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УТОЧНЕНИЕ БЮДЖЕТА\2022\4. уточнение декабрь\уточнение\Пояснительная записка\"/>
    </mc:Choice>
  </mc:AlternateContent>
  <bookViews>
    <workbookView xWindow="0" yWindow="0" windowWidth="28800" windowHeight="13590" tabRatio="897" firstSheet="2" activeTab="2"/>
  </bookViews>
  <sheets>
    <sheet name="ноябрь 2021 " sheetId="32" state="hidden" r:id="rId1"/>
    <sheet name="октябрь 2022" sheetId="33" state="hidden" r:id="rId2"/>
    <sheet name="октябрь 2022 (2)" sheetId="34" r:id="rId3"/>
    <sheet name="только дсп" sheetId="26" state="hidden" r:id="rId4"/>
  </sheets>
  <definedNames>
    <definedName name="_xlnm.Print_Titles" localSheetId="0">'ноябрь 2021 '!$3:$3</definedName>
    <definedName name="_xlnm.Print_Titles" localSheetId="1">'октябрь 2022'!$3:$3</definedName>
    <definedName name="_xlnm.Print_Titles" localSheetId="2">'октябрь 2022 (2)'!$3:$3</definedName>
    <definedName name="_xlnm.Print_Area" localSheetId="0">'ноябрь 2021 '!$A$1:$C$70</definedName>
    <definedName name="_xlnm.Print_Area" localSheetId="1">'октябрь 2022'!$A$1:$C$62</definedName>
    <definedName name="_xlnm.Print_Area" localSheetId="2">'октябрь 2022 (2)'!$A$1:$C$65</definedName>
  </definedNames>
  <calcPr calcId="162913" refMode="R1C1"/>
</workbook>
</file>

<file path=xl/calcChain.xml><?xml version="1.0" encoding="utf-8"?>
<calcChain xmlns="http://schemas.openxmlformats.org/spreadsheetml/2006/main">
  <c r="C51" i="34" l="1"/>
  <c r="C70" i="34" l="1"/>
  <c r="C44" i="34" l="1"/>
  <c r="C43" i="34" l="1"/>
  <c r="C54" i="34"/>
  <c r="C50" i="34"/>
  <c r="C55" i="33" l="1"/>
  <c r="C49" i="33" l="1"/>
  <c r="C39" i="33"/>
  <c r="C35" i="34" l="1"/>
  <c r="C40" i="34" l="1"/>
  <c r="C38" i="34" s="1"/>
  <c r="C33" i="34"/>
  <c r="C29" i="34"/>
  <c r="C27" i="34"/>
  <c r="C23" i="34"/>
  <c r="C20" i="34"/>
  <c r="C16" i="34"/>
  <c r="C13" i="34"/>
  <c r="C11" i="34"/>
  <c r="C9" i="34"/>
  <c r="C10" i="34" l="1"/>
  <c r="C42" i="33"/>
  <c r="C72" i="34" l="1"/>
  <c r="C68" i="34"/>
  <c r="C63" i="33"/>
  <c r="C41" i="33" l="1"/>
  <c r="C36" i="33" l="1"/>
  <c r="C31" i="33"/>
  <c r="C64" i="33" l="1"/>
  <c r="C47" i="33" l="1"/>
  <c r="C38" i="33" l="1"/>
  <c r="C34" i="33"/>
  <c r="C25" i="33"/>
  <c r="C22" i="33"/>
  <c r="C18" i="33"/>
  <c r="C15" i="33"/>
  <c r="C13" i="33"/>
  <c r="C7" i="33" l="1"/>
  <c r="C9" i="33" l="1"/>
  <c r="C29" i="33" l="1"/>
  <c r="C12" i="33" s="1"/>
  <c r="C11" i="33" l="1"/>
  <c r="C67" i="33" l="1"/>
  <c r="C40" i="32"/>
  <c r="C71" i="32" l="1"/>
  <c r="C52" i="32" l="1"/>
  <c r="C47" i="32" l="1"/>
  <c r="C48" i="32" l="1"/>
  <c r="C22" i="32" l="1"/>
  <c r="C36" i="32" l="1"/>
  <c r="C32" i="32"/>
  <c r="C59" i="32"/>
  <c r="C57" i="32" l="1"/>
  <c r="C15" i="32" l="1"/>
  <c r="C38" i="32"/>
  <c r="C11" i="32" l="1"/>
  <c r="C8" i="32"/>
  <c r="C10" i="32" s="1"/>
  <c r="C46" i="32" l="1"/>
  <c r="C45" i="32" s="1"/>
  <c r="C27" i="32" l="1"/>
  <c r="C73" i="32" l="1"/>
  <c r="C29" i="32"/>
  <c r="C21" i="32"/>
  <c r="C18" i="32" s="1"/>
  <c r="C72" i="32" l="1"/>
  <c r="C26" i="32"/>
  <c r="C12" i="32"/>
  <c r="C30" i="32"/>
  <c r="H44" i="26" l="1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</calcChain>
</file>

<file path=xl/sharedStrings.xml><?xml version="1.0" encoding="utf-8"?>
<sst xmlns="http://schemas.openxmlformats.org/spreadsheetml/2006/main" count="224" uniqueCount="124">
  <si>
    <t>ИТОГО ДОХОДОВ</t>
  </si>
  <si>
    <t>в том числе:</t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</si>
  <si>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</si>
  <si>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</si>
  <si>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</si>
  <si>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</si>
  <si>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</si>
  <si>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</si>
  <si>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</si>
  <si>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</si>
  <si>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</si>
  <si>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</si>
  <si>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</si>
  <si>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</si>
  <si>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</si>
  <si>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</si>
  <si>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</si>
  <si>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</si>
  <si>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</si>
  <si>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</si>
  <si>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</si>
  <si>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</si>
  <si>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</si>
  <si>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</si>
  <si>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</si>
  <si>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</si>
  <si>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</si>
  <si>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</si>
  <si>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</si>
  <si>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</si>
  <si>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</si>
  <si>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</si>
  <si>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</si>
  <si>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</si>
  <si>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</si>
  <si>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</si>
  <si>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</si>
  <si>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</si>
  <si>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</si>
  <si>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</si>
  <si>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>Непрограммные расходы органов местного самоуправления</t>
  </si>
  <si>
    <t>О.А.Дейнека</t>
  </si>
  <si>
    <t xml:space="preserve">  ИСТОЧНИКИ ФИНАНСИРОВАНИЯ</t>
  </si>
  <si>
    <t>Сумма             (тыс. рублей)</t>
  </si>
  <si>
    <t>к пояснительной записке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</si>
  <si>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</si>
  <si>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Приложение 1</t>
  </si>
  <si>
    <t>на компенсацию расходов на оплату стоимости проезда и провоза багажа к месту использования отпуска и обратно</t>
  </si>
  <si>
    <t>на оплату труда и начисления на выплаты по оплате труда</t>
  </si>
  <si>
    <t>Дотация бюджетам городских округов и муниципальных районов ХМАО-Югры на поддержку мер по обеспечению сбалансированности бюджетов городских округов и муниципальных районов ХМАО-Югры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</si>
  <si>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</si>
  <si>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Муниципальная программа  "Культурное пространство в городе Мегионе на 2019 -2025 годы"</t>
  </si>
  <si>
    <t xml:space="preserve">на уплату земельного налога </t>
  </si>
  <si>
    <t>Муниципальная программа "Управление муниципальными финансами в городе Мегионе на 2019-2025 годы"</t>
  </si>
  <si>
    <t>на оплату исполнительного листа о взыскании с администрации задолженности за оказанные услуги и судебные расходы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</si>
  <si>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</si>
  <si>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"Развитие муниципального управления на 2019-2025 годы"</t>
  </si>
  <si>
    <t>на оплату труда и начисления на выплаты по оплате труда (Дума города)</t>
  </si>
  <si>
    <t>на оплату труда и начисления на выплаты по оплате труда (Контрольно-счетная палата)</t>
  </si>
  <si>
    <t>Муниципальная программа "Развитие системы образования и молодежной политики города Мегиона на 2019 - 2025 годы"</t>
  </si>
  <si>
    <t>Муниципальная программа "Управление муниципальным имуществом в городе Мегионе на 2019-2025 годы"</t>
  </si>
  <si>
    <t>Муниципальная программа "Развитие информационного общества на территории города Мегиона на 2019-2025 годы"</t>
  </si>
  <si>
    <t>для функционирования и обеспечения системы персонифицированного финансирования дополнительного образования детей</t>
  </si>
  <si>
    <t>на оплату труда и начисления на выплаты по оплате труда (Администрация)</t>
  </si>
  <si>
    <t>на оплату труда и начисления на выплаты по оплате труда (МКУ "УКСиЖКК")</t>
  </si>
  <si>
    <t>на компенсацию расходов на оплату стоимости проезда и провоза багажа к месту использования отпуска и обратно (Администрация)</t>
  </si>
  <si>
    <t>на компенсацию расходов на оплату стоимости проезда и провоза багажа к месту использования отпуска и обратно (МКУ "УКСиЖКК")</t>
  </si>
  <si>
    <t>Итого дотации</t>
  </si>
  <si>
    <t>льготный</t>
  </si>
  <si>
    <t>налоги</t>
  </si>
  <si>
    <t>опл труда и начисления</t>
  </si>
  <si>
    <t xml:space="preserve">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</si>
  <si>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для соблюдения доли софинансирования субсидии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</si>
  <si>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 xml:space="preserve">Дотация для стимулирования роста налогового потенциала и качества планирования доходов в городских округах и муниципальных районах автономного округа </t>
  </si>
  <si>
    <t>ДОХОДЫ БЮДЖЕТА</t>
  </si>
  <si>
    <t>Муниципальная программа "Развитие транспортной системы города Мегиона на 2019-2025 годы"</t>
  </si>
  <si>
    <t>на оплату расходов за потребление электроэнергии на уличное освещение</t>
  </si>
  <si>
    <t>на подготовку объектов к новогодним мероприятиям</t>
  </si>
  <si>
    <t>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</si>
  <si>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на выполнение работ по внесению изменений в лесохозяйственный регламент городских лесов</t>
  </si>
  <si>
    <t>Муниципальная программа "Развитие жилищной сферы на территории города Мегиона в 2019-2025 годах"</t>
  </si>
  <si>
    <t>на печать газеты МАУ "ИА "Мегионские новости"</t>
  </si>
  <si>
    <t>на оплату услуг по физической охране объектов</t>
  </si>
  <si>
    <t>дополнительные доходы к распределению</t>
  </si>
  <si>
    <t xml:space="preserve">Исполняющий обязанности главы города </t>
  </si>
  <si>
    <t>И.Г.Алчинов</t>
  </si>
  <si>
    <t>на компенсацию расходов, связанных с проездом при переезде из районов Крайнего Севера</t>
  </si>
  <si>
    <t>на приобретение жилья для обеспечения граждан, состоящих на учете для его получения на условиях социального найма (доля софинансирования)</t>
  </si>
  <si>
    <t>на уплату налога на имущество организаций</t>
  </si>
  <si>
    <t xml:space="preserve">на уплату земельного налога и налога на имущество организаций </t>
  </si>
  <si>
    <t>на строительство объекта "Городское кладбище" (отсыпка кладбища)</t>
  </si>
  <si>
    <t>на выплаты пенсии муниципальным служащим</t>
  </si>
  <si>
    <t>Муниципальная программа "Развитие систем гражданской защиты населения города Мегиона на 2019-2025 годы"</t>
  </si>
  <si>
    <t>на оплату труда</t>
  </si>
  <si>
    <t>Дотация городским округам и муниципальным районам ХМАО-Югры на поощрение достижения высоких показателей качества организации и осуществления бюджетного процесса в городских округах и муниципальных районах ХМАО-Югры по итогам 2021 года</t>
  </si>
  <si>
    <t xml:space="preserve">Дотация для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округа-Югры </t>
  </si>
  <si>
    <t>на уплату земельного налога за 2,3 кварталы 2022</t>
  </si>
  <si>
    <t xml:space="preserve">на оплату взносов на капитальный ремонт в Югорский фонд капитального ремонта </t>
  </si>
  <si>
    <t>на заработную плату и начисления на выплаты по оплате труда</t>
  </si>
  <si>
    <t>на организацию питания обучающихся не льготной категории 5-11 классы</t>
  </si>
  <si>
    <t>на компенсацию расходов на оплату стоимости проезда и провоза багажа к месту использования отпуска и обратно (Контрольно-счетная палата города Мегиона)</t>
  </si>
  <si>
    <t>на компенсацию расходов на оплату стоимости проезда и провоза багажа к месту использования отпуска и обратно (МКУ "УКСиЖКК", МКУ "СО")</t>
  </si>
  <si>
    <t xml:space="preserve">Глава города </t>
  </si>
  <si>
    <t>на приобретение 2х жилых помещений для предоставления Беликову Н.Н. и Койцан В.В. В целях расселения непригодного жилищного фонда в соответствии с решениями суда</t>
  </si>
  <si>
    <t>на оплату исполнительных документов (ООО ЖЭК, МУП ТВК)</t>
  </si>
  <si>
    <t>на заработную плату и начисления на выплаты по оплате труда (Контрольно-счетная палата города Мегиона)</t>
  </si>
  <si>
    <t>для заключения договоров на круглосуточную физическую охрану</t>
  </si>
  <si>
    <t xml:space="preserve">для заключения договоров на круглосуточную физическую охрану зданий </t>
  </si>
  <si>
    <t>для заключения договоров на круглосуточную физическую охрану и медицинский осмотр работников</t>
  </si>
  <si>
    <t>земельный налог и имущество</t>
  </si>
  <si>
    <t>возмещение затрат на проведение капитального ремонта (с заменой) систем газораспределения, теплоснабжения, водоснабжения и водоотведения, в том числе с применением композитных материалов, для подготовки к осенне-зимнему периоду на территории города Мегиона</t>
  </si>
  <si>
    <t>на 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</t>
  </si>
  <si>
    <t xml:space="preserve">дополнительные налоговые и неналоговые доходы </t>
  </si>
  <si>
    <t>резерв нераспределенных средств</t>
  </si>
  <si>
    <t>ДЕФИЦИТ БЮДЖЕТА</t>
  </si>
  <si>
    <t>Уменьшение размера дефицита бюджета городского округа</t>
  </si>
  <si>
    <t>дополнительные налоговые и неналоговые доходы</t>
  </si>
  <si>
    <t>обеспечение устойчивого сокращения непригодного для проживания жилищного фонда (доля софинансирования)</t>
  </si>
  <si>
    <t>на заработную плату и начисления на выплаты по оплате труда (МКУ "Служба обеспечения")</t>
  </si>
  <si>
    <t>на заработную плату и начисления на выплаты по оплате труда (МКУ "Управление капитального строительства и жилищно-коммунального комплекса")</t>
  </si>
  <si>
    <t>на заработную плату и начисления на выплаты по оплате труда (Администрация города)</t>
  </si>
  <si>
    <t xml:space="preserve">на заработную плату и начисления на выплаты по оплате труда </t>
  </si>
  <si>
    <t>на начисления на выплаты по оплате труда (Дума города Мегиона)</t>
  </si>
  <si>
    <t>зп и начисл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</si>
</sst>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00.0.00.00000"/>
    <numFmt numFmtId="169" formatCode="#,##0.0_ ;[Red]\-#,##0.0\ 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6" fillId="0" borderId="0"/>
    <xf numFmtId="0" fontId="5" fillId="0" borderId="0"/>
    <xf numFmtId="0" fontId="6" fillId="0" borderId="2" applyNumberFormat="0">
      <alignment horizontal="righ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2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16" fillId="0" borderId="0" xfId="38" applyFont="1"/>
    <xf numFmtId="0" fontId="10" fillId="0" borderId="0" xfId="26" applyFont="1" applyFill="1" applyBorder="1"/>
    <xf numFmtId="0" fontId="16" fillId="0" borderId="0" xfId="38" applyFont="1" applyAlignment="1"/>
    <xf numFmtId="0" fontId="13" fillId="0" borderId="1" xfId="38" applyFont="1" applyFill="1" applyBorder="1" applyAlignment="1">
      <alignment horizontal="center" vertical="center" wrapText="1"/>
    </xf>
    <xf numFmtId="0" fontId="13" fillId="0" borderId="0" xfId="38" applyFont="1" applyFill="1" applyBorder="1" applyAlignment="1">
      <alignment horizontal="center" vertical="center" wrapText="1"/>
    </xf>
    <xf numFmtId="0" fontId="16" fillId="0" borderId="6" xfId="38" applyFont="1" applyBorder="1" applyAlignment="1">
      <alignment horizontal="left" wrapText="1"/>
    </xf>
    <xf numFmtId="165" fontId="18" fillId="0" borderId="1" xfId="38" applyNumberFormat="1" applyFont="1" applyBorder="1" applyAlignment="1">
      <alignment horizontal="center" vertical="center"/>
    </xf>
    <xf numFmtId="4" fontId="18" fillId="0" borderId="1" xfId="38" applyNumberFormat="1" applyFont="1" applyBorder="1" applyAlignment="1">
      <alignment horizontal="center" vertical="center"/>
    </xf>
    <xf numFmtId="4" fontId="8" fillId="0" borderId="1" xfId="40" applyNumberFormat="1" applyFont="1" applyFill="1" applyBorder="1" applyAlignment="1">
      <alignment horizontal="center" vertical="center"/>
    </xf>
    <xf numFmtId="0" fontId="16" fillId="0" borderId="0" xfId="38" applyFont="1" applyBorder="1" applyAlignment="1">
      <alignment horizontal="left" wrapText="1"/>
    </xf>
    <xf numFmtId="0" fontId="17" fillId="0" borderId="6" xfId="38" applyFont="1" applyBorder="1" applyAlignment="1">
      <alignment horizontal="right" wrapText="1"/>
    </xf>
    <xf numFmtId="165" fontId="18" fillId="0" borderId="1" xfId="38" applyNumberFormat="1" applyFont="1" applyFill="1" applyBorder="1" applyAlignment="1">
      <alignment horizontal="center" vertical="center"/>
    </xf>
    <xf numFmtId="4" fontId="18" fillId="0" borderId="1" xfId="38" applyNumberFormat="1" applyFont="1" applyFill="1" applyBorder="1" applyAlignment="1">
      <alignment horizontal="center" vertical="center"/>
    </xf>
    <xf numFmtId="0" fontId="18" fillId="0" borderId="0" xfId="38" applyFont="1"/>
    <xf numFmtId="0" fontId="8" fillId="0" borderId="1" xfId="38" applyFont="1" applyFill="1" applyBorder="1" applyAlignment="1">
      <alignment horizontal="center" vertical="center" wrapText="1"/>
    </xf>
    <xf numFmtId="165" fontId="16" fillId="0" borderId="1" xfId="38" applyNumberFormat="1" applyFont="1" applyBorder="1"/>
    <xf numFmtId="167" fontId="16" fillId="0" borderId="1" xfId="38" applyNumberFormat="1" applyFont="1" applyBorder="1"/>
    <xf numFmtId="0" fontId="21" fillId="0" borderId="0" xfId="38" applyFont="1"/>
    <xf numFmtId="0" fontId="21" fillId="0" borderId="0" xfId="38" applyFont="1" applyAlignment="1">
      <alignment vertical="center"/>
    </xf>
    <xf numFmtId="0" fontId="21" fillId="0" borderId="0" xfId="38" applyFont="1" applyAlignment="1"/>
    <xf numFmtId="165" fontId="21" fillId="0" borderId="1" xfId="38" applyNumberFormat="1" applyFont="1" applyBorder="1"/>
    <xf numFmtId="0" fontId="19" fillId="0" borderId="0" xfId="38" applyFont="1" applyFill="1" applyBorder="1" applyAlignment="1">
      <alignment horizontal="center" vertical="center" wrapText="1"/>
    </xf>
    <xf numFmtId="2" fontId="21" fillId="0" borderId="0" xfId="38" applyNumberFormat="1" applyFont="1"/>
    <xf numFmtId="165" fontId="19" fillId="0" borderId="3" xfId="38" applyNumberFormat="1" applyFont="1" applyFill="1" applyBorder="1" applyAlignment="1">
      <alignment horizontal="center" vertical="center" wrapText="1"/>
    </xf>
    <xf numFmtId="166" fontId="21" fillId="0" borderId="1" xfId="38" applyNumberFormat="1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21" fillId="0" borderId="0" xfId="38" applyNumberFormat="1" applyFont="1" applyAlignment="1">
      <alignment vertical="center"/>
    </xf>
    <xf numFmtId="49" fontId="21" fillId="0" borderId="0" xfId="38" applyNumberFormat="1" applyFont="1" applyAlignment="1"/>
    <xf numFmtId="49" fontId="21" fillId="0" borderId="0" xfId="38" applyNumberFormat="1" applyFont="1"/>
    <xf numFmtId="49" fontId="19" fillId="0" borderId="0" xfId="38" applyNumberFormat="1" applyFont="1" applyFill="1" applyBorder="1" applyAlignment="1">
      <alignment horizontal="center" vertical="center" wrapText="1"/>
    </xf>
    <xf numFmtId="2" fontId="21" fillId="0" borderId="0" xfId="38" applyNumberFormat="1" applyFont="1" applyAlignment="1">
      <alignment vertical="center"/>
    </xf>
    <xf numFmtId="2" fontId="17" fillId="0" borderId="0" xfId="38" applyNumberFormat="1" applyFont="1" applyAlignment="1">
      <alignment vertical="center"/>
    </xf>
    <xf numFmtId="2" fontId="16" fillId="0" borderId="0" xfId="38" applyNumberFormat="1" applyFont="1"/>
    <xf numFmtId="2" fontId="10" fillId="0" borderId="0" xfId="26" applyNumberFormat="1" applyFont="1" applyFill="1" applyBorder="1"/>
    <xf numFmtId="2" fontId="21" fillId="0" borderId="0" xfId="38" applyNumberFormat="1" applyFont="1" applyAlignment="1"/>
    <xf numFmtId="2" fontId="16" fillId="0" borderId="0" xfId="38" applyNumberFormat="1" applyFont="1" applyAlignment="1"/>
    <xf numFmtId="2" fontId="19" fillId="0" borderId="0" xfId="38" applyNumberFormat="1" applyFont="1" applyFill="1" applyBorder="1" applyAlignment="1">
      <alignment horizontal="center" vertical="center" wrapText="1"/>
    </xf>
    <xf numFmtId="2" fontId="13" fillId="0" borderId="0" xfId="38" applyNumberFormat="1" applyFont="1" applyFill="1" applyBorder="1" applyAlignment="1">
      <alignment horizontal="center" vertical="center" wrapText="1"/>
    </xf>
    <xf numFmtId="0" fontId="14" fillId="0" borderId="0" xfId="13" applyFont="1" applyFill="1" applyBorder="1" applyProtection="1">
      <protection hidden="1"/>
    </xf>
    <xf numFmtId="0" fontId="14" fillId="0" borderId="0" xfId="13" applyFont="1" applyFill="1"/>
    <xf numFmtId="0" fontId="15" fillId="0" borderId="0" xfId="13" applyFont="1" applyFill="1"/>
    <xf numFmtId="0" fontId="15" fillId="0" borderId="0" xfId="13" applyFont="1" applyFill="1" applyBorder="1" applyProtection="1">
      <protection hidden="1"/>
    </xf>
    <xf numFmtId="0" fontId="22" fillId="0" borderId="0" xfId="36" applyNumberFormat="1" applyFont="1" applyFill="1" applyBorder="1" applyProtection="1">
      <protection hidden="1"/>
    </xf>
    <xf numFmtId="0" fontId="14" fillId="0" borderId="0" xfId="13" applyFont="1" applyFill="1" applyBorder="1"/>
    <xf numFmtId="0" fontId="7" fillId="0" borderId="1" xfId="13" applyNumberFormat="1" applyFont="1" applyFill="1" applyBorder="1" applyAlignment="1" applyProtection="1">
      <alignment horizontal="center" vertical="center"/>
      <protection hidden="1"/>
    </xf>
    <xf numFmtId="0" fontId="7" fillId="0" borderId="1" xfId="1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3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3" applyNumberFormat="1" applyFont="1" applyFill="1" applyBorder="1" applyAlignment="1" applyProtection="1">
      <alignment horizontal="center" vertical="center"/>
      <protection hidden="1"/>
    </xf>
    <xf numFmtId="168" fontId="7" fillId="0" borderId="1" xfId="13" applyNumberFormat="1" applyFont="1" applyFill="1" applyBorder="1" applyAlignment="1" applyProtection="1">
      <alignment wrapText="1"/>
      <protection hidden="1"/>
    </xf>
    <xf numFmtId="169" fontId="7" fillId="0" borderId="1" xfId="13" applyNumberFormat="1" applyFont="1" applyFill="1" applyBorder="1" applyAlignment="1" applyProtection="1">
      <alignment horizontal="center" vertical="center"/>
      <protection hidden="1"/>
    </xf>
    <xf numFmtId="169" fontId="8" fillId="0" borderId="1" xfId="13" applyNumberFormat="1" applyFont="1" applyFill="1" applyBorder="1" applyAlignment="1" applyProtection="1">
      <alignment horizontal="center" vertical="center"/>
      <protection hidden="1"/>
    </xf>
    <xf numFmtId="168" fontId="8" fillId="0" borderId="1" xfId="13" applyNumberFormat="1" applyFont="1" applyFill="1" applyBorder="1" applyAlignment="1" applyProtection="1">
      <alignment horizontal="left" wrapText="1"/>
      <protection hidden="1"/>
    </xf>
    <xf numFmtId="165" fontId="8" fillId="0" borderId="1" xfId="13" applyNumberFormat="1" applyFont="1" applyFill="1" applyBorder="1" applyAlignment="1" applyProtection="1">
      <alignment horizontal="center" vertical="center"/>
      <protection hidden="1"/>
    </xf>
    <xf numFmtId="168" fontId="7" fillId="0" borderId="1" xfId="13" applyNumberFormat="1" applyFont="1" applyFill="1" applyBorder="1" applyAlignment="1" applyProtection="1">
      <alignment horizontal="left" wrapText="1"/>
      <protection hidden="1"/>
    </xf>
    <xf numFmtId="168" fontId="8" fillId="0" borderId="1" xfId="13" applyNumberFormat="1" applyFont="1" applyFill="1" applyBorder="1" applyAlignment="1" applyProtection="1">
      <alignment wrapText="1"/>
      <protection hidden="1"/>
    </xf>
    <xf numFmtId="0" fontId="7" fillId="0" borderId="0" xfId="13" applyFont="1" applyFill="1"/>
    <xf numFmtId="0" fontId="8" fillId="0" borderId="0" xfId="13" applyFont="1" applyFill="1"/>
    <xf numFmtId="165" fontId="8" fillId="0" borderId="0" xfId="13" applyNumberFormat="1" applyFont="1" applyFill="1"/>
    <xf numFmtId="0" fontId="17" fillId="0" borderId="0" xfId="36" applyNumberFormat="1" applyFont="1" applyFill="1" applyBorder="1" applyProtection="1">
      <protection hidden="1"/>
    </xf>
    <xf numFmtId="0" fontId="13" fillId="0" borderId="1" xfId="13" applyNumberFormat="1" applyFont="1" applyFill="1" applyBorder="1" applyAlignment="1" applyProtection="1">
      <alignment horizontal="center" vertical="center"/>
      <protection hidden="1"/>
    </xf>
    <xf numFmtId="0" fontId="13" fillId="0" borderId="0" xfId="13" applyFont="1" applyFill="1"/>
    <xf numFmtId="0" fontId="7" fillId="0" borderId="1" xfId="0" applyFont="1" applyFill="1" applyBorder="1" applyAlignment="1">
      <alignment horizontal="justify" vertical="center"/>
    </xf>
    <xf numFmtId="0" fontId="7" fillId="0" borderId="1" xfId="13" applyNumberFormat="1" applyFont="1" applyFill="1" applyBorder="1" applyAlignment="1" applyProtection="1">
      <alignment horizontal="left" vertical="center" wrapText="1"/>
      <protection hidden="1"/>
    </xf>
    <xf numFmtId="169" fontId="8" fillId="0" borderId="0" xfId="13" applyNumberFormat="1" applyFont="1" applyFill="1"/>
    <xf numFmtId="0" fontId="8" fillId="0" borderId="0" xfId="13" applyFont="1" applyFill="1" applyAlignment="1">
      <alignment horizontal="right"/>
    </xf>
    <xf numFmtId="0" fontId="9" fillId="0" borderId="1" xfId="13" applyNumberFormat="1" applyFont="1" applyFill="1" applyBorder="1" applyAlignment="1" applyProtection="1">
      <alignment horizontal="center" vertical="center"/>
      <protection hidden="1"/>
    </xf>
    <xf numFmtId="169" fontId="14" fillId="0" borderId="0" xfId="13" applyNumberFormat="1" applyFont="1" applyFill="1"/>
    <xf numFmtId="165" fontId="18" fillId="0" borderId="1" xfId="13" applyNumberFormat="1" applyFont="1" applyFill="1" applyBorder="1" applyAlignment="1">
      <alignment horizontal="center"/>
    </xf>
    <xf numFmtId="165" fontId="7" fillId="2" borderId="1" xfId="13" applyNumberFormat="1" applyFont="1" applyFill="1" applyBorder="1" applyAlignment="1" applyProtection="1">
      <alignment horizontal="center" vertical="center"/>
      <protection hidden="1"/>
    </xf>
    <xf numFmtId="165" fontId="7" fillId="3" borderId="1" xfId="13" applyNumberFormat="1" applyFont="1" applyFill="1" applyBorder="1" applyAlignment="1" applyProtection="1">
      <alignment horizontal="center" vertical="center"/>
      <protection hidden="1"/>
    </xf>
    <xf numFmtId="0" fontId="8" fillId="0" borderId="1" xfId="13" applyFont="1" applyFill="1" applyBorder="1"/>
    <xf numFmtId="165" fontId="8" fillId="0" borderId="1" xfId="13" applyNumberFormat="1" applyFont="1" applyFill="1" applyBorder="1" applyAlignment="1">
      <alignment horizontal="center"/>
    </xf>
    <xf numFmtId="168" fontId="7" fillId="2" borderId="1" xfId="13" applyNumberFormat="1" applyFont="1" applyFill="1" applyBorder="1" applyAlignment="1" applyProtection="1">
      <alignment horizontal="center" wrapText="1"/>
      <protection hidden="1"/>
    </xf>
    <xf numFmtId="0" fontId="8" fillId="2" borderId="1" xfId="13" applyFont="1" applyFill="1" applyBorder="1" applyAlignment="1">
      <alignment horizontal="left" vertical="center"/>
    </xf>
    <xf numFmtId="165" fontId="8" fillId="2" borderId="1" xfId="13" applyNumberFormat="1" applyFont="1" applyFill="1" applyBorder="1" applyAlignment="1">
      <alignment horizontal="center" vertical="center"/>
    </xf>
    <xf numFmtId="168" fontId="8" fillId="2" borderId="1" xfId="13" applyNumberFormat="1" applyFont="1" applyFill="1" applyBorder="1" applyAlignment="1" applyProtection="1">
      <alignment wrapText="1"/>
      <protection hidden="1"/>
    </xf>
    <xf numFmtId="0" fontId="8" fillId="3" borderId="1" xfId="13" applyNumberFormat="1" applyFont="1" applyFill="1" applyBorder="1" applyAlignment="1" applyProtection="1">
      <alignment horizontal="left" vertical="center" wrapText="1"/>
      <protection hidden="1"/>
    </xf>
    <xf numFmtId="0" fontId="7" fillId="3" borderId="1" xfId="13" applyNumberFormat="1" applyFont="1" applyFill="1" applyBorder="1" applyAlignment="1" applyProtection="1">
      <alignment horizontal="left" vertical="center" wrapText="1"/>
      <protection hidden="1"/>
    </xf>
    <xf numFmtId="0" fontId="7" fillId="3" borderId="1" xfId="13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>
      <alignment wrapText="1"/>
    </xf>
    <xf numFmtId="165" fontId="14" fillId="0" borderId="0" xfId="13" applyNumberFormat="1" applyFont="1" applyFill="1"/>
    <xf numFmtId="0" fontId="7" fillId="0" borderId="1" xfId="13" applyFont="1" applyFill="1" applyBorder="1" applyAlignment="1">
      <alignment horizontal="center"/>
    </xf>
    <xf numFmtId="0" fontId="18" fillId="0" borderId="0" xfId="36" applyNumberFormat="1" applyFont="1" applyFill="1" applyAlignment="1" applyProtection="1">
      <alignment horizontal="right" wrapText="1"/>
      <protection hidden="1"/>
    </xf>
    <xf numFmtId="0" fontId="8" fillId="0" borderId="0" xfId="1" applyFont="1" applyFill="1" applyAlignment="1">
      <alignment horizontal="right" wrapText="1"/>
    </xf>
    <xf numFmtId="0" fontId="20" fillId="0" borderId="0" xfId="38" applyFont="1" applyAlignment="1">
      <alignment horizontal="center" vertical="center"/>
    </xf>
    <xf numFmtId="0" fontId="17" fillId="0" borderId="0" xfId="38" applyFont="1" applyBorder="1" applyAlignment="1">
      <alignment horizontal="center" wrapText="1"/>
    </xf>
    <xf numFmtId="0" fontId="8" fillId="0" borderId="1" xfId="38" applyFont="1" applyFill="1" applyBorder="1" applyAlignment="1">
      <alignment horizontal="center" vertical="center" wrapText="1"/>
    </xf>
    <xf numFmtId="0" fontId="16" fillId="0" borderId="3" xfId="38" applyFont="1" applyBorder="1" applyAlignment="1">
      <alignment horizontal="center" vertical="center"/>
    </xf>
    <xf numFmtId="0" fontId="16" fillId="0" borderId="5" xfId="38" applyFont="1" applyBorder="1" applyAlignment="1">
      <alignment horizontal="center" vertical="center"/>
    </xf>
    <xf numFmtId="0" fontId="16" fillId="0" borderId="4" xfId="38" applyFont="1" applyBorder="1" applyAlignment="1">
      <alignment horizontal="center" vertical="center"/>
    </xf>
    <xf numFmtId="0" fontId="18" fillId="0" borderId="1" xfId="38" applyFont="1" applyBorder="1" applyAlignment="1">
      <alignment horizontal="center" vertical="center" wrapText="1"/>
    </xf>
  </cellXfs>
  <cellStyles count="43">
    <cellStyle name="Normal" xfId="2"/>
    <cellStyle name="Данные (только для чтения)" xfId="3"/>
    <cellStyle name="Денежный 2" xfId="37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8"/>
    <cellStyle name="Обычный 3 3 2" xfId="40"/>
    <cellStyle name="Обычный 3 3 3" xfId="41"/>
    <cellStyle name="Обычный 3 3 4" xfId="42"/>
    <cellStyle name="Обычный 30" xfId="27"/>
    <cellStyle name="Обычный 4" xfId="28"/>
    <cellStyle name="Обычный 4 2" xfId="29"/>
    <cellStyle name="Обычный 5" xfId="30"/>
    <cellStyle name="Обычный 5 2" xfId="39"/>
    <cellStyle name="Обычный 6" xfId="31"/>
    <cellStyle name="Обычный 7" xfId="32"/>
    <cellStyle name="Обычный 8" xfId="33"/>
    <cellStyle name="Обычный 9" xfId="34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view="pageBreakPreview" topLeftCell="A31" zoomScale="90" zoomScaleNormal="90" zoomScaleSheetLayoutView="90" workbookViewId="0">
      <selection activeCell="C23" sqref="C23"/>
    </sheetView>
  </sheetViews>
  <sheetFormatPr defaultColWidth="9.140625" defaultRowHeight="18.75" x14ac:dyDescent="0.3"/>
  <cols>
    <col min="1" max="1" width="2.140625" style="45" customWidth="1"/>
    <col min="2" max="2" width="86.7109375" style="58" customWidth="1"/>
    <col min="3" max="3" width="19.140625" style="58" customWidth="1"/>
    <col min="4" max="4" width="13.140625" style="41" customWidth="1"/>
    <col min="5" max="216" width="9.140625" style="41" customWidth="1"/>
    <col min="217" max="16384" width="9.140625" style="41"/>
  </cols>
  <sheetData>
    <row r="1" spans="1:4" x14ac:dyDescent="0.3">
      <c r="A1" s="44"/>
      <c r="B1" s="84" t="s">
        <v>46</v>
      </c>
      <c r="C1" s="84"/>
    </row>
    <row r="2" spans="1:4" x14ac:dyDescent="0.3">
      <c r="A2" s="44"/>
      <c r="B2" s="84" t="s">
        <v>44</v>
      </c>
      <c r="C2" s="85"/>
    </row>
    <row r="3" spans="1:4" ht="31.5" x14ac:dyDescent="0.3">
      <c r="A3" s="40"/>
      <c r="B3" s="46" t="s">
        <v>42</v>
      </c>
      <c r="C3" s="47" t="s">
        <v>43</v>
      </c>
    </row>
    <row r="4" spans="1:4" s="62" customFormat="1" ht="12.75" x14ac:dyDescent="0.2">
      <c r="A4" s="60"/>
      <c r="B4" s="61">
        <v>1</v>
      </c>
      <c r="C4" s="61">
        <v>2</v>
      </c>
    </row>
    <row r="5" spans="1:4" s="62" customFormat="1" ht="15.75" customHeight="1" x14ac:dyDescent="0.2">
      <c r="A5" s="60"/>
      <c r="B5" s="67" t="s">
        <v>74</v>
      </c>
      <c r="C5" s="61"/>
    </row>
    <row r="6" spans="1:4" ht="47.25" x14ac:dyDescent="0.3">
      <c r="A6" s="44"/>
      <c r="B6" s="48" t="s">
        <v>49</v>
      </c>
      <c r="C6" s="49">
        <v>76399.7</v>
      </c>
    </row>
    <row r="7" spans="1:4" ht="37.5" customHeight="1" x14ac:dyDescent="0.3">
      <c r="A7" s="44"/>
      <c r="B7" s="48" t="s">
        <v>73</v>
      </c>
      <c r="C7" s="49">
        <v>3096</v>
      </c>
    </row>
    <row r="8" spans="1:4" ht="17.25" customHeight="1" x14ac:dyDescent="0.3">
      <c r="A8" s="44"/>
      <c r="B8" s="64" t="s">
        <v>67</v>
      </c>
      <c r="C8" s="49">
        <f>SUM(C6+C7)</f>
        <v>79495.7</v>
      </c>
    </row>
    <row r="9" spans="1:4" ht="17.25" customHeight="1" x14ac:dyDescent="0.3">
      <c r="A9" s="44"/>
      <c r="B9" s="48" t="s">
        <v>83</v>
      </c>
      <c r="C9" s="70">
        <v>87037.8</v>
      </c>
    </row>
    <row r="10" spans="1:4" ht="17.25" customHeight="1" x14ac:dyDescent="0.3">
      <c r="A10" s="44"/>
      <c r="B10" s="48" t="s">
        <v>0</v>
      </c>
      <c r="C10" s="49">
        <f>C8+C9</f>
        <v>166533.5</v>
      </c>
    </row>
    <row r="11" spans="1:4" ht="31.5" x14ac:dyDescent="0.3">
      <c r="A11" s="44"/>
      <c r="B11" s="47" t="s">
        <v>45</v>
      </c>
      <c r="C11" s="49">
        <f>C12+C15+C18+C22+C26+C30+C32+C38+C40+C45+C52+C57+C36</f>
        <v>151969.50000000003</v>
      </c>
    </row>
    <row r="12" spans="1:4" ht="32.25" x14ac:dyDescent="0.3">
      <c r="A12" s="44"/>
      <c r="B12" s="50" t="s">
        <v>92</v>
      </c>
      <c r="C12" s="51">
        <f>SUM(C13:C14)</f>
        <v>1919.8999999999999</v>
      </c>
      <c r="D12" s="68"/>
    </row>
    <row r="13" spans="1:4" x14ac:dyDescent="0.3">
      <c r="A13" s="44"/>
      <c r="B13" s="53" t="s">
        <v>48</v>
      </c>
      <c r="C13" s="52">
        <v>1898.1</v>
      </c>
    </row>
    <row r="14" spans="1:4" x14ac:dyDescent="0.3">
      <c r="A14" s="44"/>
      <c r="B14" s="53" t="s">
        <v>88</v>
      </c>
      <c r="C14" s="52">
        <v>21.8</v>
      </c>
    </row>
    <row r="15" spans="1:4" ht="30.75" customHeight="1" x14ac:dyDescent="0.3">
      <c r="A15" s="44"/>
      <c r="B15" s="55" t="s">
        <v>53</v>
      </c>
      <c r="C15" s="51">
        <f>SUM(C16:C17)</f>
        <v>2763.2</v>
      </c>
    </row>
    <row r="16" spans="1:4" x14ac:dyDescent="0.3">
      <c r="A16" s="44"/>
      <c r="B16" s="53" t="s">
        <v>48</v>
      </c>
      <c r="C16" s="52">
        <v>2648.2</v>
      </c>
    </row>
    <row r="17" spans="1:3" ht="32.25" x14ac:dyDescent="0.3">
      <c r="A17" s="44"/>
      <c r="B17" s="53" t="s">
        <v>47</v>
      </c>
      <c r="C17" s="52">
        <v>115</v>
      </c>
    </row>
    <row r="18" spans="1:3" ht="26.25" customHeight="1" x14ac:dyDescent="0.3">
      <c r="A18" s="44"/>
      <c r="B18" s="64" t="s">
        <v>51</v>
      </c>
      <c r="C18" s="51">
        <f>SUM(C19:C21)</f>
        <v>35717.4</v>
      </c>
    </row>
    <row r="19" spans="1:3" x14ac:dyDescent="0.3">
      <c r="A19" s="44"/>
      <c r="B19" s="53" t="s">
        <v>48</v>
      </c>
      <c r="C19" s="52">
        <v>34143.4</v>
      </c>
    </row>
    <row r="20" spans="1:3" x14ac:dyDescent="0.3">
      <c r="A20" s="44"/>
      <c r="B20" s="53" t="s">
        <v>89</v>
      </c>
      <c r="C20" s="52">
        <v>1201.0999999999999</v>
      </c>
    </row>
    <row r="21" spans="1:3" ht="32.25" x14ac:dyDescent="0.3">
      <c r="A21" s="44"/>
      <c r="B21" s="53" t="s">
        <v>47</v>
      </c>
      <c r="C21" s="52">
        <f>182.9+190</f>
        <v>372.9</v>
      </c>
    </row>
    <row r="22" spans="1:3" ht="32.25" x14ac:dyDescent="0.3">
      <c r="A22" s="44"/>
      <c r="B22" s="55" t="s">
        <v>55</v>
      </c>
      <c r="C22" s="51">
        <f>SUM(C23:C25)</f>
        <v>1773.2000000000003</v>
      </c>
    </row>
    <row r="23" spans="1:3" x14ac:dyDescent="0.3">
      <c r="A23" s="44"/>
      <c r="B23" s="53" t="s">
        <v>48</v>
      </c>
      <c r="C23" s="52">
        <v>1459.8000000000002</v>
      </c>
    </row>
    <row r="24" spans="1:3" x14ac:dyDescent="0.3">
      <c r="A24" s="44"/>
      <c r="B24" s="53" t="s">
        <v>89</v>
      </c>
      <c r="C24" s="52">
        <v>39.4</v>
      </c>
    </row>
    <row r="25" spans="1:3" x14ac:dyDescent="0.3">
      <c r="A25" s="44"/>
      <c r="B25" s="53" t="s">
        <v>81</v>
      </c>
      <c r="C25" s="52">
        <v>274</v>
      </c>
    </row>
    <row r="26" spans="1:3" s="42" customFormat="1" ht="32.25" x14ac:dyDescent="0.3">
      <c r="A26" s="40"/>
      <c r="B26" s="50" t="s">
        <v>50</v>
      </c>
      <c r="C26" s="49">
        <f>SUM(C27:C29)</f>
        <v>13313.8</v>
      </c>
    </row>
    <row r="27" spans="1:3" x14ac:dyDescent="0.3">
      <c r="A27" s="43"/>
      <c r="B27" s="53" t="s">
        <v>48</v>
      </c>
      <c r="C27" s="54">
        <f>6441.5+2895.2</f>
        <v>9336.7000000000007</v>
      </c>
    </row>
    <row r="28" spans="1:3" x14ac:dyDescent="0.3">
      <c r="A28" s="43"/>
      <c r="B28" s="53" t="s">
        <v>89</v>
      </c>
      <c r="C28" s="54">
        <v>2623.3</v>
      </c>
    </row>
    <row r="29" spans="1:3" ht="32.25" x14ac:dyDescent="0.3">
      <c r="A29" s="43"/>
      <c r="B29" s="53" t="s">
        <v>47</v>
      </c>
      <c r="C29" s="54">
        <f>1038.7+315.1</f>
        <v>1353.8000000000002</v>
      </c>
    </row>
    <row r="30" spans="1:3" s="42" customFormat="1" ht="32.25" x14ac:dyDescent="0.3">
      <c r="A30" s="43"/>
      <c r="B30" s="55" t="s">
        <v>61</v>
      </c>
      <c r="C30" s="49">
        <f>SUM(C31)</f>
        <v>1207.4000000000001</v>
      </c>
    </row>
    <row r="31" spans="1:3" x14ac:dyDescent="0.3">
      <c r="A31" s="43"/>
      <c r="B31" s="53" t="s">
        <v>48</v>
      </c>
      <c r="C31" s="54">
        <v>1207.4000000000001</v>
      </c>
    </row>
    <row r="32" spans="1:3" s="42" customFormat="1" ht="32.25" x14ac:dyDescent="0.3">
      <c r="A32" s="40"/>
      <c r="B32" s="50" t="s">
        <v>60</v>
      </c>
      <c r="C32" s="49">
        <f>SUM(C33:C35)</f>
        <v>5661</v>
      </c>
    </row>
    <row r="33" spans="1:3" s="42" customFormat="1" x14ac:dyDescent="0.3">
      <c r="A33" s="40"/>
      <c r="B33" s="53" t="s">
        <v>48</v>
      </c>
      <c r="C33" s="54">
        <v>1016</v>
      </c>
    </row>
    <row r="34" spans="1:3" s="42" customFormat="1" x14ac:dyDescent="0.3">
      <c r="A34" s="40"/>
      <c r="B34" s="53" t="s">
        <v>52</v>
      </c>
      <c r="C34" s="54">
        <v>4295</v>
      </c>
    </row>
    <row r="35" spans="1:3" s="42" customFormat="1" ht="32.25" x14ac:dyDescent="0.3">
      <c r="A35" s="40"/>
      <c r="B35" s="53" t="s">
        <v>79</v>
      </c>
      <c r="C35" s="54">
        <v>350</v>
      </c>
    </row>
    <row r="36" spans="1:3" s="42" customFormat="1" ht="32.25" x14ac:dyDescent="0.3">
      <c r="A36" s="40"/>
      <c r="B36" s="55" t="s">
        <v>80</v>
      </c>
      <c r="C36" s="49">
        <f>C37</f>
        <v>4868.7</v>
      </c>
    </row>
    <row r="37" spans="1:3" s="42" customFormat="1" ht="32.25" x14ac:dyDescent="0.3">
      <c r="A37" s="40"/>
      <c r="B37" s="53" t="s">
        <v>87</v>
      </c>
      <c r="C37" s="54">
        <v>4868.7</v>
      </c>
    </row>
    <row r="38" spans="1:3" s="42" customFormat="1" ht="32.25" x14ac:dyDescent="0.3">
      <c r="A38" s="40"/>
      <c r="B38" s="50" t="s">
        <v>75</v>
      </c>
      <c r="C38" s="49">
        <f>C39</f>
        <v>36959.4</v>
      </c>
    </row>
    <row r="39" spans="1:3" s="42" customFormat="1" ht="48" x14ac:dyDescent="0.3">
      <c r="A39" s="40"/>
      <c r="B39" s="56" t="s">
        <v>78</v>
      </c>
      <c r="C39" s="54">
        <v>36959.4</v>
      </c>
    </row>
    <row r="40" spans="1:3" s="42" customFormat="1" ht="42.75" customHeight="1" x14ac:dyDescent="0.3">
      <c r="A40" s="40"/>
      <c r="B40" s="50" t="s">
        <v>71</v>
      </c>
      <c r="C40" s="49">
        <f>SUM(C41:C44)</f>
        <v>8300</v>
      </c>
    </row>
    <row r="41" spans="1:3" s="42" customFormat="1" ht="73.5" hidden="1" customHeight="1" x14ac:dyDescent="0.3">
      <c r="A41" s="40"/>
      <c r="B41" s="56" t="s">
        <v>72</v>
      </c>
      <c r="C41" s="54"/>
    </row>
    <row r="42" spans="1:3" s="42" customFormat="1" ht="21.75" customHeight="1" x14ac:dyDescent="0.3">
      <c r="A42" s="40"/>
      <c r="B42" s="56" t="s">
        <v>90</v>
      </c>
      <c r="C42" s="54">
        <v>3000</v>
      </c>
    </row>
    <row r="43" spans="1:3" s="42" customFormat="1" ht="24" customHeight="1" x14ac:dyDescent="0.3">
      <c r="A43" s="40"/>
      <c r="B43" s="56" t="s">
        <v>76</v>
      </c>
      <c r="C43" s="54">
        <v>3500</v>
      </c>
    </row>
    <row r="44" spans="1:3" s="42" customFormat="1" ht="21" customHeight="1" x14ac:dyDescent="0.3">
      <c r="A44" s="40"/>
      <c r="B44" s="56" t="s">
        <v>77</v>
      </c>
      <c r="C44" s="54">
        <v>1800</v>
      </c>
    </row>
    <row r="45" spans="1:3" ht="31.5" x14ac:dyDescent="0.3">
      <c r="A45" s="40"/>
      <c r="B45" s="63" t="s">
        <v>59</v>
      </c>
      <c r="C45" s="49">
        <f>C46+C47+C48+C49+C50+C51</f>
        <v>24022.9</v>
      </c>
    </row>
    <row r="46" spans="1:3" ht="26.25" customHeight="1" x14ac:dyDescent="0.3">
      <c r="A46" s="40"/>
      <c r="B46" s="53" t="s">
        <v>48</v>
      </c>
      <c r="C46" s="54">
        <f>2501.3+716.7+1921+2068</f>
        <v>7207</v>
      </c>
    </row>
    <row r="47" spans="1:3" ht="26.25" customHeight="1" x14ac:dyDescent="0.3">
      <c r="A47" s="40"/>
      <c r="B47" s="53" t="s">
        <v>89</v>
      </c>
      <c r="C47" s="54">
        <f>2426.8+5447.8+919.8-391-156.7</f>
        <v>8246.6999999999989</v>
      </c>
    </row>
    <row r="48" spans="1:3" ht="32.25" x14ac:dyDescent="0.3">
      <c r="A48" s="40"/>
      <c r="B48" s="53" t="s">
        <v>47</v>
      </c>
      <c r="C48" s="54">
        <f>1023+3653+400+120.8-14.2</f>
        <v>5182.6000000000004</v>
      </c>
    </row>
    <row r="49" spans="1:3" ht="32.25" x14ac:dyDescent="0.3">
      <c r="A49" s="40"/>
      <c r="B49" s="53" t="s">
        <v>62</v>
      </c>
      <c r="C49" s="54">
        <v>2962.4</v>
      </c>
    </row>
    <row r="50" spans="1:3" x14ac:dyDescent="0.3">
      <c r="A50" s="40"/>
      <c r="B50" s="53" t="s">
        <v>82</v>
      </c>
      <c r="C50" s="54">
        <v>410</v>
      </c>
    </row>
    <row r="51" spans="1:3" ht="32.25" x14ac:dyDescent="0.3">
      <c r="A51" s="40"/>
      <c r="B51" s="53" t="s">
        <v>86</v>
      </c>
      <c r="C51" s="54">
        <v>14.2</v>
      </c>
    </row>
    <row r="52" spans="1:3" s="42" customFormat="1" ht="32.25" x14ac:dyDescent="0.3">
      <c r="A52" s="40"/>
      <c r="B52" s="50" t="s">
        <v>56</v>
      </c>
      <c r="C52" s="49">
        <f>SUM(C53:C56)</f>
        <v>7713.9</v>
      </c>
    </row>
    <row r="53" spans="1:3" x14ac:dyDescent="0.3">
      <c r="A53" s="43"/>
      <c r="B53" s="53" t="s">
        <v>63</v>
      </c>
      <c r="C53" s="54">
        <v>5375</v>
      </c>
    </row>
    <row r="54" spans="1:3" x14ac:dyDescent="0.3">
      <c r="A54" s="43"/>
      <c r="B54" s="53" t="s">
        <v>64</v>
      </c>
      <c r="C54" s="54">
        <v>1170</v>
      </c>
    </row>
    <row r="55" spans="1:3" ht="32.25" x14ac:dyDescent="0.3">
      <c r="A55" s="43"/>
      <c r="B55" s="53" t="s">
        <v>65</v>
      </c>
      <c r="C55" s="54">
        <v>934.4</v>
      </c>
    </row>
    <row r="56" spans="1:3" ht="32.25" x14ac:dyDescent="0.3">
      <c r="A56" s="43"/>
      <c r="B56" s="53" t="s">
        <v>66</v>
      </c>
      <c r="C56" s="54">
        <v>234.5</v>
      </c>
    </row>
    <row r="57" spans="1:3" x14ac:dyDescent="0.3">
      <c r="A57" s="40"/>
      <c r="B57" s="50" t="s">
        <v>40</v>
      </c>
      <c r="C57" s="51">
        <f>SUM(C58:C61)</f>
        <v>7748.7</v>
      </c>
    </row>
    <row r="58" spans="1:3" x14ac:dyDescent="0.3">
      <c r="A58" s="40"/>
      <c r="B58" s="53" t="s">
        <v>57</v>
      </c>
      <c r="C58" s="52">
        <v>1338.7</v>
      </c>
    </row>
    <row r="59" spans="1:3" ht="22.5" customHeight="1" x14ac:dyDescent="0.3">
      <c r="A59" s="40"/>
      <c r="B59" s="53" t="s">
        <v>58</v>
      </c>
      <c r="C59" s="52">
        <f>939.5</f>
        <v>939.5</v>
      </c>
    </row>
    <row r="60" spans="1:3" x14ac:dyDescent="0.3">
      <c r="A60" s="40"/>
      <c r="B60" s="56" t="s">
        <v>91</v>
      </c>
      <c r="C60" s="69">
        <v>1814</v>
      </c>
    </row>
    <row r="61" spans="1:3" ht="32.25" x14ac:dyDescent="0.3">
      <c r="B61" s="56" t="s">
        <v>54</v>
      </c>
      <c r="C61" s="54">
        <v>3656.5</v>
      </c>
    </row>
    <row r="66" spans="2:3" x14ac:dyDescent="0.3">
      <c r="B66" s="57" t="s">
        <v>84</v>
      </c>
      <c r="C66" s="57" t="s">
        <v>85</v>
      </c>
    </row>
    <row r="71" spans="2:3" x14ac:dyDescent="0.3">
      <c r="B71" s="66" t="s">
        <v>68</v>
      </c>
      <c r="C71" s="65">
        <f>SUM(C17+C21+C29+C48+C55+C56+C51)</f>
        <v>8207.4000000000015</v>
      </c>
    </row>
    <row r="72" spans="2:3" x14ac:dyDescent="0.3">
      <c r="B72" s="66" t="s">
        <v>69</v>
      </c>
      <c r="C72" s="65">
        <f>SUM(C14+C20+C24+C28+C34+C47)</f>
        <v>16427.3</v>
      </c>
    </row>
    <row r="73" spans="2:3" x14ac:dyDescent="0.3">
      <c r="B73" s="66" t="s">
        <v>70</v>
      </c>
      <c r="C73" s="65">
        <f>SUM(C13+C16+C19+C23+C27+C31+C33+C46+C53++C54+C58+C59)</f>
        <v>67739.8</v>
      </c>
    </row>
  </sheetData>
  <mergeCells count="2">
    <mergeCell ref="B1:C1"/>
    <mergeCell ref="B2:C2"/>
  </mergeCells>
  <pageMargins left="0.98425196850393704" right="0.51181102362204722" top="0.78740157480314965" bottom="0.35433070866141736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view="pageBreakPreview" topLeftCell="A46" zoomScale="90" zoomScaleNormal="90" zoomScaleSheetLayoutView="90" workbookViewId="0">
      <selection activeCell="B60" sqref="B60"/>
    </sheetView>
  </sheetViews>
  <sheetFormatPr defaultColWidth="9.140625" defaultRowHeight="18.75" x14ac:dyDescent="0.3"/>
  <cols>
    <col min="1" max="1" width="2.140625" style="45" customWidth="1"/>
    <col min="2" max="2" width="93.28515625" style="58" customWidth="1"/>
    <col min="3" max="3" width="17.28515625" style="58" customWidth="1"/>
    <col min="4" max="4" width="13.140625" style="41" customWidth="1"/>
    <col min="5" max="216" width="9.140625" style="41" customWidth="1"/>
    <col min="217" max="16384" width="9.140625" style="41"/>
  </cols>
  <sheetData>
    <row r="1" spans="1:4" x14ac:dyDescent="0.3">
      <c r="A1" s="44"/>
      <c r="B1" s="84" t="s">
        <v>46</v>
      </c>
      <c r="C1" s="84"/>
    </row>
    <row r="2" spans="1:4" x14ac:dyDescent="0.3">
      <c r="A2" s="44"/>
      <c r="B2" s="84" t="s">
        <v>44</v>
      </c>
      <c r="C2" s="85"/>
    </row>
    <row r="3" spans="1:4" ht="31.5" x14ac:dyDescent="0.3">
      <c r="A3" s="40"/>
      <c r="B3" s="46" t="s">
        <v>42</v>
      </c>
      <c r="C3" s="47" t="s">
        <v>43</v>
      </c>
    </row>
    <row r="4" spans="1:4" s="62" customFormat="1" ht="12.75" x14ac:dyDescent="0.2">
      <c r="A4" s="60"/>
      <c r="B4" s="61">
        <v>1</v>
      </c>
      <c r="C4" s="61">
        <v>2</v>
      </c>
    </row>
    <row r="5" spans="1:4" s="62" customFormat="1" ht="15.75" customHeight="1" x14ac:dyDescent="0.2">
      <c r="A5" s="60"/>
      <c r="B5" s="67" t="s">
        <v>74</v>
      </c>
      <c r="C5" s="61"/>
    </row>
    <row r="6" spans="1:4" ht="63" x14ac:dyDescent="0.3">
      <c r="A6" s="44"/>
      <c r="B6" s="48" t="s">
        <v>94</v>
      </c>
      <c r="C6" s="49">
        <v>3646</v>
      </c>
    </row>
    <row r="7" spans="1:4" ht="47.25" x14ac:dyDescent="0.3">
      <c r="A7" s="44"/>
      <c r="B7" s="48" t="s">
        <v>49</v>
      </c>
      <c r="C7" s="49">
        <f>33522</f>
        <v>33522</v>
      </c>
    </row>
    <row r="8" spans="1:4" ht="57.75" customHeight="1" x14ac:dyDescent="0.3">
      <c r="A8" s="44"/>
      <c r="B8" s="48" t="s">
        <v>95</v>
      </c>
      <c r="C8" s="49">
        <v>5010.3</v>
      </c>
    </row>
    <row r="9" spans="1:4" ht="17.25" customHeight="1" x14ac:dyDescent="0.3">
      <c r="A9" s="44"/>
      <c r="B9" s="64" t="s">
        <v>67</v>
      </c>
      <c r="C9" s="49">
        <f>SUM(C6:C8)</f>
        <v>42178.3</v>
      </c>
    </row>
    <row r="10" spans="1:4" ht="17.25" customHeight="1" x14ac:dyDescent="0.3">
      <c r="A10" s="44"/>
      <c r="B10" s="48" t="s">
        <v>112</v>
      </c>
      <c r="C10" s="71">
        <v>43800.800000000003</v>
      </c>
    </row>
    <row r="11" spans="1:4" ht="17.25" customHeight="1" x14ac:dyDescent="0.3">
      <c r="A11" s="44"/>
      <c r="B11" s="48" t="s">
        <v>0</v>
      </c>
      <c r="C11" s="49">
        <f>C9+C10</f>
        <v>85979.1</v>
      </c>
    </row>
    <row r="12" spans="1:4" ht="31.5" x14ac:dyDescent="0.3">
      <c r="A12" s="44"/>
      <c r="B12" s="47" t="s">
        <v>45</v>
      </c>
      <c r="C12" s="49">
        <f>C13+C15+C18+C22+C25+C29+C31+C34+C36+C38+C41+C47+C49</f>
        <v>85979.099999999991</v>
      </c>
    </row>
    <row r="13" spans="1:4" ht="32.25" x14ac:dyDescent="0.3">
      <c r="A13" s="44"/>
      <c r="B13" s="50" t="s">
        <v>92</v>
      </c>
      <c r="C13" s="51">
        <f>SUM(C14:C14)</f>
        <v>31</v>
      </c>
      <c r="D13" s="68"/>
    </row>
    <row r="14" spans="1:4" x14ac:dyDescent="0.3">
      <c r="A14" s="44"/>
      <c r="B14" s="53" t="s">
        <v>89</v>
      </c>
      <c r="C14" s="52">
        <v>31</v>
      </c>
    </row>
    <row r="15" spans="1:4" ht="30.75" hidden="1" customHeight="1" x14ac:dyDescent="0.3">
      <c r="A15" s="44"/>
      <c r="B15" s="55" t="s">
        <v>53</v>
      </c>
      <c r="C15" s="51">
        <f>SUM(C16:C17)</f>
        <v>0</v>
      </c>
    </row>
    <row r="16" spans="1:4" hidden="1" x14ac:dyDescent="0.3">
      <c r="A16" s="44"/>
      <c r="B16" s="53" t="s">
        <v>98</v>
      </c>
      <c r="C16" s="52"/>
    </row>
    <row r="17" spans="1:3" ht="32.25" hidden="1" x14ac:dyDescent="0.3">
      <c r="A17" s="44"/>
      <c r="B17" s="53" t="s">
        <v>47</v>
      </c>
      <c r="C17" s="52"/>
    </row>
    <row r="18" spans="1:3" ht="32.25" customHeight="1" x14ac:dyDescent="0.3">
      <c r="A18" s="44"/>
      <c r="B18" s="64" t="s">
        <v>51</v>
      </c>
      <c r="C18" s="51">
        <f>SUM(C19:C21)</f>
        <v>2840.3</v>
      </c>
    </row>
    <row r="19" spans="1:3" x14ac:dyDescent="0.3">
      <c r="A19" s="44"/>
      <c r="B19" s="53" t="s">
        <v>107</v>
      </c>
      <c r="C19" s="52">
        <v>860</v>
      </c>
    </row>
    <row r="20" spans="1:3" x14ac:dyDescent="0.3">
      <c r="A20" s="44"/>
      <c r="B20" s="53" t="s">
        <v>89</v>
      </c>
      <c r="C20" s="52">
        <v>1532</v>
      </c>
    </row>
    <row r="21" spans="1:3" ht="32.25" x14ac:dyDescent="0.3">
      <c r="A21" s="44"/>
      <c r="B21" s="53" t="s">
        <v>47</v>
      </c>
      <c r="C21" s="52">
        <v>448.3</v>
      </c>
    </row>
    <row r="22" spans="1:3" ht="32.25" hidden="1" x14ac:dyDescent="0.3">
      <c r="A22" s="44"/>
      <c r="B22" s="55" t="s">
        <v>55</v>
      </c>
      <c r="C22" s="51">
        <f>SUM(C23:C24)</f>
        <v>0</v>
      </c>
    </row>
    <row r="23" spans="1:3" hidden="1" x14ac:dyDescent="0.3">
      <c r="A23" s="44"/>
      <c r="B23" s="53" t="s">
        <v>93</v>
      </c>
      <c r="C23" s="52"/>
    </row>
    <row r="24" spans="1:3" hidden="1" x14ac:dyDescent="0.3">
      <c r="A24" s="44"/>
      <c r="B24" s="53" t="s">
        <v>89</v>
      </c>
      <c r="C24" s="52"/>
    </row>
    <row r="25" spans="1:3" s="42" customFormat="1" ht="32.25" x14ac:dyDescent="0.3">
      <c r="A25" s="40"/>
      <c r="B25" s="50" t="s">
        <v>50</v>
      </c>
      <c r="C25" s="49">
        <f>SUM(C26:C28)</f>
        <v>4083.7</v>
      </c>
    </row>
    <row r="26" spans="1:3" x14ac:dyDescent="0.3">
      <c r="A26" s="43"/>
      <c r="B26" s="53" t="s">
        <v>106</v>
      </c>
      <c r="C26" s="54">
        <v>1547</v>
      </c>
    </row>
    <row r="27" spans="1:3" x14ac:dyDescent="0.3">
      <c r="A27" s="43"/>
      <c r="B27" s="53" t="s">
        <v>89</v>
      </c>
      <c r="C27" s="54">
        <v>2536.6999999999998</v>
      </c>
    </row>
    <row r="28" spans="1:3" hidden="1" x14ac:dyDescent="0.3">
      <c r="A28" s="43"/>
      <c r="B28" s="53"/>
      <c r="C28" s="54"/>
    </row>
    <row r="29" spans="1:3" s="42" customFormat="1" ht="32.25" hidden="1" x14ac:dyDescent="0.3">
      <c r="A29" s="43"/>
      <c r="B29" s="55" t="s">
        <v>61</v>
      </c>
      <c r="C29" s="49">
        <f>SUM(C30)</f>
        <v>0</v>
      </c>
    </row>
    <row r="30" spans="1:3" hidden="1" x14ac:dyDescent="0.3">
      <c r="A30" s="43"/>
      <c r="B30" s="53" t="s">
        <v>93</v>
      </c>
      <c r="C30" s="54"/>
    </row>
    <row r="31" spans="1:3" s="42" customFormat="1" ht="32.25" x14ac:dyDescent="0.3">
      <c r="A31" s="40"/>
      <c r="B31" s="50" t="s">
        <v>60</v>
      </c>
      <c r="C31" s="49">
        <f>SUM(C32:C33)</f>
        <v>7156</v>
      </c>
    </row>
    <row r="32" spans="1:3" s="42" customFormat="1" x14ac:dyDescent="0.3">
      <c r="A32" s="40"/>
      <c r="B32" s="53" t="s">
        <v>96</v>
      </c>
      <c r="C32" s="54">
        <v>5349</v>
      </c>
    </row>
    <row r="33" spans="1:3" s="42" customFormat="1" x14ac:dyDescent="0.3">
      <c r="A33" s="40"/>
      <c r="B33" s="53" t="s">
        <v>97</v>
      </c>
      <c r="C33" s="54">
        <v>1807</v>
      </c>
    </row>
    <row r="34" spans="1:3" s="42" customFormat="1" ht="32.25" x14ac:dyDescent="0.3">
      <c r="A34" s="40"/>
      <c r="B34" s="50" t="s">
        <v>75</v>
      </c>
      <c r="C34" s="49">
        <f>C35</f>
        <v>16000</v>
      </c>
    </row>
    <row r="35" spans="1:3" s="42" customFormat="1" ht="43.5" customHeight="1" x14ac:dyDescent="0.3">
      <c r="A35" s="40"/>
      <c r="B35" s="56" t="s">
        <v>111</v>
      </c>
      <c r="C35" s="54">
        <v>16000</v>
      </c>
    </row>
    <row r="36" spans="1:3" s="42" customFormat="1" ht="36" customHeight="1" x14ac:dyDescent="0.3">
      <c r="A36" s="40"/>
      <c r="B36" s="50" t="s">
        <v>80</v>
      </c>
      <c r="C36" s="49">
        <f>C37</f>
        <v>8700</v>
      </c>
    </row>
    <row r="37" spans="1:3" s="42" customFormat="1" ht="35.25" customHeight="1" x14ac:dyDescent="0.3">
      <c r="A37" s="40"/>
      <c r="B37" s="56" t="s">
        <v>103</v>
      </c>
      <c r="C37" s="54">
        <v>8700</v>
      </c>
    </row>
    <row r="38" spans="1:3" s="42" customFormat="1" ht="42.75" customHeight="1" x14ac:dyDescent="0.3">
      <c r="A38" s="40"/>
      <c r="B38" s="50" t="s">
        <v>71</v>
      </c>
      <c r="C38" s="49">
        <f>SUM(C39:C40)</f>
        <v>9300</v>
      </c>
    </row>
    <row r="39" spans="1:3" s="42" customFormat="1" ht="70.5" customHeight="1" x14ac:dyDescent="0.3">
      <c r="A39" s="40"/>
      <c r="B39" s="56" t="s">
        <v>110</v>
      </c>
      <c r="C39" s="54">
        <f>7000</f>
        <v>7000</v>
      </c>
    </row>
    <row r="40" spans="1:3" s="42" customFormat="1" ht="21" customHeight="1" x14ac:dyDescent="0.3">
      <c r="A40" s="40"/>
      <c r="B40" s="56" t="s">
        <v>77</v>
      </c>
      <c r="C40" s="54">
        <v>2300</v>
      </c>
    </row>
    <row r="41" spans="1:3" ht="31.5" x14ac:dyDescent="0.3">
      <c r="A41" s="40"/>
      <c r="B41" s="63" t="s">
        <v>59</v>
      </c>
      <c r="C41" s="49">
        <f>SUM(C42:C46)</f>
        <v>24016.9</v>
      </c>
    </row>
    <row r="42" spans="1:3" ht="34.5" customHeight="1" x14ac:dyDescent="0.3">
      <c r="A42" s="40"/>
      <c r="B42" s="53" t="s">
        <v>108</v>
      </c>
      <c r="C42" s="54">
        <f>450+538+100</f>
        <v>1088</v>
      </c>
    </row>
    <row r="43" spans="1:3" ht="20.25" customHeight="1" x14ac:dyDescent="0.3">
      <c r="A43" s="40"/>
      <c r="B43" s="53" t="s">
        <v>89</v>
      </c>
      <c r="C43" s="54">
        <v>11155.4</v>
      </c>
    </row>
    <row r="44" spans="1:3" ht="32.25" x14ac:dyDescent="0.3">
      <c r="A44" s="40"/>
      <c r="B44" s="53" t="s">
        <v>47</v>
      </c>
      <c r="C44" s="54">
        <v>250</v>
      </c>
    </row>
    <row r="45" spans="1:3" x14ac:dyDescent="0.3">
      <c r="A45" s="40"/>
      <c r="B45" s="53" t="s">
        <v>99</v>
      </c>
      <c r="C45" s="54">
        <v>6968.1</v>
      </c>
    </row>
    <row r="46" spans="1:3" ht="32.25" x14ac:dyDescent="0.3">
      <c r="A46" s="40"/>
      <c r="B46" s="53" t="s">
        <v>62</v>
      </c>
      <c r="C46" s="54">
        <v>4555.3999999999996</v>
      </c>
    </row>
    <row r="47" spans="1:3" s="42" customFormat="1" ht="32.25" x14ac:dyDescent="0.3">
      <c r="A47" s="40"/>
      <c r="B47" s="50" t="s">
        <v>56</v>
      </c>
      <c r="C47" s="49">
        <f>SUM(C48:C48)</f>
        <v>441.9</v>
      </c>
    </row>
    <row r="48" spans="1:3" ht="32.25" x14ac:dyDescent="0.3">
      <c r="A48" s="43"/>
      <c r="B48" s="53" t="s">
        <v>101</v>
      </c>
      <c r="C48" s="54">
        <v>441.9</v>
      </c>
    </row>
    <row r="49" spans="1:3" x14ac:dyDescent="0.3">
      <c r="A49" s="40"/>
      <c r="B49" s="50" t="s">
        <v>40</v>
      </c>
      <c r="C49" s="51">
        <f>SUM(C50:C54)</f>
        <v>13409.3</v>
      </c>
    </row>
    <row r="50" spans="1:3" ht="31.5" customHeight="1" x14ac:dyDescent="0.3">
      <c r="A50" s="40"/>
      <c r="B50" s="53" t="s">
        <v>105</v>
      </c>
      <c r="C50" s="52">
        <v>1134.9000000000001</v>
      </c>
    </row>
    <row r="51" spans="1:3" ht="32.25" x14ac:dyDescent="0.3">
      <c r="A51" s="43"/>
      <c r="B51" s="53" t="s">
        <v>100</v>
      </c>
      <c r="C51" s="54">
        <v>99.8</v>
      </c>
    </row>
    <row r="52" spans="1:3" x14ac:dyDescent="0.3">
      <c r="A52" s="40"/>
      <c r="B52" s="56" t="s">
        <v>91</v>
      </c>
      <c r="C52" s="69">
        <v>1835.6</v>
      </c>
    </row>
    <row r="53" spans="1:3" x14ac:dyDescent="0.3">
      <c r="A53" s="40"/>
      <c r="B53" s="56" t="s">
        <v>104</v>
      </c>
      <c r="C53" s="69">
        <v>7099</v>
      </c>
    </row>
    <row r="54" spans="1:3" x14ac:dyDescent="0.3">
      <c r="B54" s="72" t="s">
        <v>113</v>
      </c>
      <c r="C54" s="73">
        <v>3240</v>
      </c>
    </row>
    <row r="55" spans="1:3" x14ac:dyDescent="0.3">
      <c r="B55" s="74" t="s">
        <v>114</v>
      </c>
      <c r="C55" s="70">
        <f>C56</f>
        <v>3240</v>
      </c>
    </row>
    <row r="56" spans="1:3" x14ac:dyDescent="0.3">
      <c r="B56" s="75" t="s">
        <v>115</v>
      </c>
      <c r="C56" s="76">
        <v>3240</v>
      </c>
    </row>
    <row r="58" spans="1:3" x14ac:dyDescent="0.3">
      <c r="B58" s="57" t="s">
        <v>102</v>
      </c>
      <c r="C58" s="57" t="s">
        <v>41</v>
      </c>
    </row>
    <row r="63" spans="1:3" x14ac:dyDescent="0.3">
      <c r="B63" s="66" t="s">
        <v>68</v>
      </c>
      <c r="C63" s="65">
        <f>C51+C48+C44+C21</f>
        <v>1240</v>
      </c>
    </row>
    <row r="64" spans="1:3" x14ac:dyDescent="0.3">
      <c r="B64" s="66" t="s">
        <v>109</v>
      </c>
      <c r="C64" s="65">
        <f>SUM(C14+C20+C27+C43)</f>
        <v>15255.099999999999</v>
      </c>
    </row>
    <row r="65" spans="2:3" x14ac:dyDescent="0.3">
      <c r="B65" s="66"/>
      <c r="C65" s="65"/>
    </row>
    <row r="67" spans="2:3" x14ac:dyDescent="0.3">
      <c r="C67" s="59">
        <f>C11-C12</f>
        <v>0</v>
      </c>
    </row>
  </sheetData>
  <mergeCells count="2">
    <mergeCell ref="B1:C1"/>
    <mergeCell ref="B2:C2"/>
  </mergeCells>
  <pageMargins left="0.98425196850393704" right="0.11811023622047245" top="0.78740157480314965" bottom="0.35433070866141736" header="0.31496062992125984" footer="0.31496062992125984"/>
  <pageSetup paperSize="9" scale="81" fitToHeight="5" orientation="portrait" r:id="rId1"/>
  <rowBreaks count="1" manualBreakCount="1">
    <brk id="3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view="pageBreakPreview" topLeftCell="A23" zoomScale="90" zoomScaleNormal="90" zoomScaleSheetLayoutView="90" workbookViewId="0">
      <selection activeCell="E54" sqref="E54"/>
    </sheetView>
  </sheetViews>
  <sheetFormatPr defaultColWidth="9.140625" defaultRowHeight="18.75" x14ac:dyDescent="0.3"/>
  <cols>
    <col min="1" max="1" width="2.140625" style="45" customWidth="1"/>
    <col min="2" max="2" width="93.28515625" style="58" customWidth="1"/>
    <col min="3" max="3" width="19.140625" style="58" customWidth="1"/>
    <col min="4" max="4" width="13.140625" style="41" customWidth="1"/>
    <col min="5" max="5" width="20" style="41" customWidth="1"/>
    <col min="6" max="215" width="9.140625" style="41" customWidth="1"/>
    <col min="216" max="16384" width="9.140625" style="41"/>
  </cols>
  <sheetData>
    <row r="1" spans="1:5" x14ac:dyDescent="0.3">
      <c r="A1" s="44"/>
      <c r="B1" s="84" t="s">
        <v>46</v>
      </c>
      <c r="C1" s="84"/>
    </row>
    <row r="2" spans="1:5" x14ac:dyDescent="0.3">
      <c r="A2" s="44"/>
      <c r="B2" s="84" t="s">
        <v>44</v>
      </c>
      <c r="C2" s="85"/>
    </row>
    <row r="3" spans="1:5" ht="31.5" x14ac:dyDescent="0.3">
      <c r="A3" s="40"/>
      <c r="B3" s="46" t="s">
        <v>42</v>
      </c>
      <c r="C3" s="47" t="s">
        <v>43</v>
      </c>
    </row>
    <row r="4" spans="1:5" s="62" customFormat="1" ht="12.75" x14ac:dyDescent="0.2">
      <c r="A4" s="60"/>
      <c r="B4" s="61">
        <v>1</v>
      </c>
      <c r="C4" s="61">
        <v>2</v>
      </c>
    </row>
    <row r="5" spans="1:5" s="62" customFormat="1" ht="15.75" customHeight="1" x14ac:dyDescent="0.2">
      <c r="A5" s="60"/>
      <c r="B5" s="67" t="s">
        <v>74</v>
      </c>
      <c r="C5" s="61"/>
    </row>
    <row r="6" spans="1:5" hidden="1" x14ac:dyDescent="0.3">
      <c r="A6" s="44"/>
      <c r="B6" s="78"/>
      <c r="C6" s="71"/>
    </row>
    <row r="7" spans="1:5" ht="17.25" hidden="1" customHeight="1" x14ac:dyDescent="0.3">
      <c r="A7" s="44"/>
      <c r="B7" s="79"/>
      <c r="C7" s="71"/>
    </row>
    <row r="8" spans="1:5" ht="17.25" customHeight="1" x14ac:dyDescent="0.3">
      <c r="A8" s="44"/>
      <c r="B8" s="78" t="s">
        <v>116</v>
      </c>
      <c r="C8" s="71">
        <v>87000</v>
      </c>
    </row>
    <row r="9" spans="1:5" ht="17.25" customHeight="1" x14ac:dyDescent="0.3">
      <c r="A9" s="44"/>
      <c r="B9" s="78" t="s">
        <v>0</v>
      </c>
      <c r="C9" s="71">
        <f>C7+C8</f>
        <v>87000</v>
      </c>
    </row>
    <row r="10" spans="1:5" ht="31.5" x14ac:dyDescent="0.3">
      <c r="A10" s="44"/>
      <c r="B10" s="80" t="s">
        <v>45</v>
      </c>
      <c r="C10" s="49">
        <f>C11+C13+C16+C20+C23+C27+C29+C33+C35+C38+C40+C43+C50+C54</f>
        <v>83725.400000000009</v>
      </c>
      <c r="D10" s="68"/>
      <c r="E10" s="82"/>
    </row>
    <row r="11" spans="1:5" ht="32.25" x14ac:dyDescent="0.3">
      <c r="A11" s="44"/>
      <c r="B11" s="50" t="s">
        <v>92</v>
      </c>
      <c r="C11" s="51">
        <f>SUM(C12:C12)</f>
        <v>2098.1999999999998</v>
      </c>
      <c r="D11" s="68"/>
    </row>
    <row r="12" spans="1:5" x14ac:dyDescent="0.3">
      <c r="A12" s="44"/>
      <c r="B12" s="53" t="s">
        <v>98</v>
      </c>
      <c r="C12" s="52">
        <v>2098.1999999999998</v>
      </c>
    </row>
    <row r="13" spans="1:5" ht="30.75" hidden="1" customHeight="1" x14ac:dyDescent="0.3">
      <c r="A13" s="44"/>
      <c r="B13" s="55" t="s">
        <v>53</v>
      </c>
      <c r="C13" s="51">
        <f>SUM(C14:C15)</f>
        <v>0</v>
      </c>
    </row>
    <row r="14" spans="1:5" hidden="1" x14ac:dyDescent="0.3">
      <c r="A14" s="44"/>
      <c r="B14" s="53" t="s">
        <v>98</v>
      </c>
      <c r="C14" s="52"/>
    </row>
    <row r="15" spans="1:5" ht="32.25" hidden="1" x14ac:dyDescent="0.3">
      <c r="A15" s="44"/>
      <c r="B15" s="53" t="s">
        <v>47</v>
      </c>
      <c r="C15" s="52"/>
    </row>
    <row r="16" spans="1:5" ht="45.75" customHeight="1" x14ac:dyDescent="0.3">
      <c r="A16" s="44"/>
      <c r="B16" s="64" t="s">
        <v>51</v>
      </c>
      <c r="C16" s="51">
        <f>SUM(C17:C19)</f>
        <v>22675.200000000001</v>
      </c>
    </row>
    <row r="17" spans="1:5" x14ac:dyDescent="0.3">
      <c r="A17" s="44"/>
      <c r="B17" s="53" t="s">
        <v>121</v>
      </c>
      <c r="C17" s="52">
        <v>22675.200000000001</v>
      </c>
      <c r="E17" s="82"/>
    </row>
    <row r="18" spans="1:5" hidden="1" x14ac:dyDescent="0.3">
      <c r="A18" s="44"/>
      <c r="B18" s="53" t="s">
        <v>89</v>
      </c>
      <c r="C18" s="52"/>
    </row>
    <row r="19" spans="1:5" ht="32.25" hidden="1" x14ac:dyDescent="0.3">
      <c r="A19" s="44"/>
      <c r="B19" s="53" t="s">
        <v>47</v>
      </c>
      <c r="C19" s="52"/>
    </row>
    <row r="20" spans="1:5" ht="32.25" x14ac:dyDescent="0.3">
      <c r="A20" s="44"/>
      <c r="B20" s="55" t="s">
        <v>55</v>
      </c>
      <c r="C20" s="51">
        <f>SUM(C21:C22)</f>
        <v>1285</v>
      </c>
    </row>
    <row r="21" spans="1:5" x14ac:dyDescent="0.3">
      <c r="A21" s="44"/>
      <c r="B21" s="53" t="s">
        <v>121</v>
      </c>
      <c r="C21" s="52">
        <v>1285</v>
      </c>
    </row>
    <row r="22" spans="1:5" hidden="1" x14ac:dyDescent="0.3">
      <c r="A22" s="44"/>
      <c r="B22" s="53" t="s">
        <v>89</v>
      </c>
      <c r="C22" s="52"/>
    </row>
    <row r="23" spans="1:5" s="42" customFormat="1" ht="32.25" x14ac:dyDescent="0.3">
      <c r="A23" s="40"/>
      <c r="B23" s="50" t="s">
        <v>50</v>
      </c>
      <c r="C23" s="49">
        <f>SUM(C24:C26)</f>
        <v>14013</v>
      </c>
    </row>
    <row r="24" spans="1:5" ht="28.5" customHeight="1" x14ac:dyDescent="0.3">
      <c r="A24" s="43"/>
      <c r="B24" s="53" t="s">
        <v>121</v>
      </c>
      <c r="C24" s="54">
        <v>14013</v>
      </c>
    </row>
    <row r="25" spans="1:5" hidden="1" x14ac:dyDescent="0.3">
      <c r="A25" s="43"/>
      <c r="B25" s="53"/>
      <c r="C25" s="54"/>
    </row>
    <row r="26" spans="1:5" hidden="1" x14ac:dyDescent="0.3">
      <c r="A26" s="43"/>
      <c r="B26" s="53"/>
      <c r="C26" s="54"/>
    </row>
    <row r="27" spans="1:5" s="42" customFormat="1" ht="32.25" hidden="1" x14ac:dyDescent="0.3">
      <c r="A27" s="43"/>
      <c r="B27" s="55" t="s">
        <v>61</v>
      </c>
      <c r="C27" s="49">
        <f>SUM(C28)</f>
        <v>0</v>
      </c>
    </row>
    <row r="28" spans="1:5" hidden="1" x14ac:dyDescent="0.3">
      <c r="A28" s="43"/>
      <c r="B28" s="53" t="s">
        <v>93</v>
      </c>
      <c r="C28" s="54"/>
    </row>
    <row r="29" spans="1:5" s="42" customFormat="1" ht="32.25" hidden="1" x14ac:dyDescent="0.3">
      <c r="A29" s="40"/>
      <c r="B29" s="50" t="s">
        <v>60</v>
      </c>
      <c r="C29" s="49">
        <f>SUM(C30:C31)</f>
        <v>0</v>
      </c>
    </row>
    <row r="30" spans="1:5" s="42" customFormat="1" hidden="1" x14ac:dyDescent="0.3">
      <c r="A30" s="40"/>
      <c r="B30" s="53" t="s">
        <v>96</v>
      </c>
      <c r="C30" s="54"/>
    </row>
    <row r="31" spans="1:5" s="42" customFormat="1" hidden="1" x14ac:dyDescent="0.3">
      <c r="A31" s="40"/>
      <c r="B31" s="53" t="s">
        <v>97</v>
      </c>
      <c r="C31" s="54"/>
    </row>
    <row r="32" spans="1:5" s="42" customFormat="1" hidden="1" x14ac:dyDescent="0.3">
      <c r="A32" s="40"/>
      <c r="B32" s="53"/>
      <c r="C32" s="54"/>
    </row>
    <row r="33" spans="1:3" s="42" customFormat="1" ht="32.25" hidden="1" x14ac:dyDescent="0.3">
      <c r="A33" s="40"/>
      <c r="B33" s="50" t="s">
        <v>75</v>
      </c>
      <c r="C33" s="49">
        <f>C34</f>
        <v>0</v>
      </c>
    </row>
    <row r="34" spans="1:3" s="42" customFormat="1" ht="43.5" hidden="1" customHeight="1" x14ac:dyDescent="0.3">
      <c r="A34" s="40"/>
      <c r="B34" s="56" t="s">
        <v>111</v>
      </c>
      <c r="C34" s="54"/>
    </row>
    <row r="35" spans="1:3" s="42" customFormat="1" ht="36" customHeight="1" x14ac:dyDescent="0.3">
      <c r="A35" s="40"/>
      <c r="B35" s="50" t="s">
        <v>80</v>
      </c>
      <c r="C35" s="49">
        <f>C36+C37</f>
        <v>14000</v>
      </c>
    </row>
    <row r="36" spans="1:3" s="42" customFormat="1" ht="35.25" customHeight="1" x14ac:dyDescent="0.3">
      <c r="A36" s="40"/>
      <c r="B36" s="56" t="s">
        <v>117</v>
      </c>
      <c r="C36" s="54">
        <v>14000</v>
      </c>
    </row>
    <row r="37" spans="1:3" s="42" customFormat="1" ht="35.25" hidden="1" customHeight="1" x14ac:dyDescent="0.3">
      <c r="A37" s="40"/>
      <c r="B37" s="81"/>
      <c r="C37" s="54"/>
    </row>
    <row r="38" spans="1:3" s="42" customFormat="1" ht="35.25" customHeight="1" x14ac:dyDescent="0.3">
      <c r="A38" s="40"/>
      <c r="B38" s="50" t="s">
        <v>61</v>
      </c>
      <c r="C38" s="49">
        <f>SUM(C39:C41)</f>
        <v>1075.5999999999999</v>
      </c>
    </row>
    <row r="39" spans="1:3" s="42" customFormat="1" ht="29.25" customHeight="1" x14ac:dyDescent="0.3">
      <c r="A39" s="40"/>
      <c r="B39" s="53" t="s">
        <v>121</v>
      </c>
      <c r="C39" s="54">
        <v>1075.5999999999999</v>
      </c>
    </row>
    <row r="40" spans="1:3" s="42" customFormat="1" ht="42.75" hidden="1" customHeight="1" x14ac:dyDescent="0.3">
      <c r="A40" s="40"/>
      <c r="B40" s="50" t="s">
        <v>71</v>
      </c>
      <c r="C40" s="49">
        <f>SUM(C41:C42)</f>
        <v>0</v>
      </c>
    </row>
    <row r="41" spans="1:3" s="42" customFormat="1" ht="70.5" hidden="1" customHeight="1" x14ac:dyDescent="0.3">
      <c r="A41" s="40"/>
      <c r="B41" s="56" t="s">
        <v>110</v>
      </c>
      <c r="C41" s="54"/>
    </row>
    <row r="42" spans="1:3" s="42" customFormat="1" ht="21" hidden="1" customHeight="1" x14ac:dyDescent="0.3">
      <c r="A42" s="40"/>
      <c r="B42" s="56" t="s">
        <v>77</v>
      </c>
      <c r="C42" s="54"/>
    </row>
    <row r="43" spans="1:3" ht="31.5" x14ac:dyDescent="0.3">
      <c r="A43" s="40"/>
      <c r="B43" s="63" t="s">
        <v>59</v>
      </c>
      <c r="C43" s="49">
        <f>SUM(C44:C49)</f>
        <v>3427.3</v>
      </c>
    </row>
    <row r="44" spans="1:3" ht="29.25" customHeight="1" x14ac:dyDescent="0.3">
      <c r="A44" s="40"/>
      <c r="B44" s="53" t="s">
        <v>98</v>
      </c>
      <c r="C44" s="54">
        <f>2206.3+1221</f>
        <v>3427.3</v>
      </c>
    </row>
    <row r="45" spans="1:3" ht="39.75" hidden="1" customHeight="1" x14ac:dyDescent="0.3">
      <c r="A45" s="40"/>
      <c r="B45" s="53"/>
      <c r="C45" s="54"/>
    </row>
    <row r="46" spans="1:3" ht="20.25" hidden="1" customHeight="1" x14ac:dyDescent="0.3">
      <c r="A46" s="40"/>
      <c r="B46" s="53" t="s">
        <v>89</v>
      </c>
      <c r="C46" s="54"/>
    </row>
    <row r="47" spans="1:3" ht="32.25" hidden="1" x14ac:dyDescent="0.3">
      <c r="A47" s="40"/>
      <c r="B47" s="53" t="s">
        <v>47</v>
      </c>
      <c r="C47" s="54"/>
    </row>
    <row r="48" spans="1:3" hidden="1" x14ac:dyDescent="0.3">
      <c r="A48" s="40"/>
      <c r="B48" s="53" t="s">
        <v>99</v>
      </c>
      <c r="C48" s="54"/>
    </row>
    <row r="49" spans="1:3" ht="32.25" hidden="1" x14ac:dyDescent="0.3">
      <c r="A49" s="40"/>
      <c r="B49" s="53" t="s">
        <v>62</v>
      </c>
      <c r="C49" s="54"/>
    </row>
    <row r="50" spans="1:3" s="42" customFormat="1" ht="32.25" x14ac:dyDescent="0.3">
      <c r="A50" s="40"/>
      <c r="B50" s="50" t="s">
        <v>56</v>
      </c>
      <c r="C50" s="49">
        <f>SUM(C51:C53)</f>
        <v>24557.9</v>
      </c>
    </row>
    <row r="51" spans="1:3" s="42" customFormat="1" x14ac:dyDescent="0.3">
      <c r="A51" s="40"/>
      <c r="B51" s="53" t="s">
        <v>120</v>
      </c>
      <c r="C51" s="54">
        <f>18058.5-1423.3</f>
        <v>16635.2</v>
      </c>
    </row>
    <row r="52" spans="1:3" s="42" customFormat="1" ht="25.5" customHeight="1" x14ac:dyDescent="0.3">
      <c r="A52" s="40"/>
      <c r="B52" s="53" t="s">
        <v>118</v>
      </c>
      <c r="C52" s="54">
        <v>4369.1000000000004</v>
      </c>
    </row>
    <row r="53" spans="1:3" ht="38.25" customHeight="1" x14ac:dyDescent="0.3">
      <c r="A53" s="43"/>
      <c r="B53" s="53" t="s">
        <v>119</v>
      </c>
      <c r="C53" s="54">
        <v>3553.6</v>
      </c>
    </row>
    <row r="54" spans="1:3" x14ac:dyDescent="0.3">
      <c r="A54" s="40"/>
      <c r="B54" s="50" t="s">
        <v>40</v>
      </c>
      <c r="C54" s="51">
        <f>SUM(C55:C58)</f>
        <v>593.19999999999993</v>
      </c>
    </row>
    <row r="55" spans="1:3" ht="31.5" customHeight="1" x14ac:dyDescent="0.3">
      <c r="A55" s="40"/>
      <c r="B55" s="53" t="s">
        <v>122</v>
      </c>
      <c r="C55" s="52">
        <v>14.8</v>
      </c>
    </row>
    <row r="56" spans="1:3" ht="32.25" x14ac:dyDescent="0.3">
      <c r="A56" s="43"/>
      <c r="B56" s="53" t="s">
        <v>105</v>
      </c>
      <c r="C56" s="54">
        <v>578.4</v>
      </c>
    </row>
    <row r="57" spans="1:3" hidden="1" x14ac:dyDescent="0.3">
      <c r="A57" s="40"/>
      <c r="B57" s="77" t="s">
        <v>91</v>
      </c>
      <c r="C57" s="69"/>
    </row>
    <row r="58" spans="1:3" hidden="1" x14ac:dyDescent="0.3">
      <c r="A58" s="40"/>
      <c r="B58" s="77" t="s">
        <v>104</v>
      </c>
      <c r="C58" s="69"/>
    </row>
    <row r="59" spans="1:3" x14ac:dyDescent="0.3">
      <c r="B59" s="83" t="s">
        <v>114</v>
      </c>
      <c r="C59" s="72"/>
    </row>
    <row r="60" spans="1:3" x14ac:dyDescent="0.3">
      <c r="B60" s="72" t="s">
        <v>115</v>
      </c>
      <c r="C60" s="73">
        <v>3274.6</v>
      </c>
    </row>
    <row r="61" spans="1:3" x14ac:dyDescent="0.3">
      <c r="C61" s="59"/>
    </row>
    <row r="63" spans="1:3" x14ac:dyDescent="0.3">
      <c r="B63" s="57" t="s">
        <v>102</v>
      </c>
      <c r="C63" s="57" t="s">
        <v>41</v>
      </c>
    </row>
    <row r="68" spans="2:3" x14ac:dyDescent="0.3">
      <c r="B68" s="66"/>
      <c r="C68" s="65">
        <f>C9-C10</f>
        <v>3274.5999999999913</v>
      </c>
    </row>
    <row r="69" spans="2:3" x14ac:dyDescent="0.3">
      <c r="B69" s="66"/>
      <c r="C69" s="65"/>
    </row>
    <row r="70" spans="2:3" x14ac:dyDescent="0.3">
      <c r="B70" s="66" t="s">
        <v>123</v>
      </c>
      <c r="C70" s="65">
        <f>C12+C17+C21+C24+C39+C44+C51+C52+C53+C55+C56</f>
        <v>69725.400000000009</v>
      </c>
    </row>
    <row r="72" spans="2:3" x14ac:dyDescent="0.3">
      <c r="C72" s="59">
        <f>C9-C10</f>
        <v>3274.5999999999913</v>
      </c>
    </row>
    <row r="74" spans="2:3" x14ac:dyDescent="0.3">
      <c r="B74" s="66"/>
      <c r="C74" s="65"/>
    </row>
  </sheetData>
  <mergeCells count="2">
    <mergeCell ref="B1:C1"/>
    <mergeCell ref="B2:C2"/>
  </mergeCells>
  <pageMargins left="0.78740157480314965" right="0.39370078740157483" top="0.78740157480314965" bottom="0.39370078740157483" header="0.31496062992125984" footer="0.31496062992125984"/>
  <pageSetup paperSize="9" scale="80" fitToHeight="5" orientation="portrait" r:id="rId1"/>
  <rowBreaks count="1" manualBreakCount="1">
    <brk id="3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" customWidth="1"/>
    <col min="2" max="2" width="15" style="1" customWidth="1"/>
    <col min="3" max="3" width="14.42578125" style="1" customWidth="1"/>
    <col min="4" max="4" width="14.5703125" style="1" customWidth="1"/>
    <col min="5" max="5" width="8" style="1" customWidth="1"/>
    <col min="6" max="6" width="13.7109375" style="18" customWidth="1"/>
    <col min="7" max="7" width="12.5703125" style="18" customWidth="1"/>
    <col min="8" max="8" width="12.140625" style="18" customWidth="1"/>
    <col min="9" max="9" width="9.140625" style="18"/>
    <col min="10" max="11" width="9.140625" style="30"/>
    <col min="12" max="16" width="9.140625" style="23"/>
    <col min="17" max="21" width="9.140625" style="34"/>
    <col min="22" max="16384" width="9.140625" style="1"/>
  </cols>
  <sheetData>
    <row r="2" spans="1:21" ht="20.25" customHeight="1" x14ac:dyDescent="0.2">
      <c r="A2" s="86" t="s">
        <v>35</v>
      </c>
      <c r="B2" s="86"/>
      <c r="C2" s="86"/>
      <c r="D2" s="86"/>
      <c r="E2" s="86"/>
      <c r="F2" s="86"/>
      <c r="G2" s="86"/>
      <c r="H2" s="86"/>
      <c r="I2" s="19"/>
      <c r="J2" s="28"/>
      <c r="K2" s="28"/>
      <c r="L2" s="32"/>
      <c r="M2" s="32"/>
      <c r="N2" s="32"/>
      <c r="O2" s="32"/>
      <c r="P2" s="32"/>
      <c r="Q2" s="33"/>
      <c r="R2" s="33"/>
    </row>
    <row r="3" spans="1:21" s="2" customFormat="1" ht="15" customHeight="1" x14ac:dyDescent="0.2">
      <c r="A3" s="86"/>
      <c r="B3" s="86"/>
      <c r="C3" s="86"/>
      <c r="D3" s="86"/>
      <c r="E3" s="86"/>
      <c r="F3" s="86"/>
      <c r="G3" s="86"/>
      <c r="H3" s="86"/>
      <c r="I3" s="19"/>
      <c r="J3" s="28"/>
      <c r="K3" s="28"/>
      <c r="L3" s="32"/>
      <c r="M3" s="32"/>
      <c r="N3" s="32"/>
      <c r="O3" s="32"/>
      <c r="P3" s="32"/>
      <c r="Q3" s="33"/>
      <c r="R3" s="33"/>
      <c r="S3" s="35"/>
      <c r="T3" s="35"/>
      <c r="U3" s="35"/>
    </row>
    <row r="4" spans="1:21" ht="15" customHeight="1" x14ac:dyDescent="0.25">
      <c r="A4" s="87" t="s">
        <v>30</v>
      </c>
      <c r="B4" s="87"/>
      <c r="C4" s="87"/>
      <c r="D4" s="87"/>
      <c r="E4" s="87"/>
      <c r="F4" s="87"/>
      <c r="G4" s="87"/>
      <c r="H4" s="87"/>
      <c r="I4" s="20"/>
      <c r="J4" s="29"/>
      <c r="K4" s="29"/>
      <c r="L4" s="36"/>
      <c r="M4" s="36"/>
      <c r="N4" s="36"/>
      <c r="O4" s="36"/>
      <c r="P4" s="36"/>
      <c r="Q4" s="37"/>
      <c r="R4" s="37"/>
      <c r="S4" s="37"/>
      <c r="T4" s="37"/>
      <c r="U4" s="37"/>
    </row>
    <row r="5" spans="1:21" x14ac:dyDescent="0.25">
      <c r="A5" s="87"/>
      <c r="B5" s="87"/>
      <c r="C5" s="87"/>
      <c r="D5" s="87"/>
      <c r="E5" s="87"/>
      <c r="F5" s="87"/>
      <c r="G5" s="87"/>
      <c r="H5" s="87"/>
      <c r="I5" s="20"/>
      <c r="J5" s="29"/>
      <c r="K5" s="29"/>
      <c r="L5" s="36"/>
      <c r="M5" s="36"/>
      <c r="N5" s="36"/>
      <c r="O5" s="36"/>
      <c r="P5" s="36"/>
      <c r="Q5" s="37"/>
      <c r="R5" s="37"/>
      <c r="S5" s="37"/>
      <c r="T5" s="37"/>
      <c r="U5" s="37"/>
    </row>
    <row r="6" spans="1:21" ht="5.25" customHeight="1" x14ac:dyDescent="0.25">
      <c r="A6" s="87"/>
      <c r="B6" s="87"/>
      <c r="C6" s="87"/>
      <c r="D6" s="87"/>
      <c r="E6" s="87"/>
      <c r="F6" s="87"/>
      <c r="G6" s="87"/>
      <c r="H6" s="87"/>
      <c r="I6" s="20"/>
      <c r="J6" s="29"/>
      <c r="K6" s="29"/>
      <c r="L6" s="36"/>
      <c r="M6" s="36"/>
      <c r="N6" s="36"/>
      <c r="O6" s="36"/>
      <c r="P6" s="36"/>
      <c r="Q6" s="37"/>
      <c r="R6" s="37"/>
      <c r="S6" s="37"/>
      <c r="T6" s="37"/>
      <c r="U6" s="37"/>
    </row>
    <row r="7" spans="1:21" x14ac:dyDescent="0.25">
      <c r="A7" s="10"/>
      <c r="B7" s="6"/>
      <c r="C7" s="6"/>
      <c r="D7" s="11" t="s">
        <v>32</v>
      </c>
      <c r="E7" s="3"/>
      <c r="F7" s="20"/>
      <c r="G7" s="20"/>
      <c r="H7" s="20"/>
      <c r="I7" s="20"/>
      <c r="J7" s="29"/>
      <c r="K7" s="29"/>
      <c r="L7" s="36"/>
      <c r="M7" s="36"/>
      <c r="N7" s="36"/>
      <c r="O7" s="36"/>
      <c r="P7" s="36"/>
      <c r="Q7" s="37"/>
      <c r="R7" s="37"/>
      <c r="S7" s="37"/>
      <c r="T7" s="37"/>
      <c r="U7" s="37"/>
    </row>
    <row r="8" spans="1:21" ht="21.2" customHeight="1" x14ac:dyDescent="0.25">
      <c r="A8" s="88" t="s">
        <v>2</v>
      </c>
      <c r="B8" s="88" t="s">
        <v>37</v>
      </c>
      <c r="C8" s="88"/>
      <c r="D8" s="88"/>
      <c r="E8" s="89" t="s">
        <v>36</v>
      </c>
      <c r="F8" s="88" t="s">
        <v>38</v>
      </c>
      <c r="G8" s="88"/>
      <c r="H8" s="88"/>
    </row>
    <row r="9" spans="1:21" ht="16.5" customHeight="1" x14ac:dyDescent="0.25">
      <c r="A9" s="88"/>
      <c r="B9" s="92" t="s">
        <v>34</v>
      </c>
      <c r="C9" s="88" t="s">
        <v>1</v>
      </c>
      <c r="D9" s="88"/>
      <c r="E9" s="90"/>
      <c r="F9" s="92" t="s">
        <v>34</v>
      </c>
      <c r="G9" s="88" t="s">
        <v>1</v>
      </c>
      <c r="H9" s="88"/>
    </row>
    <row r="10" spans="1:21" ht="72" customHeight="1" x14ac:dyDescent="0.25">
      <c r="A10" s="88"/>
      <c r="B10" s="92"/>
      <c r="C10" s="15" t="s">
        <v>33</v>
      </c>
      <c r="D10" s="15" t="s">
        <v>39</v>
      </c>
      <c r="E10" s="91"/>
      <c r="F10" s="92"/>
      <c r="G10" s="15" t="s">
        <v>33</v>
      </c>
      <c r="H10" s="15" t="s">
        <v>39</v>
      </c>
    </row>
    <row r="11" spans="1:21" s="5" customFormat="1" ht="13.7" customHeight="1" x14ac:dyDescent="0.2">
      <c r="A11" s="4">
        <v>1</v>
      </c>
      <c r="B11" s="4">
        <v>3</v>
      </c>
      <c r="C11" s="4">
        <v>4</v>
      </c>
      <c r="D11" s="4">
        <v>5</v>
      </c>
      <c r="E11" s="4"/>
      <c r="F11" s="24"/>
      <c r="G11" s="22"/>
      <c r="H11" s="22"/>
      <c r="I11" s="22"/>
      <c r="J11" s="31"/>
      <c r="K11" s="31"/>
      <c r="L11" s="38"/>
      <c r="M11" s="38"/>
      <c r="N11" s="38"/>
      <c r="O11" s="38"/>
      <c r="P11" s="38"/>
      <c r="Q11" s="39"/>
      <c r="R11" s="39"/>
      <c r="S11" s="39"/>
      <c r="T11" s="39"/>
      <c r="U11" s="39"/>
    </row>
    <row r="12" spans="1:21" ht="15.75" x14ac:dyDescent="0.25">
      <c r="A12" s="26" t="s">
        <v>3</v>
      </c>
      <c r="B12" s="8">
        <f>C12+D12</f>
        <v>695.3</v>
      </c>
      <c r="C12" s="8">
        <v>534.1</v>
      </c>
      <c r="D12" s="8">
        <v>161.19999999999999</v>
      </c>
      <c r="E12" s="17">
        <v>73.763000000000005</v>
      </c>
      <c r="F12" s="21">
        <f>SUM(G12:H12)</f>
        <v>513</v>
      </c>
      <c r="G12" s="25">
        <v>394</v>
      </c>
      <c r="H12" s="25">
        <v>119</v>
      </c>
    </row>
    <row r="13" spans="1:21" ht="15.75" x14ac:dyDescent="0.25">
      <c r="A13" s="26" t="s">
        <v>4</v>
      </c>
      <c r="B13" s="8">
        <f>C13+D13</f>
        <v>603.34680000000003</v>
      </c>
      <c r="C13" s="9">
        <v>463.4</v>
      </c>
      <c r="D13" s="9">
        <f>C13*30.2%</f>
        <v>139.9468</v>
      </c>
      <c r="E13" s="17">
        <v>73.763000000000005</v>
      </c>
      <c r="F13" s="21">
        <f t="shared" ref="F13:F38" si="0">SUM(G13:H13)</f>
        <v>445</v>
      </c>
      <c r="G13" s="25">
        <v>341.8</v>
      </c>
      <c r="H13" s="25">
        <v>103.2</v>
      </c>
    </row>
    <row r="14" spans="1:21" ht="15.75" x14ac:dyDescent="0.25">
      <c r="A14" s="27" t="s">
        <v>5</v>
      </c>
      <c r="B14" s="7">
        <f t="shared" ref="B14:B38" si="1">C14+D14</f>
        <v>179.16</v>
      </c>
      <c r="C14" s="8">
        <v>138.09</v>
      </c>
      <c r="D14" s="8">
        <v>41.07</v>
      </c>
      <c r="E14" s="17">
        <v>73.763000000000005</v>
      </c>
      <c r="F14" s="21">
        <f t="shared" si="0"/>
        <v>132.30000000000001</v>
      </c>
      <c r="G14" s="25">
        <v>102</v>
      </c>
      <c r="H14" s="25">
        <v>30.3</v>
      </c>
    </row>
    <row r="15" spans="1:21" ht="15.75" x14ac:dyDescent="0.25">
      <c r="A15" s="27" t="s">
        <v>6</v>
      </c>
      <c r="B15" s="7">
        <f t="shared" si="1"/>
        <v>861.69999999999993</v>
      </c>
      <c r="C15" s="8">
        <v>661.8</v>
      </c>
      <c r="D15" s="8">
        <v>199.9</v>
      </c>
      <c r="E15" s="17">
        <v>73.763000000000005</v>
      </c>
      <c r="F15" s="21">
        <f t="shared" si="0"/>
        <v>635.70000000000005</v>
      </c>
      <c r="G15" s="25">
        <v>488.2</v>
      </c>
      <c r="H15" s="25">
        <v>147.5</v>
      </c>
    </row>
    <row r="16" spans="1:21" ht="15.75" x14ac:dyDescent="0.25">
      <c r="A16" s="27" t="s">
        <v>7</v>
      </c>
      <c r="B16" s="7">
        <f t="shared" si="1"/>
        <v>456.4</v>
      </c>
      <c r="C16" s="8">
        <v>350.5</v>
      </c>
      <c r="D16" s="8">
        <v>105.9</v>
      </c>
      <c r="E16" s="17">
        <v>73.763000000000005</v>
      </c>
      <c r="F16" s="21">
        <f t="shared" si="0"/>
        <v>336.6</v>
      </c>
      <c r="G16" s="25">
        <v>258.5</v>
      </c>
      <c r="H16" s="25">
        <v>78.099999999999994</v>
      </c>
    </row>
    <row r="17" spans="1:8" ht="15.75" x14ac:dyDescent="0.25">
      <c r="A17" s="27" t="s">
        <v>8</v>
      </c>
      <c r="B17" s="7">
        <f t="shared" si="1"/>
        <v>404.9</v>
      </c>
      <c r="C17" s="8">
        <v>311</v>
      </c>
      <c r="D17" s="8">
        <v>93.9</v>
      </c>
      <c r="E17" s="17">
        <v>73.763000000000005</v>
      </c>
      <c r="F17" s="21">
        <f t="shared" si="0"/>
        <v>298.7</v>
      </c>
      <c r="G17" s="25">
        <v>229.4</v>
      </c>
      <c r="H17" s="25">
        <v>69.3</v>
      </c>
    </row>
    <row r="18" spans="1:8" ht="15.75" x14ac:dyDescent="0.25">
      <c r="A18" s="27" t="s">
        <v>9</v>
      </c>
      <c r="B18" s="7">
        <f t="shared" si="1"/>
        <v>405.1</v>
      </c>
      <c r="C18" s="8">
        <v>311.10000000000002</v>
      </c>
      <c r="D18" s="8">
        <v>94</v>
      </c>
      <c r="E18" s="17">
        <v>73.763000000000005</v>
      </c>
      <c r="F18" s="21">
        <f t="shared" si="0"/>
        <v>298.8</v>
      </c>
      <c r="G18" s="25">
        <v>229.5</v>
      </c>
      <c r="H18" s="25">
        <v>69.3</v>
      </c>
    </row>
    <row r="19" spans="1:8" ht="15.75" x14ac:dyDescent="0.25">
      <c r="A19" s="27" t="s">
        <v>10</v>
      </c>
      <c r="B19" s="7">
        <f t="shared" si="1"/>
        <v>459.2</v>
      </c>
      <c r="C19" s="8">
        <v>352.7</v>
      </c>
      <c r="D19" s="8">
        <v>106.5</v>
      </c>
      <c r="E19" s="17">
        <v>73.763000000000005</v>
      </c>
      <c r="F19" s="21">
        <f t="shared" si="0"/>
        <v>338.79999999999995</v>
      </c>
      <c r="G19" s="25">
        <v>260.2</v>
      </c>
      <c r="H19" s="25">
        <v>78.599999999999994</v>
      </c>
    </row>
    <row r="20" spans="1:8" ht="15.75" x14ac:dyDescent="0.25">
      <c r="A20" s="27" t="s">
        <v>11</v>
      </c>
      <c r="B20" s="7">
        <f t="shared" si="1"/>
        <v>1147.7</v>
      </c>
      <c r="C20" s="8">
        <v>881.5</v>
      </c>
      <c r="D20" s="8">
        <v>266.2</v>
      </c>
      <c r="E20" s="17">
        <v>73.763000000000005</v>
      </c>
      <c r="F20" s="21">
        <f t="shared" si="0"/>
        <v>846.6</v>
      </c>
      <c r="G20" s="25">
        <v>650.20000000000005</v>
      </c>
      <c r="H20" s="25">
        <v>196.4</v>
      </c>
    </row>
    <row r="21" spans="1:8" ht="22.7" customHeight="1" x14ac:dyDescent="0.25">
      <c r="A21" s="27" t="s">
        <v>12</v>
      </c>
      <c r="B21" s="7">
        <f t="shared" si="1"/>
        <v>491.63</v>
      </c>
      <c r="C21" s="8">
        <v>377.6</v>
      </c>
      <c r="D21" s="8">
        <v>114.03</v>
      </c>
      <c r="E21" s="17">
        <v>73.763000000000005</v>
      </c>
      <c r="F21" s="21">
        <f t="shared" si="0"/>
        <v>362.6</v>
      </c>
      <c r="G21" s="25">
        <v>278.5</v>
      </c>
      <c r="H21" s="25">
        <v>84.1</v>
      </c>
    </row>
    <row r="22" spans="1:8" ht="21.75" customHeight="1" x14ac:dyDescent="0.25">
      <c r="A22" s="27" t="s">
        <v>13</v>
      </c>
      <c r="B22" s="7">
        <f t="shared" si="1"/>
        <v>433.79999999999995</v>
      </c>
      <c r="C22" s="8">
        <v>333.2</v>
      </c>
      <c r="D22" s="8">
        <v>100.6</v>
      </c>
      <c r="E22" s="17">
        <v>73.763000000000005</v>
      </c>
      <c r="F22" s="21">
        <f t="shared" si="0"/>
        <v>320</v>
      </c>
      <c r="G22" s="25">
        <v>245.8</v>
      </c>
      <c r="H22" s="25">
        <v>74.2</v>
      </c>
    </row>
    <row r="23" spans="1:8" ht="15.75" x14ac:dyDescent="0.25">
      <c r="A23" s="27" t="s">
        <v>14</v>
      </c>
      <c r="B23" s="7">
        <f t="shared" si="1"/>
        <v>481.8</v>
      </c>
      <c r="C23" s="8">
        <v>370.1</v>
      </c>
      <c r="D23" s="8">
        <v>111.7</v>
      </c>
      <c r="E23" s="17">
        <v>73.763000000000005</v>
      </c>
      <c r="F23" s="21">
        <f t="shared" si="0"/>
        <v>355.4</v>
      </c>
      <c r="G23" s="25">
        <v>273</v>
      </c>
      <c r="H23" s="25">
        <v>82.4</v>
      </c>
    </row>
    <row r="24" spans="1:8" ht="15.75" x14ac:dyDescent="0.25">
      <c r="A24" s="27" t="s">
        <v>15</v>
      </c>
      <c r="B24" s="7">
        <f t="shared" si="1"/>
        <v>767.4</v>
      </c>
      <c r="C24" s="8">
        <v>589.4</v>
      </c>
      <c r="D24" s="8">
        <v>178</v>
      </c>
      <c r="E24" s="17">
        <v>73.763000000000005</v>
      </c>
      <c r="F24" s="21">
        <f t="shared" si="0"/>
        <v>566.1</v>
      </c>
      <c r="G24" s="25">
        <v>434.8</v>
      </c>
      <c r="H24" s="25">
        <v>131.30000000000001</v>
      </c>
    </row>
    <row r="25" spans="1:8" ht="15.75" x14ac:dyDescent="0.25">
      <c r="A25" s="27" t="s">
        <v>16</v>
      </c>
      <c r="B25" s="7">
        <f t="shared" si="1"/>
        <v>404.9</v>
      </c>
      <c r="C25" s="8">
        <v>311</v>
      </c>
      <c r="D25" s="8">
        <v>93.9</v>
      </c>
      <c r="E25" s="17">
        <v>73.763000000000005</v>
      </c>
      <c r="F25" s="21">
        <f t="shared" si="0"/>
        <v>298.7</v>
      </c>
      <c r="G25" s="25">
        <v>229.4</v>
      </c>
      <c r="H25" s="25">
        <v>69.3</v>
      </c>
    </row>
    <row r="26" spans="1:8" ht="15.75" x14ac:dyDescent="0.25">
      <c r="A26" s="27" t="s">
        <v>17</v>
      </c>
      <c r="B26" s="7">
        <f t="shared" si="1"/>
        <v>578.5</v>
      </c>
      <c r="C26" s="8">
        <v>444.3</v>
      </c>
      <c r="D26" s="8">
        <v>134.19999999999999</v>
      </c>
      <c r="E26" s="17">
        <v>73.763000000000005</v>
      </c>
      <c r="F26" s="21">
        <f t="shared" si="0"/>
        <v>426.7</v>
      </c>
      <c r="G26" s="25">
        <v>327.7</v>
      </c>
      <c r="H26" s="25">
        <v>99</v>
      </c>
    </row>
    <row r="27" spans="1:8" ht="15.75" x14ac:dyDescent="0.25">
      <c r="A27" s="26" t="s">
        <v>18</v>
      </c>
      <c r="B27" s="7">
        <f t="shared" si="1"/>
        <v>5944.9</v>
      </c>
      <c r="C27" s="8">
        <v>4566</v>
      </c>
      <c r="D27" s="8">
        <v>1378.9</v>
      </c>
      <c r="E27" s="17">
        <v>73.763000000000005</v>
      </c>
      <c r="F27" s="21">
        <f t="shared" si="0"/>
        <v>4385.1000000000004</v>
      </c>
      <c r="G27" s="25">
        <v>3368</v>
      </c>
      <c r="H27" s="25">
        <v>1017.1</v>
      </c>
    </row>
    <row r="28" spans="1:8" ht="15.75" x14ac:dyDescent="0.25">
      <c r="A28" s="26" t="s">
        <v>19</v>
      </c>
      <c r="B28" s="7">
        <f t="shared" si="1"/>
        <v>5679.7999999999993</v>
      </c>
      <c r="C28" s="8">
        <v>4362.3999999999996</v>
      </c>
      <c r="D28" s="8">
        <v>1317.4</v>
      </c>
      <c r="E28" s="17">
        <v>73.763000000000005</v>
      </c>
      <c r="F28" s="21">
        <f t="shared" si="0"/>
        <v>4189.6000000000004</v>
      </c>
      <c r="G28" s="25">
        <v>3217.8</v>
      </c>
      <c r="H28" s="25">
        <v>971.8</v>
      </c>
    </row>
    <row r="29" spans="1:8" ht="15.75" x14ac:dyDescent="0.25">
      <c r="A29" s="26" t="s">
        <v>20</v>
      </c>
      <c r="B29" s="12">
        <f t="shared" si="1"/>
        <v>2014.6</v>
      </c>
      <c r="C29" s="13">
        <v>1547.3</v>
      </c>
      <c r="D29" s="13">
        <v>467.3</v>
      </c>
      <c r="E29" s="17">
        <v>73.763000000000005</v>
      </c>
      <c r="F29" s="21">
        <f t="shared" si="0"/>
        <v>1486</v>
      </c>
      <c r="G29" s="25">
        <v>1141.3</v>
      </c>
      <c r="H29" s="25">
        <v>344.7</v>
      </c>
    </row>
    <row r="30" spans="1:8" ht="15.75" x14ac:dyDescent="0.25">
      <c r="A30" s="26" t="s">
        <v>21</v>
      </c>
      <c r="B30" s="12">
        <f t="shared" si="1"/>
        <v>2651.7</v>
      </c>
      <c r="C30" s="13">
        <v>2036.6</v>
      </c>
      <c r="D30" s="13">
        <v>615.1</v>
      </c>
      <c r="E30" s="17">
        <v>73.763000000000005</v>
      </c>
      <c r="F30" s="21">
        <f t="shared" si="0"/>
        <v>1956</v>
      </c>
      <c r="G30" s="25">
        <v>1502.3</v>
      </c>
      <c r="H30" s="25">
        <v>453.7</v>
      </c>
    </row>
    <row r="31" spans="1:8" ht="15.75" x14ac:dyDescent="0.25">
      <c r="A31" s="26" t="s">
        <v>22</v>
      </c>
      <c r="B31" s="12">
        <f t="shared" si="1"/>
        <v>2997.2</v>
      </c>
      <c r="C31" s="13">
        <v>2302</v>
      </c>
      <c r="D31" s="13">
        <v>695.2</v>
      </c>
      <c r="E31" s="17">
        <v>73.763000000000005</v>
      </c>
      <c r="F31" s="21">
        <f t="shared" si="0"/>
        <v>2210.8000000000002</v>
      </c>
      <c r="G31" s="25">
        <v>1698</v>
      </c>
      <c r="H31" s="25">
        <v>512.79999999999995</v>
      </c>
    </row>
    <row r="32" spans="1:8" ht="31.5" x14ac:dyDescent="0.25">
      <c r="A32" s="26" t="s">
        <v>23</v>
      </c>
      <c r="B32" s="12">
        <f t="shared" si="1"/>
        <v>1894.1</v>
      </c>
      <c r="C32" s="13">
        <v>1454.8</v>
      </c>
      <c r="D32" s="13">
        <v>439.3</v>
      </c>
      <c r="E32" s="17">
        <v>73.763000000000005</v>
      </c>
      <c r="F32" s="21">
        <f t="shared" si="0"/>
        <v>1397.1</v>
      </c>
      <c r="G32" s="25">
        <v>1073.0999999999999</v>
      </c>
      <c r="H32" s="25">
        <v>324</v>
      </c>
    </row>
    <row r="33" spans="1:8" ht="31.5" x14ac:dyDescent="0.25">
      <c r="A33" s="26" t="s">
        <v>24</v>
      </c>
      <c r="B33" s="12">
        <f t="shared" si="1"/>
        <v>2129.8000000000002</v>
      </c>
      <c r="C33" s="13">
        <v>1635.8</v>
      </c>
      <c r="D33" s="13">
        <v>494</v>
      </c>
      <c r="E33" s="17">
        <v>73.763000000000005</v>
      </c>
      <c r="F33" s="21">
        <f t="shared" si="0"/>
        <v>1571</v>
      </c>
      <c r="G33" s="25">
        <v>1206.5999999999999</v>
      </c>
      <c r="H33" s="25">
        <v>364.4</v>
      </c>
    </row>
    <row r="34" spans="1:8" ht="31.5" x14ac:dyDescent="0.25">
      <c r="A34" s="26" t="s">
        <v>25</v>
      </c>
      <c r="B34" s="12">
        <f t="shared" si="1"/>
        <v>1745.2</v>
      </c>
      <c r="C34" s="13">
        <v>1340.4</v>
      </c>
      <c r="D34" s="13">
        <v>404.8</v>
      </c>
      <c r="E34" s="17">
        <v>73.763000000000005</v>
      </c>
      <c r="F34" s="21">
        <f t="shared" si="0"/>
        <v>1287.3000000000002</v>
      </c>
      <c r="G34" s="25">
        <v>988.7</v>
      </c>
      <c r="H34" s="25">
        <v>298.60000000000002</v>
      </c>
    </row>
    <row r="35" spans="1:8" ht="31.5" x14ac:dyDescent="0.25">
      <c r="A35" s="27" t="s">
        <v>26</v>
      </c>
      <c r="B35" s="12">
        <f t="shared" si="1"/>
        <v>497.2</v>
      </c>
      <c r="C35" s="13">
        <v>381.9</v>
      </c>
      <c r="D35" s="13">
        <v>115.3</v>
      </c>
      <c r="E35" s="17">
        <v>73.763000000000005</v>
      </c>
      <c r="F35" s="21">
        <f t="shared" si="0"/>
        <v>366.7</v>
      </c>
      <c r="G35" s="25">
        <v>281.7</v>
      </c>
      <c r="H35" s="25">
        <v>85</v>
      </c>
    </row>
    <row r="36" spans="1:8" ht="31.5" x14ac:dyDescent="0.25">
      <c r="A36" s="27" t="s">
        <v>27</v>
      </c>
      <c r="B36" s="12">
        <f t="shared" si="1"/>
        <v>2079.6</v>
      </c>
      <c r="C36" s="13">
        <v>1597.2</v>
      </c>
      <c r="D36" s="13">
        <v>482.4</v>
      </c>
      <c r="E36" s="17">
        <v>73.763000000000005</v>
      </c>
      <c r="F36" s="21">
        <f t="shared" si="0"/>
        <v>1533.8999999999999</v>
      </c>
      <c r="G36" s="25">
        <v>1178.0999999999999</v>
      </c>
      <c r="H36" s="25">
        <v>355.8</v>
      </c>
    </row>
    <row r="37" spans="1:8" ht="15.75" x14ac:dyDescent="0.25">
      <c r="A37" s="27" t="s">
        <v>28</v>
      </c>
      <c r="B37" s="12">
        <f t="shared" si="1"/>
        <v>4515.3</v>
      </c>
      <c r="C37" s="13">
        <v>3468</v>
      </c>
      <c r="D37" s="13">
        <v>1047.3</v>
      </c>
      <c r="E37" s="17">
        <v>73.763000000000005</v>
      </c>
      <c r="F37" s="21">
        <f t="shared" si="0"/>
        <v>3330.6</v>
      </c>
      <c r="G37" s="25">
        <v>2558.1</v>
      </c>
      <c r="H37" s="25">
        <v>772.5</v>
      </c>
    </row>
    <row r="38" spans="1:8" ht="15.75" x14ac:dyDescent="0.25">
      <c r="A38" s="27" t="s">
        <v>29</v>
      </c>
      <c r="B38" s="12">
        <f t="shared" si="1"/>
        <v>229.1</v>
      </c>
      <c r="C38" s="13">
        <v>176</v>
      </c>
      <c r="D38" s="13">
        <v>53.1</v>
      </c>
      <c r="E38" s="17">
        <v>73.763000000000005</v>
      </c>
      <c r="F38" s="21">
        <f t="shared" si="0"/>
        <v>169</v>
      </c>
      <c r="G38" s="25">
        <v>129.80000000000001</v>
      </c>
      <c r="H38" s="25">
        <v>39.200000000000003</v>
      </c>
    </row>
    <row r="39" spans="1:8" ht="15.75" hidden="1" x14ac:dyDescent="0.25">
      <c r="A39" s="27"/>
      <c r="B39" s="12"/>
      <c r="C39" s="13"/>
      <c r="D39" s="13"/>
      <c r="E39" s="17"/>
      <c r="F39" s="21"/>
      <c r="G39" s="25"/>
      <c r="H39" s="25"/>
    </row>
    <row r="40" spans="1:8" ht="15.75" hidden="1" x14ac:dyDescent="0.25">
      <c r="A40" s="27"/>
      <c r="B40" s="12"/>
      <c r="C40" s="13"/>
      <c r="D40" s="13"/>
      <c r="E40" s="17"/>
      <c r="F40" s="21"/>
      <c r="G40" s="25"/>
      <c r="H40" s="25"/>
    </row>
    <row r="41" spans="1:8" ht="23.25" hidden="1" customHeight="1" x14ac:dyDescent="0.25">
      <c r="A41" s="27"/>
      <c r="B41" s="12"/>
      <c r="C41" s="13"/>
      <c r="D41" s="13"/>
      <c r="E41" s="17"/>
      <c r="F41" s="21"/>
      <c r="G41" s="25"/>
      <c r="H41" s="25"/>
    </row>
    <row r="42" spans="1:8" ht="26.45" hidden="1" customHeight="1" x14ac:dyDescent="0.25">
      <c r="A42" s="27"/>
      <c r="B42" s="12"/>
      <c r="C42" s="13"/>
      <c r="D42" s="13"/>
      <c r="E42" s="17"/>
      <c r="F42" s="21"/>
      <c r="G42" s="25"/>
      <c r="H42" s="25"/>
    </row>
    <row r="43" spans="1:8" ht="24.75" hidden="1" customHeight="1" x14ac:dyDescent="0.25">
      <c r="A43" s="27"/>
      <c r="B43" s="12"/>
      <c r="C43" s="13"/>
      <c r="D43" s="13"/>
      <c r="E43" s="17"/>
      <c r="F43" s="21"/>
      <c r="G43" s="25"/>
      <c r="H43" s="25"/>
    </row>
    <row r="44" spans="1:8" ht="15.75" x14ac:dyDescent="0.25">
      <c r="A44" s="27" t="s">
        <v>31</v>
      </c>
      <c r="B44" s="7">
        <f>SUM(B12:B43)</f>
        <v>40749.336799999997</v>
      </c>
      <c r="C44" s="12">
        <f>SUM(C12:C43)</f>
        <v>31298.190000000002</v>
      </c>
      <c r="D44" s="12">
        <f>SUM(D12:D43)</f>
        <v>9451.1468000000004</v>
      </c>
      <c r="E44" s="16"/>
      <c r="F44" s="21">
        <f>SUM(F12:F43)</f>
        <v>30058.099999999995</v>
      </c>
      <c r="G44" s="21">
        <f t="shared" ref="G44:H44" si="2">SUM(G12:G43)</f>
        <v>23086.499999999993</v>
      </c>
      <c r="H44" s="21">
        <f t="shared" si="2"/>
        <v>6971.5999999999995</v>
      </c>
    </row>
    <row r="47" spans="1:8" ht="15.75" x14ac:dyDescent="0.25">
      <c r="A47" s="14"/>
    </row>
    <row r="48" spans="1:8" ht="15.75" x14ac:dyDescent="0.25">
      <c r="A48" s="14"/>
    </row>
    <row r="49" spans="1:1" ht="15.75" x14ac:dyDescent="0.25">
      <c r="A49" s="14"/>
    </row>
    <row r="50" spans="1:1" ht="15.75" x14ac:dyDescent="0.25">
      <c r="A50" s="14"/>
    </row>
    <row r="51" spans="1:1" ht="15.75" x14ac:dyDescent="0.25">
      <c r="A51" s="14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ноябрь 2021 </vt:lpstr>
      <vt:lpstr>октябрь 2022</vt:lpstr>
      <vt:lpstr>октябрь 2022 (2)</vt:lpstr>
      <vt:lpstr>только дсп</vt:lpstr>
      <vt:lpstr>'ноябрь 2021 '!Заголовки_для_печати</vt:lpstr>
      <vt:lpstr>'октябрь 2022'!Заголовки_для_печати</vt:lpstr>
      <vt:lpstr>'октябрь 2022 (2)'!Заголовки_для_печати</vt:lpstr>
      <vt:lpstr>'ноябрь 2021 '!Область_печати</vt:lpstr>
      <vt:lpstr>'октябрь 2022'!Область_печати</vt:lpstr>
      <vt:lpstr>'октябрь 2022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Сяфукова Эльвира Мягзумовна</cp:lastModifiedBy>
  <cp:lastPrinted>2022-11-23T07:09:31Z</cp:lastPrinted>
  <dcterms:created xsi:type="dcterms:W3CDTF">2018-03-01T08:49:34Z</dcterms:created>
  <dcterms:modified xsi:type="dcterms:W3CDTF">2022-11-23T12:14:58Z</dcterms:modified>
</cp:coreProperties>
</file>