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300" activeTab="1"/>
  </bookViews>
  <sheets>
    <sheet name="Лист1" sheetId="1" r:id="rId1"/>
    <sheet name="последний вариант" sheetId="2" r:id="rId2"/>
    <sheet name="Лист3" sheetId="3" r:id="rId3"/>
  </sheets>
  <definedNames>
    <definedName name="_xlnm.Print_Titles" localSheetId="1">'последний вариант'!$4:$6</definedName>
  </definedNames>
  <calcPr calcId="162913"/>
</workbook>
</file>

<file path=xl/calcChain.xml><?xml version="1.0" encoding="utf-8"?>
<calcChain xmlns="http://schemas.openxmlformats.org/spreadsheetml/2006/main">
  <c r="G45" i="2" l="1"/>
  <c r="G44" i="2" s="1"/>
  <c r="F45" i="2"/>
  <c r="F44" i="2" s="1"/>
  <c r="F11" i="2" l="1"/>
  <c r="F10" i="2"/>
  <c r="F7" i="2"/>
  <c r="G7" i="2"/>
  <c r="G21" i="2"/>
  <c r="G38" i="2"/>
  <c r="F21" i="2"/>
  <c r="F38" i="2"/>
  <c r="E42" i="2"/>
  <c r="D42" i="2"/>
  <c r="F41" i="2"/>
  <c r="F32" i="2"/>
  <c r="F29" i="2"/>
  <c r="F25" i="2"/>
  <c r="F24" i="2"/>
  <c r="F23" i="2"/>
  <c r="F16" i="2"/>
  <c r="F12" i="2"/>
  <c r="G11" i="2"/>
  <c r="F9" i="2"/>
  <c r="J11" i="1"/>
  <c r="J12" i="1"/>
  <c r="J14" i="1"/>
  <c r="J18" i="1"/>
  <c r="J13" i="1"/>
  <c r="U9" i="1"/>
  <c r="K13" i="1"/>
  <c r="J39" i="1"/>
  <c r="J36" i="1"/>
  <c r="J30" i="1"/>
  <c r="J32" i="1"/>
  <c r="J31" i="1"/>
  <c r="J52" i="1"/>
  <c r="V58" i="1"/>
  <c r="S56" i="1"/>
  <c r="R56" i="1"/>
  <c r="G53" i="1"/>
  <c r="F53" i="1"/>
  <c r="E53" i="1"/>
  <c r="D53" i="1"/>
  <c r="M45" i="1"/>
  <c r="L45" i="1"/>
  <c r="K45" i="1"/>
  <c r="J45" i="1"/>
  <c r="M28" i="1"/>
  <c r="L28" i="1"/>
  <c r="K28" i="1"/>
  <c r="K56" i="1" s="1"/>
  <c r="J28" i="1"/>
  <c r="M9" i="1"/>
  <c r="M56" i="1"/>
  <c r="L9" i="1"/>
  <c r="L56" i="1"/>
  <c r="K9" i="1"/>
  <c r="J9" i="1"/>
  <c r="J56" i="1"/>
  <c r="F50" i="2" l="1"/>
  <c r="G50" i="2"/>
</calcChain>
</file>

<file path=xl/sharedStrings.xml><?xml version="1.0" encoding="utf-8"?>
<sst xmlns="http://schemas.openxmlformats.org/spreadsheetml/2006/main" count="387" uniqueCount="80">
  <si>
    <t>Консолидированные сведения муниципального образования о выполнении муниципальных услуг (работ) в социальной сфере за 2016 год</t>
  </si>
  <si>
    <t>Раздел</t>
  </si>
  <si>
    <t xml:space="preserve">Наименование муниципальных услуг (работ), в соответствии с базовым перечнем </t>
  </si>
  <si>
    <t>Показатели объёма (ед.измер.)</t>
  </si>
  <si>
    <t>в том числе выполняемый:</t>
  </si>
  <si>
    <t>в том числе субсидии:</t>
  </si>
  <si>
    <t>Доля расходов, передаваемая негосударственным (немуниципальным) организациям (%)</t>
  </si>
  <si>
    <t>Количество муниципальных учреждений, которым доведено муниципальное задание на оказание муниципальных услуг (работ),       (на к/г).</t>
  </si>
  <si>
    <t>в том числе выполнивших муниципальное задание в отчётном году (не менее чем на 95%)</t>
  </si>
  <si>
    <t>Количество негосударственных (немуниципальных) организаций задействованных в оказании муниципальных услуг (работ),          (на к/г).</t>
  </si>
  <si>
    <t>по плану</t>
  </si>
  <si>
    <t>по факту</t>
  </si>
  <si>
    <t>муниципальными учреждениями</t>
  </si>
  <si>
    <t>негосударственными (немуниципальными) организациями</t>
  </si>
  <si>
    <t>муниципальным учреждениям</t>
  </si>
  <si>
    <t>негосударственным (немуниципальным) организациям</t>
  </si>
  <si>
    <t>план</t>
  </si>
  <si>
    <t>факт</t>
  </si>
  <si>
    <t>16=14/10*100</t>
  </si>
  <si>
    <t>17=15/11*100</t>
  </si>
  <si>
    <t>ОБРАЗОВАНИЕ</t>
  </si>
  <si>
    <t>МУНИЦИПАЛЬНЫЕ УСЛУГИ (РАБОТЫ) - ВСЕГО</t>
  </si>
  <si>
    <t>Х</t>
  </si>
  <si>
    <r>
      <t xml:space="preserve">МУНИЦИПАЛЬНЫЕ УСЛУГИ - ВСЕГО, </t>
    </r>
    <r>
      <rPr>
        <i/>
        <sz val="9"/>
        <color indexed="8"/>
        <rFont val="Calibri"/>
        <family val="2"/>
        <charset val="204"/>
      </rPr>
      <t>в том числе:</t>
    </r>
  </si>
  <si>
    <t>х</t>
  </si>
  <si>
    <t>Реализация основных общеобразовательных программ дошкольного образования</t>
  </si>
  <si>
    <t>чел.</t>
  </si>
  <si>
    <t>Организация отдыха детей и молодежи</t>
  </si>
  <si>
    <t>Реализация основных общеобразовательных программ среднего общего образования</t>
  </si>
  <si>
    <t>Реализация дополнительных общеразвивающих программ</t>
  </si>
  <si>
    <t>Реализация дополнительных общеобразовательных  предрофессиональных программ в области искусств</t>
  </si>
  <si>
    <t>Реализация дополнительных общеобразовательных программ для контингента принятого на обучение до 29.12.2012 года</t>
  </si>
  <si>
    <t xml:space="preserve">Реализация дополнительных общеразвивающих программ </t>
  </si>
  <si>
    <t>Реализация дополнительных предпрофессиональных программ в области физкультуры и спорта</t>
  </si>
  <si>
    <r>
      <t>МУНИЦИПАЛЬНЫЕ РАБОТЫ - ВСЕГО,</t>
    </r>
    <r>
      <rPr>
        <sz val="9"/>
        <color indexed="8"/>
        <rFont val="Calibri"/>
        <family val="2"/>
        <charset val="204"/>
      </rPr>
      <t xml:space="preserve"> </t>
    </r>
    <r>
      <rPr>
        <i/>
        <sz val="9"/>
        <color indexed="8"/>
        <rFont val="Calibri"/>
        <family val="2"/>
        <charset val="204"/>
      </rPr>
      <t>в том числе:</t>
    </r>
  </si>
  <si>
    <t>Организация мероприятий в сфере молодежной политики, направленных на формирование системы развития талантливой и инициативной молодежи,создание условий для самореализации подростков и молодежи,развитие творческого профессионального,интеллектуального потенциалов подростков и молодежи</t>
  </si>
  <si>
    <t>ед.</t>
  </si>
  <si>
    <t>Организация мероприятий в сфере молодежной политики, направленных на гражданское и патриотическое воспитание молодежи,воспитание толерантности в молодежной среде, формирование правовых,культурных и нравственных ценностей среди молодежи</t>
  </si>
  <si>
    <t>Организация питания  обучающихся</t>
  </si>
  <si>
    <t>Формирование, учет, изучение, обеспечение физического сохранения и безопасности фондов библиотек,включая оцифровку фондов</t>
  </si>
  <si>
    <t>Библиографическая обработка документов и создание каталогов</t>
  </si>
  <si>
    <t xml:space="preserve">Организация и проведение официальных спортивных мероприятий </t>
  </si>
  <si>
    <t>шт.</t>
  </si>
  <si>
    <t>Обеспечение участия спортивных сборных команд в официальных спортивных мероприятиях</t>
  </si>
  <si>
    <t>Организация и проведение официальных спортивных мероприятий</t>
  </si>
  <si>
    <t>КУЛЬТУРА</t>
  </si>
  <si>
    <t>Библиотечное, библиографическое и информационное обслуживания пользователей библиотеки</t>
  </si>
  <si>
    <t>Показ кинофильмов</t>
  </si>
  <si>
    <t>Показ (организация показа) концертов и концертных программ</t>
  </si>
  <si>
    <t>ед.,чел.</t>
  </si>
  <si>
    <t>Публичный показ музейных предметов, музейных коллекций</t>
  </si>
  <si>
    <t>ед.чел.</t>
  </si>
  <si>
    <t>Оказание туристко-информационных услуг</t>
  </si>
  <si>
    <t>Формирование, учет, изучение, обеспечение физического сохранения и безопасности музейных предметов, музейных коллекций</t>
  </si>
  <si>
    <t>Организация деятельности клубных формирований и формирований самодеятельного народного  творчества</t>
  </si>
  <si>
    <t>Создание концертов  и концертных программ</t>
  </si>
  <si>
    <t>Организация мероприятий</t>
  </si>
  <si>
    <t>чел.,шт.</t>
  </si>
  <si>
    <t>Создание экспозиций (выставок) музеев, организация выездных выставок</t>
  </si>
  <si>
    <t>Выявление, изучение, сохранение, развитие и популяризация объектов нематериального культурного наследия народов Российской Федерации в области традиционной народной культуры</t>
  </si>
  <si>
    <t>Осуществление экскурсионного обслуживания</t>
  </si>
  <si>
    <t>Формирование, учет, изучение, обеспечение физического сохранения и безопасности  музейных предметов, музейных коллекции</t>
  </si>
  <si>
    <t>ФИЗИЧЕСКАЯ КУЛЬТУРА И СПОРТ</t>
  </si>
  <si>
    <t xml:space="preserve"> -</t>
  </si>
  <si>
    <t>Проведение занятий физкультурно-спортивной направленности по месту проживания  граждан</t>
  </si>
  <si>
    <t xml:space="preserve"> Организация и проведение физкультурных и спортивных  мероприятий в рамках  Всероссийского физкультурно- спортивного  комплекса «Готов к труду и обороне»("ГТО)"(за исключением тестирования выполнения нормативов  испытаний комплекса ГТО)</t>
  </si>
  <si>
    <t>ИТОГО ПО СОЦИАЛЬНОЙ СФЕРЕ:</t>
  </si>
  <si>
    <t>Объём услуг (работ)</t>
  </si>
  <si>
    <r>
      <t xml:space="preserve">Расходы бюджета на муниципальные услуги (работы), </t>
    </r>
    <r>
      <rPr>
        <i/>
        <sz val="11"/>
        <color indexed="8"/>
        <rFont val="Calibri"/>
        <family val="2"/>
        <charset val="204"/>
      </rPr>
      <t>тыс.рублей</t>
    </r>
  </si>
  <si>
    <t>Техническое сопровождение и эксплуатация, вывод из эксплуатации информационных систем и компонентов информационно-телекоммуникационной инфраструктуры</t>
  </si>
  <si>
    <t>Cоздание и развитие информационных систем и компонентов информационно-телекоммуникационной инфраструктуры</t>
  </si>
  <si>
    <t>Предоставление программного обеспечения, инженерной, вычислительной и информационно-телекоммуникационной инфраструктуры, в том числе на основе "облачных технологий"</t>
  </si>
  <si>
    <t>Ведение информационных ресурсов и баз данных</t>
  </si>
  <si>
    <t>НАЦИОНАЛЬНАЯ ЭКОНОМИКА</t>
  </si>
  <si>
    <t>ведомство</t>
  </si>
  <si>
    <t>ВСЕГО:</t>
  </si>
  <si>
    <r>
      <t xml:space="preserve">Расходы бюджета на муниципальные услуги (работы), </t>
    </r>
    <r>
      <rPr>
        <i/>
        <sz val="8"/>
        <color indexed="8"/>
        <rFont val="Arial"/>
        <family val="2"/>
        <charset val="204"/>
      </rPr>
      <t>тыс.рублей</t>
    </r>
  </si>
  <si>
    <r>
      <t xml:space="preserve">МУНИЦИПАЛЬНЫЕ УСЛУГИ - ВСЕГО, </t>
    </r>
    <r>
      <rPr>
        <i/>
        <sz val="8"/>
        <color indexed="8"/>
        <rFont val="Arial"/>
        <family val="2"/>
        <charset val="204"/>
      </rPr>
      <t>в том числе:</t>
    </r>
  </si>
  <si>
    <r>
      <t>МУНИЦИПАЛЬНЫЕ РАБОТЫ - ВСЕГО,</t>
    </r>
    <r>
      <rPr>
        <sz val="8"/>
        <color indexed="8"/>
        <rFont val="Arial"/>
        <family val="2"/>
        <charset val="204"/>
      </rPr>
      <t xml:space="preserve"> </t>
    </r>
    <r>
      <rPr>
        <i/>
        <sz val="8"/>
        <color indexed="8"/>
        <rFont val="Arial"/>
        <family val="2"/>
        <charset val="204"/>
      </rPr>
      <t>в том числе:</t>
    </r>
  </si>
  <si>
    <t>Сведения о выполнении муниципальными учреждениями городского округа город Мегион муниципальных заданий   на оказание муниципальных услуг (выполнение работ)  за 2016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</si>
</sst>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#,##0.00;\ \-\ #,##0.00;\ \-"/>
  </numFmts>
  <fonts count="24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3"/>
      <name val="Times New Roman"/>
      <family val="1"/>
      <charset val="204"/>
    </font>
    <font>
      <b/>
      <sz val="14"/>
      <color indexed="8"/>
      <name val="Calibri"/>
      <family val="2"/>
      <charset val="204"/>
    </font>
    <font>
      <sz val="12"/>
      <color indexed="8"/>
      <name val="Calibri"/>
      <family val="2"/>
      <charset val="204"/>
    </font>
    <font>
      <i/>
      <sz val="11"/>
      <color indexed="8"/>
      <name val="Calibri"/>
      <family val="2"/>
      <charset val="204"/>
    </font>
    <font>
      <sz val="10.5"/>
      <color indexed="8"/>
      <name val="Calibri"/>
      <family val="2"/>
      <charset val="204"/>
    </font>
    <font>
      <sz val="10"/>
      <color indexed="8"/>
      <name val="Calibri"/>
      <family val="2"/>
      <charset val="204"/>
    </font>
    <font>
      <sz val="9"/>
      <color indexed="8"/>
      <name val="Calibri"/>
      <family val="2"/>
      <charset val="204"/>
    </font>
    <font>
      <sz val="7"/>
      <color indexed="8"/>
      <name val="Calibri"/>
      <family val="2"/>
      <charset val="204"/>
    </font>
    <font>
      <i/>
      <sz val="9"/>
      <color indexed="8"/>
      <name val="Calibri"/>
      <family val="2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b/>
      <sz val="12"/>
      <color indexed="8"/>
      <name val="Calibri"/>
      <family val="2"/>
      <charset val="204"/>
    </font>
    <font>
      <sz val="8"/>
      <name val="Calibri"/>
      <family val="2"/>
    </font>
    <font>
      <sz val="8"/>
      <color indexed="8"/>
      <name val="Arial"/>
      <family val="2"/>
      <charset val="204"/>
    </font>
    <font>
      <b/>
      <sz val="8"/>
      <name val="Arial"/>
      <family val="2"/>
      <charset val="204"/>
    </font>
    <font>
      <sz val="8"/>
      <color theme="1"/>
      <name val="Arial"/>
      <family val="2"/>
      <charset val="204"/>
    </font>
    <font>
      <b/>
      <sz val="8"/>
      <color indexed="8"/>
      <name val="Arial"/>
      <family val="2"/>
      <charset val="204"/>
    </font>
    <font>
      <i/>
      <sz val="8"/>
      <color indexed="8"/>
      <name val="Arial"/>
      <family val="2"/>
      <charset val="204"/>
    </font>
    <font>
      <b/>
      <u/>
      <sz val="8"/>
      <color indexed="8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10"/>
      <color indexed="8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2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6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25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0" fillId="2" borderId="9" xfId="0" applyFill="1" applyBorder="1" applyAlignment="1">
      <alignment wrapText="1"/>
    </xf>
    <xf numFmtId="0" fontId="0" fillId="2" borderId="10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164" fontId="0" fillId="2" borderId="10" xfId="0" applyNumberFormat="1" applyFill="1" applyBorder="1"/>
    <xf numFmtId="164" fontId="0" fillId="2" borderId="11" xfId="0" applyNumberFormat="1" applyFill="1" applyBorder="1"/>
    <xf numFmtId="164" fontId="0" fillId="2" borderId="13" xfId="0" applyNumberFormat="1" applyFill="1" applyBorder="1"/>
    <xf numFmtId="0" fontId="2" fillId="2" borderId="10" xfId="0" applyFont="1" applyFill="1" applyBorder="1"/>
    <xf numFmtId="0" fontId="2" fillId="2" borderId="12" xfId="0" applyFont="1" applyFill="1" applyBorder="1"/>
    <xf numFmtId="0" fontId="2" fillId="2" borderId="14" xfId="0" applyFont="1" applyFill="1" applyBorder="1"/>
    <xf numFmtId="0" fontId="2" fillId="2" borderId="13" xfId="0" applyFont="1" applyFill="1" applyBorder="1"/>
    <xf numFmtId="0" fontId="0" fillId="3" borderId="15" xfId="0" applyFill="1" applyBorder="1" applyAlignment="1">
      <alignment wrapText="1"/>
    </xf>
    <xf numFmtId="0" fontId="12" fillId="3" borderId="16" xfId="0" applyFont="1" applyFill="1" applyBorder="1" applyAlignment="1">
      <alignment horizontal="center" vertical="center" wrapText="1"/>
    </xf>
    <xf numFmtId="0" fontId="12" fillId="3" borderId="17" xfId="0" applyFont="1" applyFill="1" applyBorder="1" applyAlignment="1">
      <alignment horizontal="center" vertical="center" wrapText="1"/>
    </xf>
    <xf numFmtId="0" fontId="12" fillId="3" borderId="18" xfId="0" applyFont="1" applyFill="1" applyBorder="1" applyAlignment="1">
      <alignment horizontal="center" vertical="center" wrapText="1"/>
    </xf>
    <xf numFmtId="164" fontId="0" fillId="3" borderId="16" xfId="0" applyNumberFormat="1" applyFill="1" applyBorder="1"/>
    <xf numFmtId="164" fontId="0" fillId="3" borderId="17" xfId="0" applyNumberFormat="1" applyFill="1" applyBorder="1"/>
    <xf numFmtId="164" fontId="0" fillId="3" borderId="19" xfId="0" applyNumberFormat="1" applyFill="1" applyBorder="1"/>
    <xf numFmtId="0" fontId="2" fillId="3" borderId="16" xfId="0" applyFont="1" applyFill="1" applyBorder="1"/>
    <xf numFmtId="0" fontId="2" fillId="3" borderId="18" xfId="0" applyFont="1" applyFill="1" applyBorder="1"/>
    <xf numFmtId="0" fontId="13" fillId="0" borderId="20" xfId="0" applyFont="1" applyFill="1" applyBorder="1" applyAlignment="1" applyProtection="1">
      <alignment horizontal="left" wrapText="1"/>
    </xf>
    <xf numFmtId="0" fontId="12" fillId="0" borderId="16" xfId="0" applyFont="1" applyBorder="1" applyAlignment="1">
      <alignment horizontal="center"/>
    </xf>
    <xf numFmtId="0" fontId="0" fillId="0" borderId="17" xfId="0" applyBorder="1"/>
    <xf numFmtId="0" fontId="0" fillId="0" borderId="18" xfId="0" applyBorder="1"/>
    <xf numFmtId="0" fontId="0" fillId="0" borderId="15" xfId="0" applyBorder="1" applyAlignment="1">
      <alignment horizontal="center" vertical="center"/>
    </xf>
    <xf numFmtId="0" fontId="0" fillId="0" borderId="21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4" borderId="15" xfId="0" applyFill="1" applyBorder="1" applyAlignment="1">
      <alignment wrapText="1"/>
    </xf>
    <xf numFmtId="0" fontId="12" fillId="4" borderId="16" xfId="0" applyFont="1" applyFill="1" applyBorder="1" applyAlignment="1">
      <alignment horizontal="center" vertical="center" wrapText="1"/>
    </xf>
    <xf numFmtId="0" fontId="12" fillId="4" borderId="17" xfId="0" applyFont="1" applyFill="1" applyBorder="1" applyAlignment="1">
      <alignment horizontal="center" vertical="center" wrapText="1"/>
    </xf>
    <xf numFmtId="0" fontId="12" fillId="4" borderId="18" xfId="0" applyFont="1" applyFill="1" applyBorder="1" applyAlignment="1">
      <alignment horizontal="center" vertical="center" wrapText="1"/>
    </xf>
    <xf numFmtId="164" fontId="0" fillId="4" borderId="17" xfId="0" applyNumberFormat="1" applyFill="1" applyBorder="1"/>
    <xf numFmtId="0" fontId="0" fillId="4" borderId="17" xfId="0" applyFill="1" applyBorder="1"/>
    <xf numFmtId="0" fontId="2" fillId="4" borderId="18" xfId="0" applyFont="1" applyFill="1" applyBorder="1"/>
    <xf numFmtId="0" fontId="13" fillId="0" borderId="23" xfId="0" applyFont="1" applyFill="1" applyBorder="1"/>
    <xf numFmtId="0" fontId="12" fillId="0" borderId="4" xfId="0" applyFont="1" applyBorder="1" applyAlignment="1">
      <alignment horizontal="center"/>
    </xf>
    <xf numFmtId="0" fontId="0" fillId="0" borderId="1" xfId="0" applyBorder="1"/>
    <xf numFmtId="0" fontId="0" fillId="0" borderId="2" xfId="0" applyBorder="1"/>
    <xf numFmtId="0" fontId="13" fillId="0" borderId="16" xfId="0" applyFont="1" applyFill="1" applyBorder="1" applyAlignment="1" applyProtection="1">
      <alignment horizontal="left" wrapText="1"/>
    </xf>
    <xf numFmtId="0" fontId="12" fillId="0" borderId="17" xfId="0" applyFont="1" applyBorder="1" applyAlignment="1">
      <alignment horizontal="center"/>
    </xf>
    <xf numFmtId="0" fontId="13" fillId="0" borderId="24" xfId="0" applyFont="1" applyFill="1" applyBorder="1" applyAlignment="1" applyProtection="1">
      <alignment horizontal="left" wrapText="1"/>
    </xf>
    <xf numFmtId="0" fontId="0" fillId="2" borderId="25" xfId="0" applyFill="1" applyBorder="1" applyAlignment="1">
      <alignment wrapText="1"/>
    </xf>
    <xf numFmtId="0" fontId="0" fillId="2" borderId="26" xfId="0" applyFill="1" applyBorder="1" applyAlignment="1">
      <alignment horizontal="center" vertical="center"/>
    </xf>
    <xf numFmtId="0" fontId="0" fillId="2" borderId="24" xfId="0" applyFill="1" applyBorder="1" applyAlignment="1">
      <alignment horizontal="center" vertical="center"/>
    </xf>
    <xf numFmtId="0" fontId="0" fillId="2" borderId="25" xfId="0" applyFill="1" applyBorder="1" applyAlignment="1">
      <alignment horizontal="center" vertical="center"/>
    </xf>
    <xf numFmtId="0" fontId="2" fillId="2" borderId="25" xfId="0" applyFont="1" applyFill="1" applyBorder="1"/>
    <xf numFmtId="0" fontId="2" fillId="2" borderId="27" xfId="0" applyFont="1" applyFill="1" applyBorder="1"/>
    <xf numFmtId="0" fontId="2" fillId="2" borderId="28" xfId="0" applyFont="1" applyFill="1" applyBorder="1"/>
    <xf numFmtId="0" fontId="0" fillId="3" borderId="18" xfId="0" applyFill="1" applyBorder="1" applyAlignment="1">
      <alignment wrapText="1"/>
    </xf>
    <xf numFmtId="0" fontId="0" fillId="4" borderId="18" xfId="0" applyFill="1" applyBorder="1" applyAlignment="1">
      <alignment wrapText="1"/>
    </xf>
    <xf numFmtId="0" fontId="12" fillId="0" borderId="16" xfId="0" applyFont="1" applyFill="1" applyBorder="1" applyAlignment="1">
      <alignment horizontal="center" vertical="center" wrapText="1"/>
    </xf>
    <xf numFmtId="0" fontId="12" fillId="0" borderId="17" xfId="0" applyFont="1" applyFill="1" applyBorder="1" applyAlignment="1">
      <alignment horizontal="right" vertical="center" wrapText="1"/>
    </xf>
    <xf numFmtId="0" fontId="12" fillId="0" borderId="18" xfId="0" applyFont="1" applyFill="1" applyBorder="1" applyAlignment="1">
      <alignment horizontal="center" vertical="center" wrapText="1"/>
    </xf>
    <xf numFmtId="0" fontId="1" fillId="0" borderId="22" xfId="0" applyFont="1" applyFill="1" applyBorder="1" applyAlignment="1">
      <alignment horizontal="center"/>
    </xf>
    <xf numFmtId="0" fontId="12" fillId="0" borderId="21" xfId="0" applyFont="1" applyFill="1" applyBorder="1" applyAlignment="1">
      <alignment horizontal="center" vertical="center"/>
    </xf>
    <xf numFmtId="0" fontId="0" fillId="0" borderId="15" xfId="0" applyFont="1" applyFill="1" applyBorder="1" applyAlignment="1">
      <alignment horizontal="center" vertical="center"/>
    </xf>
    <xf numFmtId="0" fontId="0" fillId="0" borderId="22" xfId="0" applyFont="1" applyFill="1" applyBorder="1" applyAlignment="1">
      <alignment horizontal="center" vertical="center"/>
    </xf>
    <xf numFmtId="0" fontId="0" fillId="0" borderId="17" xfId="0" applyBorder="1" applyAlignment="1">
      <alignment horizontal="right"/>
    </xf>
    <xf numFmtId="0" fontId="0" fillId="0" borderId="1" xfId="0" applyBorder="1" applyAlignment="1">
      <alignment horizontal="right"/>
    </xf>
    <xf numFmtId="0" fontId="0" fillId="2" borderId="12" xfId="0" applyFill="1" applyBorder="1" applyAlignment="1">
      <alignment wrapText="1"/>
    </xf>
    <xf numFmtId="0" fontId="0" fillId="3" borderId="17" xfId="0" applyFill="1" applyBorder="1"/>
    <xf numFmtId="0" fontId="13" fillId="5" borderId="24" xfId="0" applyFont="1" applyFill="1" applyBorder="1" applyAlignment="1" applyProtection="1">
      <alignment horizontal="left" wrapText="1"/>
    </xf>
    <xf numFmtId="49" fontId="13" fillId="0" borderId="24" xfId="0" applyNumberFormat="1" applyFont="1" applyFill="1" applyBorder="1" applyAlignment="1" applyProtection="1">
      <alignment horizontal="center" wrapText="1"/>
      <protection locked="0"/>
    </xf>
    <xf numFmtId="165" fontId="13" fillId="0" borderId="24" xfId="0" applyNumberFormat="1" applyFont="1" applyFill="1" applyBorder="1" applyAlignment="1" applyProtection="1">
      <alignment horizontal="right"/>
      <protection locked="0"/>
    </xf>
    <xf numFmtId="0" fontId="0" fillId="0" borderId="16" xfId="0" applyBorder="1"/>
    <xf numFmtId="0" fontId="0" fillId="0" borderId="29" xfId="0" applyBorder="1"/>
    <xf numFmtId="0" fontId="0" fillId="0" borderId="30" xfId="0" applyBorder="1"/>
    <xf numFmtId="0" fontId="0" fillId="0" borderId="31" xfId="0" applyBorder="1"/>
    <xf numFmtId="0" fontId="0" fillId="6" borderId="32" xfId="0" applyFill="1" applyBorder="1" applyAlignment="1">
      <alignment horizontal="center" vertical="center"/>
    </xf>
    <xf numFmtId="0" fontId="0" fillId="6" borderId="33" xfId="0" applyFill="1" applyBorder="1" applyAlignment="1">
      <alignment horizontal="center" vertical="center"/>
    </xf>
    <xf numFmtId="0" fontId="0" fillId="6" borderId="34" xfId="0" applyFill="1" applyBorder="1" applyAlignment="1">
      <alignment horizontal="center" vertical="center"/>
    </xf>
    <xf numFmtId="164" fontId="0" fillId="6" borderId="35" xfId="0" applyNumberFormat="1" applyFill="1" applyBorder="1"/>
    <xf numFmtId="164" fontId="0" fillId="6" borderId="6" xfId="0" applyNumberFormat="1" applyFill="1" applyBorder="1"/>
    <xf numFmtId="164" fontId="0" fillId="6" borderId="7" xfId="0" applyNumberFormat="1" applyFill="1" applyBorder="1"/>
    <xf numFmtId="164" fontId="0" fillId="6" borderId="36" xfId="0" applyNumberFormat="1" applyFill="1" applyBorder="1"/>
    <xf numFmtId="0" fontId="0" fillId="6" borderId="7" xfId="0" applyFill="1" applyBorder="1"/>
    <xf numFmtId="0" fontId="0" fillId="6" borderId="8" xfId="0" applyFill="1" applyBorder="1"/>
    <xf numFmtId="0" fontId="2" fillId="6" borderId="5" xfId="0" applyFont="1" applyFill="1" applyBorder="1"/>
    <xf numFmtId="0" fontId="2" fillId="6" borderId="6" xfId="0" applyFont="1" applyFill="1" applyBorder="1"/>
    <xf numFmtId="0" fontId="2" fillId="6" borderId="35" xfId="0" applyFont="1" applyFill="1" applyBorder="1"/>
    <xf numFmtId="0" fontId="2" fillId="6" borderId="8" xfId="0" applyFont="1" applyFill="1" applyBorder="1"/>
    <xf numFmtId="0" fontId="0" fillId="0" borderId="17" xfId="0" applyBorder="1" applyAlignment="1">
      <alignment horizontal="center" vertical="center"/>
    </xf>
    <xf numFmtId="0" fontId="2" fillId="4" borderId="37" xfId="0" applyFont="1" applyFill="1" applyBorder="1"/>
    <xf numFmtId="0" fontId="2" fillId="2" borderId="20" xfId="0" applyFont="1" applyFill="1" applyBorder="1"/>
    <xf numFmtId="0" fontId="2" fillId="3" borderId="37" xfId="0" applyFont="1" applyFill="1" applyBorder="1"/>
    <xf numFmtId="0" fontId="1" fillId="0" borderId="15" xfId="0" applyFont="1" applyFill="1" applyBorder="1" applyAlignment="1">
      <alignment horizontal="center"/>
    </xf>
    <xf numFmtId="0" fontId="2" fillId="2" borderId="38" xfId="0" applyFont="1" applyFill="1" applyBorder="1"/>
    <xf numFmtId="0" fontId="0" fillId="0" borderId="17" xfId="0" applyBorder="1" applyAlignment="1">
      <alignment vertical="center"/>
    </xf>
    <xf numFmtId="0" fontId="12" fillId="0" borderId="17" xfId="0" applyFont="1" applyBorder="1" applyAlignment="1">
      <alignment vertical="center"/>
    </xf>
    <xf numFmtId="164" fontId="0" fillId="2" borderId="17" xfId="0" applyNumberFormat="1" applyFill="1" applyBorder="1"/>
    <xf numFmtId="0" fontId="12" fillId="0" borderId="17" xfId="0" applyFont="1" applyFill="1" applyBorder="1" applyAlignment="1"/>
    <xf numFmtId="0" fontId="0" fillId="0" borderId="17" xfId="0" applyFill="1" applyBorder="1" applyAlignment="1"/>
    <xf numFmtId="0" fontId="0" fillId="0" borderId="17" xfId="0" applyFill="1" applyBorder="1" applyAlignment="1">
      <alignment horizontal="center"/>
    </xf>
    <xf numFmtId="0" fontId="0" fillId="2" borderId="17" xfId="0" applyFill="1" applyBorder="1"/>
    <xf numFmtId="49" fontId="4" fillId="0" borderId="0" xfId="0" applyNumberFormat="1" applyFont="1" applyAlignment="1">
      <alignment vertical="center"/>
    </xf>
    <xf numFmtId="0" fontId="0" fillId="5" borderId="0" xfId="0" applyFill="1"/>
    <xf numFmtId="165" fontId="0" fillId="0" borderId="0" xfId="0" applyNumberFormat="1"/>
    <xf numFmtId="164" fontId="0" fillId="0" borderId="0" xfId="0" applyNumberFormat="1"/>
    <xf numFmtId="0" fontId="0" fillId="0" borderId="0" xfId="0" applyFill="1"/>
    <xf numFmtId="0" fontId="12" fillId="5" borderId="17" xfId="0" applyFont="1" applyFill="1" applyBorder="1" applyAlignment="1"/>
    <xf numFmtId="0" fontId="0" fillId="5" borderId="17" xfId="0" applyFill="1" applyBorder="1" applyAlignment="1"/>
    <xf numFmtId="0" fontId="0" fillId="5" borderId="17" xfId="0" applyFill="1" applyBorder="1" applyAlignment="1">
      <alignment vertical="center"/>
    </xf>
    <xf numFmtId="0" fontId="16" fillId="0" borderId="17" xfId="0" applyFont="1" applyFill="1" applyBorder="1" applyAlignment="1">
      <alignment vertical="top" wrapText="1"/>
    </xf>
    <xf numFmtId="0" fontId="13" fillId="0" borderId="17" xfId="0" applyFont="1" applyFill="1" applyBorder="1" applyAlignment="1" applyProtection="1">
      <alignment horizontal="left" wrapText="1"/>
    </xf>
    <xf numFmtId="0" fontId="13" fillId="0" borderId="17" xfId="0" applyFont="1" applyFill="1" applyBorder="1"/>
    <xf numFmtId="49" fontId="13" fillId="0" borderId="17" xfId="0" applyNumberFormat="1" applyFont="1" applyFill="1" applyBorder="1" applyAlignment="1" applyProtection="1">
      <alignment horizontal="center" wrapText="1"/>
      <protection locked="0"/>
    </xf>
    <xf numFmtId="3" fontId="13" fillId="0" borderId="17" xfId="0" applyNumberFormat="1" applyFont="1" applyFill="1" applyBorder="1" applyAlignment="1" applyProtection="1">
      <alignment horizontal="right"/>
      <protection locked="0"/>
    </xf>
    <xf numFmtId="0" fontId="13" fillId="0" borderId="17" xfId="0" applyFont="1" applyFill="1" applyBorder="1" applyAlignment="1">
      <alignment horizontal="center" vertical="center" wrapText="1"/>
    </xf>
    <xf numFmtId="3" fontId="13" fillId="0" borderId="17" xfId="0" applyNumberFormat="1" applyFont="1" applyFill="1" applyBorder="1" applyAlignment="1">
      <alignment horizontal="right" vertical="center" wrapText="1"/>
    </xf>
    <xf numFmtId="0" fontId="18" fillId="0" borderId="17" xfId="0" applyFont="1" applyFill="1" applyBorder="1" applyAlignment="1">
      <alignment horizontal="center" vertical="center" wrapText="1"/>
    </xf>
    <xf numFmtId="3" fontId="18" fillId="0" borderId="17" xfId="0" applyNumberFormat="1" applyFont="1" applyFill="1" applyBorder="1" applyAlignment="1">
      <alignment horizontal="center" vertical="center"/>
    </xf>
    <xf numFmtId="0" fontId="18" fillId="0" borderId="0" xfId="0" applyFont="1" applyFill="1"/>
    <xf numFmtId="0" fontId="18" fillId="0" borderId="17" xfId="0" applyFont="1" applyFill="1" applyBorder="1" applyAlignment="1">
      <alignment horizontal="center" vertical="center"/>
    </xf>
    <xf numFmtId="0" fontId="16" fillId="0" borderId="17" xfId="0" applyFont="1" applyFill="1" applyBorder="1" applyAlignment="1">
      <alignment horizontal="center" vertical="center"/>
    </xf>
    <xf numFmtId="0" fontId="16" fillId="0" borderId="17" xfId="0" applyFont="1" applyFill="1" applyBorder="1" applyAlignment="1">
      <alignment horizontal="center" vertical="center" wrapText="1"/>
    </xf>
    <xf numFmtId="0" fontId="22" fillId="0" borderId="17" xfId="0" applyFont="1" applyFill="1" applyBorder="1" applyAlignment="1">
      <alignment wrapText="1"/>
    </xf>
    <xf numFmtId="0" fontId="22" fillId="0" borderId="17" xfId="0" applyFont="1" applyFill="1" applyBorder="1" applyAlignment="1">
      <alignment horizontal="center" vertical="center"/>
    </xf>
    <xf numFmtId="164" fontId="22" fillId="0" borderId="17" xfId="0" applyNumberFormat="1" applyFont="1" applyFill="1" applyBorder="1" applyAlignment="1">
      <alignment horizontal="right"/>
    </xf>
    <xf numFmtId="0" fontId="22" fillId="0" borderId="0" xfId="0" applyFont="1" applyFill="1"/>
    <xf numFmtId="0" fontId="18" fillId="0" borderId="17" xfId="0" applyFont="1" applyFill="1" applyBorder="1" applyAlignment="1">
      <alignment wrapText="1"/>
    </xf>
    <xf numFmtId="164" fontId="18" fillId="0" borderId="17" xfId="0" applyNumberFormat="1" applyFont="1" applyFill="1" applyBorder="1" applyAlignment="1">
      <alignment horizontal="right"/>
    </xf>
    <xf numFmtId="0" fontId="13" fillId="0" borderId="17" xfId="0" applyFont="1" applyFill="1" applyBorder="1" applyAlignment="1">
      <alignment horizontal="center"/>
    </xf>
    <xf numFmtId="3" fontId="18" fillId="0" borderId="17" xfId="0" applyNumberFormat="1" applyFont="1" applyFill="1" applyBorder="1"/>
    <xf numFmtId="164" fontId="18" fillId="0" borderId="17" xfId="0" applyNumberFormat="1" applyFont="1" applyFill="1" applyBorder="1" applyAlignment="1">
      <alignment horizontal="right" vertical="center"/>
    </xf>
    <xf numFmtId="3" fontId="13" fillId="0" borderId="17" xfId="0" applyNumberFormat="1" applyFont="1" applyFill="1" applyBorder="1" applyAlignment="1">
      <alignment horizontal="center" vertical="center" wrapText="1"/>
    </xf>
    <xf numFmtId="3" fontId="22" fillId="0" borderId="17" xfId="0" applyNumberFormat="1" applyFont="1" applyFill="1" applyBorder="1" applyAlignment="1">
      <alignment horizontal="center" vertical="center"/>
    </xf>
    <xf numFmtId="164" fontId="13" fillId="0" borderId="17" xfId="0" applyNumberFormat="1" applyFont="1" applyFill="1" applyBorder="1" applyAlignment="1">
      <alignment horizontal="right"/>
    </xf>
    <xf numFmtId="3" fontId="18" fillId="0" borderId="17" xfId="0" applyNumberFormat="1" applyFont="1" applyFill="1" applyBorder="1" applyAlignment="1">
      <alignment horizontal="right"/>
    </xf>
    <xf numFmtId="49" fontId="4" fillId="0" borderId="0" xfId="0" applyNumberFormat="1" applyFont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8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3" fillId="0" borderId="0" xfId="0" applyFont="1" applyAlignment="1">
      <alignment horizontal="right"/>
    </xf>
    <xf numFmtId="0" fontId="5" fillId="0" borderId="0" xfId="0" applyFont="1" applyAlignment="1">
      <alignment horizontal="left" vertical="center"/>
    </xf>
    <xf numFmtId="0" fontId="0" fillId="0" borderId="10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2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/>
    </xf>
    <xf numFmtId="0" fontId="8" fillId="0" borderId="13" xfId="0" applyFont="1" applyBorder="1" applyAlignment="1">
      <alignment horizontal="center" vertical="center" wrapText="1"/>
    </xf>
    <xf numFmtId="0" fontId="8" fillId="0" borderId="19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0" fillId="6" borderId="10" xfId="0" applyFont="1" applyFill="1" applyBorder="1" applyAlignment="1">
      <alignment horizontal="center" vertical="center" wrapText="1"/>
    </xf>
    <xf numFmtId="0" fontId="0" fillId="6" borderId="13" xfId="0" applyFont="1" applyFill="1" applyBorder="1" applyAlignment="1">
      <alignment horizontal="center" vertical="center" wrapText="1"/>
    </xf>
    <xf numFmtId="0" fontId="0" fillId="6" borderId="16" xfId="0" applyFont="1" applyFill="1" applyBorder="1" applyAlignment="1">
      <alignment horizontal="center" vertical="center" wrapText="1"/>
    </xf>
    <xf numFmtId="0" fontId="0" fillId="6" borderId="19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0" fillId="0" borderId="15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47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48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22" xfId="0" applyBorder="1" applyAlignment="1">
      <alignment horizontal="center"/>
    </xf>
    <xf numFmtId="0" fontId="7" fillId="0" borderId="11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2" fillId="0" borderId="44" xfId="0" applyFont="1" applyBorder="1" applyAlignment="1">
      <alignment horizontal="center" vertical="center" textRotation="90" wrapText="1"/>
    </xf>
    <xf numFmtId="0" fontId="2" fillId="0" borderId="45" xfId="0" applyFont="1" applyBorder="1" applyAlignment="1">
      <alignment horizontal="center" vertical="center" textRotation="90" wrapText="1"/>
    </xf>
    <xf numFmtId="0" fontId="2" fillId="0" borderId="46" xfId="0" applyFont="1" applyBorder="1" applyAlignment="1">
      <alignment horizontal="center" vertical="center" textRotation="90" wrapText="1"/>
    </xf>
    <xf numFmtId="0" fontId="0" fillId="3" borderId="21" xfId="0" applyFont="1" applyFill="1" applyBorder="1" applyAlignment="1">
      <alignment horizontal="center" vertical="center"/>
    </xf>
    <xf numFmtId="0" fontId="0" fillId="3" borderId="15" xfId="0" applyFont="1" applyFill="1" applyBorder="1" applyAlignment="1">
      <alignment horizontal="center" vertical="center"/>
    </xf>
    <xf numFmtId="0" fontId="0" fillId="3" borderId="22" xfId="0" applyFont="1" applyFill="1" applyBorder="1" applyAlignment="1">
      <alignment horizontal="center" vertical="center"/>
    </xf>
    <xf numFmtId="0" fontId="0" fillId="4" borderId="21" xfId="0" applyFont="1" applyFill="1" applyBorder="1" applyAlignment="1">
      <alignment horizontal="center" vertical="center"/>
    </xf>
    <xf numFmtId="0" fontId="0" fillId="4" borderId="15" xfId="0" applyFont="1" applyFill="1" applyBorder="1" applyAlignment="1">
      <alignment horizontal="center" vertical="center"/>
    </xf>
    <xf numFmtId="0" fontId="0" fillId="4" borderId="22" xfId="0" applyFont="1" applyFill="1" applyBorder="1" applyAlignment="1">
      <alignment horizontal="center" vertical="center"/>
    </xf>
    <xf numFmtId="0" fontId="2" fillId="0" borderId="26" xfId="0" applyFont="1" applyBorder="1" applyAlignment="1">
      <alignment horizontal="center" vertical="center" textRotation="90" wrapText="1"/>
    </xf>
    <xf numFmtId="0" fontId="2" fillId="0" borderId="16" xfId="0" applyFont="1" applyBorder="1" applyAlignment="1">
      <alignment horizontal="center" vertical="center" textRotation="90" wrapText="1"/>
    </xf>
    <xf numFmtId="0" fontId="2" fillId="0" borderId="4" xfId="0" applyFont="1" applyBorder="1" applyAlignment="1">
      <alignment horizontal="center" vertical="center" textRotation="90" wrapText="1"/>
    </xf>
    <xf numFmtId="0" fontId="12" fillId="0" borderId="18" xfId="0" applyFont="1" applyBorder="1" applyAlignment="1">
      <alignment horizontal="center"/>
    </xf>
    <xf numFmtId="0" fontId="0" fillId="0" borderId="37" xfId="0" applyBorder="1" applyAlignment="1">
      <alignment horizontal="center"/>
    </xf>
    <xf numFmtId="0" fontId="12" fillId="0" borderId="15" xfId="0" applyFont="1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2" fillId="0" borderId="42" xfId="0" applyFont="1" applyBorder="1" applyAlignment="1">
      <alignment horizontal="center" vertical="center" textRotation="90" wrapText="1"/>
    </xf>
    <xf numFmtId="0" fontId="2" fillId="0" borderId="43" xfId="0" applyFont="1" applyBorder="1" applyAlignment="1">
      <alignment horizontal="center" vertical="center" textRotation="90" wrapText="1"/>
    </xf>
    <xf numFmtId="0" fontId="12" fillId="0" borderId="21" xfId="0" applyFont="1" applyFill="1" applyBorder="1" applyAlignment="1">
      <alignment horizontal="center" vertical="center"/>
    </xf>
    <xf numFmtId="0" fontId="0" fillId="0" borderId="15" xfId="0" applyFont="1" applyFill="1" applyBorder="1" applyAlignment="1">
      <alignment horizontal="center" vertical="center"/>
    </xf>
    <xf numFmtId="0" fontId="0" fillId="0" borderId="22" xfId="0" applyFont="1" applyFill="1" applyBorder="1" applyAlignment="1">
      <alignment horizontal="center" vertical="center"/>
    </xf>
    <xf numFmtId="0" fontId="1" fillId="0" borderId="15" xfId="0" applyFont="1" applyFill="1" applyBorder="1" applyAlignment="1">
      <alignment horizontal="center"/>
    </xf>
    <xf numFmtId="0" fontId="1" fillId="0" borderId="22" xfId="0" applyFont="1" applyFill="1" applyBorder="1" applyAlignment="1">
      <alignment horizontal="center"/>
    </xf>
    <xf numFmtId="0" fontId="0" fillId="0" borderId="40" xfId="0" applyBorder="1" applyAlignment="1">
      <alignment horizontal="center" vertical="center"/>
    </xf>
    <xf numFmtId="0" fontId="0" fillId="0" borderId="39" xfId="0" applyBorder="1" applyAlignment="1">
      <alignment horizontal="center"/>
    </xf>
    <xf numFmtId="0" fontId="0" fillId="0" borderId="40" xfId="0" applyBorder="1" applyAlignment="1">
      <alignment horizontal="center"/>
    </xf>
    <xf numFmtId="0" fontId="0" fillId="0" borderId="41" xfId="0" applyBorder="1" applyAlignment="1">
      <alignment horizontal="center"/>
    </xf>
    <xf numFmtId="0" fontId="14" fillId="6" borderId="32" xfId="0" applyFont="1" applyFill="1" applyBorder="1" applyAlignment="1">
      <alignment horizontal="center" vertical="center"/>
    </xf>
    <xf numFmtId="0" fontId="14" fillId="6" borderId="34" xfId="0" applyFont="1" applyFill="1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2" fillId="0" borderId="10" xfId="0" applyFont="1" applyBorder="1" applyAlignment="1">
      <alignment horizontal="center" vertical="center" textRotation="90" wrapText="1"/>
    </xf>
    <xf numFmtId="0" fontId="2" fillId="0" borderId="30" xfId="0" applyFont="1" applyBorder="1" applyAlignment="1">
      <alignment horizontal="center" vertical="center" textRotation="90" wrapText="1"/>
    </xf>
    <xf numFmtId="0" fontId="0" fillId="0" borderId="22" xfId="0" applyBorder="1" applyAlignment="1">
      <alignment horizontal="center" vertical="center"/>
    </xf>
    <xf numFmtId="0" fontId="12" fillId="0" borderId="21" xfId="0" applyFont="1" applyBorder="1" applyAlignment="1">
      <alignment horizontal="center"/>
    </xf>
    <xf numFmtId="0" fontId="21" fillId="0" borderId="17" xfId="0" applyFont="1" applyFill="1" applyBorder="1" applyAlignment="1">
      <alignment horizontal="center" vertical="center" textRotation="90" wrapText="1"/>
    </xf>
    <xf numFmtId="0" fontId="19" fillId="0" borderId="17" xfId="0" applyFont="1" applyFill="1" applyBorder="1" applyAlignment="1">
      <alignment horizontal="center" vertical="center"/>
    </xf>
    <xf numFmtId="0" fontId="17" fillId="0" borderId="0" xfId="0" applyFont="1" applyFill="1" applyAlignment="1">
      <alignment horizontal="right"/>
    </xf>
    <xf numFmtId="49" fontId="23" fillId="0" borderId="0" xfId="0" applyNumberFormat="1" applyFont="1" applyFill="1" applyAlignment="1">
      <alignment horizontal="center" vertical="center" wrapText="1"/>
    </xf>
    <xf numFmtId="0" fontId="18" fillId="0" borderId="17" xfId="0" applyFont="1" applyFill="1" applyBorder="1" applyAlignment="1">
      <alignment horizontal="center" vertical="center" textRotation="90"/>
    </xf>
    <xf numFmtId="0" fontId="18" fillId="0" borderId="17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58"/>
  <sheetViews>
    <sheetView topLeftCell="A14" zoomScale="80" zoomScaleNormal="80" workbookViewId="0">
      <selection sqref="A1:IV65536"/>
    </sheetView>
  </sheetViews>
  <sheetFormatPr defaultRowHeight="15" x14ac:dyDescent="0.25"/>
  <cols>
    <col min="2" max="2" width="33.7109375" customWidth="1"/>
    <col min="3" max="3" width="12" customWidth="1"/>
    <col min="4" max="4" width="12.7109375" customWidth="1"/>
    <col min="5" max="5" width="13" customWidth="1"/>
    <col min="6" max="7" width="0" hidden="1" customWidth="1"/>
    <col min="8" max="8" width="10.85546875" hidden="1" customWidth="1"/>
    <col min="9" max="9" width="10.28515625" hidden="1" customWidth="1"/>
    <col min="10" max="10" width="14.42578125" customWidth="1"/>
    <col min="11" max="11" width="15.85546875" customWidth="1"/>
    <col min="12" max="13" width="10.7109375" hidden="1" customWidth="1"/>
    <col min="14" max="14" width="10" hidden="1" customWidth="1"/>
    <col min="15" max="15" width="9.7109375" hidden="1" customWidth="1"/>
    <col min="16" max="16" width="10.140625" hidden="1" customWidth="1"/>
    <col min="17" max="17" width="10.28515625" hidden="1" customWidth="1"/>
    <col min="18" max="18" width="15.5703125" hidden="1" customWidth="1"/>
    <col min="19" max="19" width="13.7109375" hidden="1" customWidth="1"/>
    <col min="20" max="20" width="12.7109375" hidden="1" customWidth="1"/>
    <col min="21" max="21" width="11.7109375" customWidth="1"/>
    <col min="22" max="22" width="10" bestFit="1" customWidth="1"/>
  </cols>
  <sheetData>
    <row r="1" spans="1:23" ht="16.5" x14ac:dyDescent="0.25">
      <c r="A1" s="151"/>
      <c r="B1" s="151"/>
      <c r="C1" s="151"/>
      <c r="D1" s="151"/>
      <c r="E1" s="151"/>
      <c r="F1" s="151"/>
      <c r="G1" s="151"/>
      <c r="H1" s="151"/>
      <c r="I1" s="151"/>
      <c r="J1" s="151"/>
      <c r="K1" s="151"/>
      <c r="L1" s="151"/>
      <c r="M1" s="151"/>
      <c r="N1" s="151"/>
      <c r="O1" s="151"/>
      <c r="P1" s="151"/>
      <c r="Q1" s="151"/>
      <c r="R1" s="151"/>
      <c r="S1" s="151"/>
      <c r="T1" s="151"/>
    </row>
    <row r="2" spans="1:23" ht="51.2" customHeight="1" x14ac:dyDescent="0.25">
      <c r="A2" s="143" t="s">
        <v>0</v>
      </c>
      <c r="B2" s="143"/>
      <c r="C2" s="143"/>
      <c r="D2" s="143"/>
      <c r="E2" s="143"/>
      <c r="F2" s="143"/>
      <c r="G2" s="143"/>
      <c r="H2" s="143"/>
      <c r="I2" s="143"/>
      <c r="J2" s="143"/>
      <c r="K2" s="143"/>
      <c r="L2" s="109"/>
      <c r="M2" s="109"/>
      <c r="N2" s="109"/>
      <c r="O2" s="109"/>
      <c r="P2" s="109"/>
      <c r="Q2" s="109"/>
      <c r="R2" s="109"/>
      <c r="S2" s="109"/>
      <c r="T2" s="109"/>
    </row>
    <row r="3" spans="1:23" ht="15.75" x14ac:dyDescent="0.25">
      <c r="A3" s="152"/>
      <c r="B3" s="152"/>
      <c r="C3" s="152"/>
      <c r="D3" s="152"/>
      <c r="E3" s="152"/>
      <c r="F3" s="152"/>
      <c r="G3" s="152"/>
      <c r="H3" s="152"/>
      <c r="I3" s="152"/>
      <c r="J3" s="152"/>
      <c r="K3" s="152"/>
      <c r="L3" s="152"/>
      <c r="M3" s="152"/>
      <c r="N3" s="152"/>
      <c r="O3" s="152"/>
      <c r="P3" s="152"/>
      <c r="Q3" s="152"/>
      <c r="R3" s="152"/>
      <c r="S3" s="152"/>
      <c r="T3" s="152"/>
    </row>
    <row r="4" spans="1:23" ht="15.75" thickBot="1" x14ac:dyDescent="0.3"/>
    <row r="5" spans="1:23" ht="54.75" customHeight="1" x14ac:dyDescent="0.25">
      <c r="A5" s="153" t="s">
        <v>1</v>
      </c>
      <c r="B5" s="156" t="s">
        <v>2</v>
      </c>
      <c r="C5" s="158" t="s">
        <v>3</v>
      </c>
      <c r="D5" s="161" t="s">
        <v>67</v>
      </c>
      <c r="E5" s="161"/>
      <c r="F5" s="149" t="s">
        <v>4</v>
      </c>
      <c r="G5" s="149"/>
      <c r="H5" s="149"/>
      <c r="I5" s="162"/>
      <c r="J5" s="158" t="s">
        <v>68</v>
      </c>
      <c r="K5" s="161"/>
      <c r="L5" s="149" t="s">
        <v>5</v>
      </c>
      <c r="M5" s="149"/>
      <c r="N5" s="149"/>
      <c r="O5" s="150"/>
      <c r="P5" s="166" t="s">
        <v>6</v>
      </c>
      <c r="Q5" s="167"/>
      <c r="R5" s="170" t="s">
        <v>7</v>
      </c>
      <c r="S5" s="181" t="s">
        <v>8</v>
      </c>
      <c r="T5" s="163" t="s">
        <v>9</v>
      </c>
    </row>
    <row r="6" spans="1:23" ht="69.75" customHeight="1" thickBot="1" x14ac:dyDescent="0.3">
      <c r="A6" s="154"/>
      <c r="B6" s="148"/>
      <c r="C6" s="159"/>
      <c r="D6" s="146" t="s">
        <v>10</v>
      </c>
      <c r="E6" s="146" t="s">
        <v>11</v>
      </c>
      <c r="F6" s="144" t="s">
        <v>12</v>
      </c>
      <c r="G6" s="144"/>
      <c r="H6" s="144" t="s">
        <v>13</v>
      </c>
      <c r="I6" s="148"/>
      <c r="J6" s="154" t="s">
        <v>10</v>
      </c>
      <c r="K6" s="146" t="s">
        <v>11</v>
      </c>
      <c r="L6" s="144" t="s">
        <v>14</v>
      </c>
      <c r="M6" s="144"/>
      <c r="N6" s="144" t="s">
        <v>15</v>
      </c>
      <c r="O6" s="145"/>
      <c r="P6" s="168"/>
      <c r="Q6" s="169"/>
      <c r="R6" s="171"/>
      <c r="S6" s="182"/>
      <c r="T6" s="164"/>
    </row>
    <row r="7" spans="1:23" ht="46.5" hidden="1" customHeight="1" thickBot="1" x14ac:dyDescent="0.3">
      <c r="A7" s="155"/>
      <c r="B7" s="157"/>
      <c r="C7" s="160"/>
      <c r="D7" s="147"/>
      <c r="E7" s="147"/>
      <c r="F7" s="1" t="s">
        <v>16</v>
      </c>
      <c r="G7" s="1" t="s">
        <v>17</v>
      </c>
      <c r="H7" s="1" t="s">
        <v>16</v>
      </c>
      <c r="I7" s="2" t="s">
        <v>17</v>
      </c>
      <c r="J7" s="155"/>
      <c r="K7" s="147"/>
      <c r="L7" s="1" t="s">
        <v>16</v>
      </c>
      <c r="M7" s="1" t="s">
        <v>17</v>
      </c>
      <c r="N7" s="1" t="s">
        <v>16</v>
      </c>
      <c r="O7" s="3" t="s">
        <v>17</v>
      </c>
      <c r="P7" s="4" t="s">
        <v>16</v>
      </c>
      <c r="Q7" s="5" t="s">
        <v>17</v>
      </c>
      <c r="R7" s="172"/>
      <c r="S7" s="183"/>
      <c r="T7" s="165"/>
    </row>
    <row r="8" spans="1:23" ht="21.75" customHeight="1" thickBot="1" x14ac:dyDescent="0.3">
      <c r="A8" s="6">
        <v>1</v>
      </c>
      <c r="B8" s="7">
        <v>2</v>
      </c>
      <c r="C8" s="8">
        <v>3</v>
      </c>
      <c r="D8" s="9">
        <v>4</v>
      </c>
      <c r="E8" s="9">
        <v>5</v>
      </c>
      <c r="F8" s="9">
        <v>6</v>
      </c>
      <c r="G8" s="9">
        <v>7</v>
      </c>
      <c r="H8" s="9">
        <v>8</v>
      </c>
      <c r="I8" s="10">
        <v>9</v>
      </c>
      <c r="J8" s="6">
        <v>10</v>
      </c>
      <c r="K8" s="9">
        <v>11</v>
      </c>
      <c r="L8" s="9">
        <v>12</v>
      </c>
      <c r="M8" s="9">
        <v>13</v>
      </c>
      <c r="N8" s="9">
        <v>14</v>
      </c>
      <c r="O8" s="11">
        <v>15</v>
      </c>
      <c r="P8" s="12" t="s">
        <v>18</v>
      </c>
      <c r="Q8" s="13" t="s">
        <v>19</v>
      </c>
      <c r="R8" s="6">
        <v>18</v>
      </c>
      <c r="S8" s="9">
        <v>19</v>
      </c>
      <c r="T8" s="11">
        <v>20</v>
      </c>
    </row>
    <row r="9" spans="1:23" ht="30.75" customHeight="1" x14ac:dyDescent="0.25">
      <c r="A9" s="184" t="s">
        <v>20</v>
      </c>
      <c r="B9" s="14" t="s">
        <v>21</v>
      </c>
      <c r="C9" s="15" t="s">
        <v>22</v>
      </c>
      <c r="D9" s="16" t="s">
        <v>22</v>
      </c>
      <c r="E9" s="16" t="s">
        <v>22</v>
      </c>
      <c r="F9" s="16" t="s">
        <v>22</v>
      </c>
      <c r="G9" s="16" t="s">
        <v>22</v>
      </c>
      <c r="H9" s="16" t="s">
        <v>22</v>
      </c>
      <c r="I9" s="17" t="s">
        <v>22</v>
      </c>
      <c r="J9" s="18">
        <f>SUM(J10+J19)</f>
        <v>1983217.6</v>
      </c>
      <c r="K9" s="18">
        <f>SUM(K10+K19)</f>
        <v>1951778.7</v>
      </c>
      <c r="L9" s="18">
        <f>SUM(L10+L19)</f>
        <v>1983217.6</v>
      </c>
      <c r="M9" s="18">
        <f>SUM(M10+M19)</f>
        <v>1951778.7</v>
      </c>
      <c r="N9" s="19"/>
      <c r="O9" s="20"/>
      <c r="P9" s="21"/>
      <c r="Q9" s="22"/>
      <c r="R9" s="23">
        <v>27</v>
      </c>
      <c r="S9" s="22">
        <v>27</v>
      </c>
      <c r="T9" s="24"/>
      <c r="U9" s="112">
        <f>J10-1828454.4</f>
        <v>351.4000000001397</v>
      </c>
      <c r="V9" s="112"/>
    </row>
    <row r="10" spans="1:23" ht="30" x14ac:dyDescent="0.25">
      <c r="A10" s="185"/>
      <c r="B10" s="25" t="s">
        <v>23</v>
      </c>
      <c r="C10" s="26" t="s">
        <v>24</v>
      </c>
      <c r="D10" s="27" t="s">
        <v>24</v>
      </c>
      <c r="E10" s="27" t="s">
        <v>24</v>
      </c>
      <c r="F10" s="27" t="s">
        <v>24</v>
      </c>
      <c r="G10" s="27" t="s">
        <v>24</v>
      </c>
      <c r="H10" s="27" t="s">
        <v>24</v>
      </c>
      <c r="I10" s="28" t="s">
        <v>24</v>
      </c>
      <c r="J10" s="29">
        <v>1828805.8</v>
      </c>
      <c r="K10" s="30">
        <v>1799299.4</v>
      </c>
      <c r="L10" s="30">
        <v>1828805.8</v>
      </c>
      <c r="M10" s="30">
        <v>1799299.4</v>
      </c>
      <c r="N10" s="30"/>
      <c r="O10" s="31"/>
      <c r="P10" s="32"/>
      <c r="Q10" s="33"/>
      <c r="R10" s="187" t="s">
        <v>24</v>
      </c>
      <c r="S10" s="188"/>
      <c r="T10" s="189"/>
    </row>
    <row r="11" spans="1:23" ht="34.5" x14ac:dyDescent="0.25">
      <c r="A11" s="185"/>
      <c r="B11" s="34" t="s">
        <v>25</v>
      </c>
      <c r="C11" s="35" t="s">
        <v>26</v>
      </c>
      <c r="D11" s="36">
        <v>3726</v>
      </c>
      <c r="E11" s="36">
        <v>3741</v>
      </c>
      <c r="F11" s="36">
        <v>3726</v>
      </c>
      <c r="G11" s="36">
        <v>3741</v>
      </c>
      <c r="H11" s="36"/>
      <c r="I11" s="37"/>
      <c r="J11" s="111">
        <f>691748.3-5000-100</f>
        <v>686648.3</v>
      </c>
      <c r="K11" s="111">
        <v>673714.8</v>
      </c>
      <c r="L11" s="102"/>
      <c r="M11" s="102"/>
      <c r="N11" s="102"/>
      <c r="O11" s="102"/>
      <c r="P11" s="173" t="s">
        <v>22</v>
      </c>
      <c r="Q11" s="173"/>
      <c r="R11" s="178" t="s">
        <v>24</v>
      </c>
      <c r="S11" s="179"/>
      <c r="T11" s="180"/>
      <c r="U11" s="111"/>
      <c r="V11" s="111"/>
      <c r="W11" s="111"/>
    </row>
    <row r="12" spans="1:23" x14ac:dyDescent="0.25">
      <c r="A12" s="185"/>
      <c r="B12" s="34" t="s">
        <v>27</v>
      </c>
      <c r="C12" s="35" t="s">
        <v>26</v>
      </c>
      <c r="D12" s="36">
        <v>10362</v>
      </c>
      <c r="E12" s="36">
        <v>10520</v>
      </c>
      <c r="F12" s="36">
        <v>10362</v>
      </c>
      <c r="G12" s="36">
        <v>10520</v>
      </c>
      <c r="H12" s="36"/>
      <c r="I12" s="37"/>
      <c r="J12">
        <f>16030.8+100</f>
        <v>16130.8</v>
      </c>
      <c r="K12">
        <v>16192.3</v>
      </c>
      <c r="L12" s="102"/>
      <c r="M12" s="102"/>
      <c r="N12" s="102"/>
      <c r="O12" s="102"/>
      <c r="P12" s="173" t="s">
        <v>22</v>
      </c>
      <c r="Q12" s="173"/>
      <c r="R12" s="178" t="s">
        <v>24</v>
      </c>
      <c r="S12" s="179"/>
      <c r="T12" s="180"/>
    </row>
    <row r="13" spans="1:23" ht="34.5" x14ac:dyDescent="0.25">
      <c r="A13" s="185"/>
      <c r="B13" s="34" t="s">
        <v>28</v>
      </c>
      <c r="C13" s="35" t="s">
        <v>26</v>
      </c>
      <c r="D13" s="36">
        <v>7408</v>
      </c>
      <c r="E13" s="36">
        <v>7429</v>
      </c>
      <c r="F13" s="36">
        <v>7408</v>
      </c>
      <c r="G13" s="36">
        <v>7429</v>
      </c>
      <c r="H13" s="36"/>
      <c r="I13" s="37"/>
      <c r="J13">
        <f>874665.2+24652+351.4</f>
        <v>899668.6</v>
      </c>
      <c r="K13">
        <f>863303.4+20000+4652.3</f>
        <v>887955.70000000007</v>
      </c>
      <c r="L13" s="102"/>
      <c r="M13" s="102"/>
      <c r="N13" s="102"/>
      <c r="O13" s="102"/>
      <c r="P13" s="173" t="s">
        <v>22</v>
      </c>
      <c r="Q13" s="173"/>
      <c r="R13" s="178" t="s">
        <v>24</v>
      </c>
      <c r="S13" s="179"/>
      <c r="T13" s="180"/>
    </row>
    <row r="14" spans="1:23" ht="23.25" x14ac:dyDescent="0.25">
      <c r="A14" s="185"/>
      <c r="B14" s="34" t="s">
        <v>29</v>
      </c>
      <c r="C14" s="35" t="s">
        <v>26</v>
      </c>
      <c r="D14" s="36">
        <v>662</v>
      </c>
      <c r="E14" s="36">
        <v>682</v>
      </c>
      <c r="F14" s="36">
        <v>662</v>
      </c>
      <c r="G14" s="36">
        <v>682</v>
      </c>
      <c r="H14" s="36"/>
      <c r="I14" s="37"/>
      <c r="J14" s="96">
        <f>20006.4+4000</f>
        <v>24006.400000000001</v>
      </c>
      <c r="K14" s="96">
        <v>23147.8</v>
      </c>
      <c r="L14" s="96"/>
      <c r="M14" s="96"/>
      <c r="N14" s="96"/>
      <c r="O14" s="96"/>
      <c r="P14" s="38"/>
      <c r="Q14" s="38"/>
      <c r="R14" s="39"/>
      <c r="S14" s="40"/>
      <c r="T14" s="41"/>
      <c r="U14" s="96"/>
      <c r="V14" s="96"/>
    </row>
    <row r="15" spans="1:23" ht="45.75" x14ac:dyDescent="0.25">
      <c r="A15" s="185"/>
      <c r="B15" s="34" t="s">
        <v>30</v>
      </c>
      <c r="C15" s="35" t="s">
        <v>26</v>
      </c>
      <c r="D15" s="36">
        <v>658</v>
      </c>
      <c r="E15" s="36">
        <v>695</v>
      </c>
      <c r="F15" s="36">
        <v>658</v>
      </c>
      <c r="G15" s="36">
        <v>695</v>
      </c>
      <c r="H15" s="36"/>
      <c r="I15" s="37"/>
      <c r="J15">
        <v>64834.7</v>
      </c>
      <c r="K15">
        <v>63367.6</v>
      </c>
      <c r="L15" s="96"/>
      <c r="M15" s="96"/>
      <c r="N15" s="96"/>
      <c r="O15" s="96"/>
      <c r="P15" s="38"/>
      <c r="Q15" s="38"/>
      <c r="R15" s="39"/>
      <c r="S15" s="40"/>
      <c r="T15" s="41"/>
    </row>
    <row r="16" spans="1:23" ht="45.75" x14ac:dyDescent="0.25">
      <c r="A16" s="185"/>
      <c r="B16" s="34" t="s">
        <v>31</v>
      </c>
      <c r="C16" s="35" t="s">
        <v>26</v>
      </c>
      <c r="D16" s="36">
        <v>544</v>
      </c>
      <c r="E16" s="36">
        <v>560</v>
      </c>
      <c r="F16" s="36">
        <v>544</v>
      </c>
      <c r="G16" s="36">
        <v>560</v>
      </c>
      <c r="H16" s="36"/>
      <c r="I16" s="37"/>
      <c r="J16">
        <v>53601.9</v>
      </c>
      <c r="K16">
        <v>52389</v>
      </c>
      <c r="L16" s="96"/>
      <c r="M16" s="96"/>
      <c r="N16" s="96"/>
      <c r="O16" s="96"/>
      <c r="P16" s="38"/>
      <c r="Q16" s="38"/>
      <c r="R16" s="39"/>
      <c r="S16" s="40"/>
      <c r="T16" s="41"/>
    </row>
    <row r="17" spans="1:24" ht="23.25" x14ac:dyDescent="0.25">
      <c r="A17" s="185"/>
      <c r="B17" s="34" t="s">
        <v>32</v>
      </c>
      <c r="C17" s="35" t="s">
        <v>26</v>
      </c>
      <c r="D17" s="36">
        <v>1201</v>
      </c>
      <c r="E17" s="36">
        <v>1313</v>
      </c>
      <c r="F17" s="36">
        <v>1201</v>
      </c>
      <c r="G17" s="36">
        <v>1313</v>
      </c>
      <c r="H17" s="36"/>
      <c r="I17" s="37"/>
      <c r="J17">
        <v>44369.4</v>
      </c>
      <c r="K17">
        <v>43342.6</v>
      </c>
      <c r="L17" s="96"/>
      <c r="M17" s="96"/>
      <c r="N17" s="96"/>
      <c r="O17" s="96"/>
      <c r="P17" s="38"/>
      <c r="Q17" s="38"/>
      <c r="R17" s="39"/>
      <c r="S17" s="40"/>
      <c r="T17" s="41"/>
    </row>
    <row r="18" spans="1:24" ht="34.5" x14ac:dyDescent="0.25">
      <c r="A18" s="185"/>
      <c r="B18" s="34" t="s">
        <v>33</v>
      </c>
      <c r="C18" s="35" t="s">
        <v>26</v>
      </c>
      <c r="D18" s="36">
        <v>1053</v>
      </c>
      <c r="E18" s="36">
        <v>1053</v>
      </c>
      <c r="F18" s="36">
        <v>1053</v>
      </c>
      <c r="G18" s="36">
        <v>1053</v>
      </c>
      <c r="H18" s="36"/>
      <c r="I18" s="37"/>
      <c r="J18">
        <f>38545.7+1000</f>
        <v>39545.699999999997</v>
      </c>
      <c r="K18">
        <v>39189.599999999999</v>
      </c>
      <c r="L18" s="102"/>
      <c r="M18" s="102"/>
      <c r="N18" s="102"/>
      <c r="O18" s="102"/>
      <c r="P18" s="173" t="s">
        <v>22</v>
      </c>
      <c r="Q18" s="173"/>
      <c r="R18" s="178" t="s">
        <v>24</v>
      </c>
      <c r="S18" s="179"/>
      <c r="T18" s="180"/>
    </row>
    <row r="19" spans="1:24" ht="30" x14ac:dyDescent="0.25">
      <c r="A19" s="185"/>
      <c r="B19" s="42" t="s">
        <v>34</v>
      </c>
      <c r="C19" s="43" t="s">
        <v>24</v>
      </c>
      <c r="D19" s="44" t="s">
        <v>24</v>
      </c>
      <c r="E19" s="44" t="s">
        <v>24</v>
      </c>
      <c r="F19" s="44" t="s">
        <v>24</v>
      </c>
      <c r="G19" s="44" t="s">
        <v>24</v>
      </c>
      <c r="H19" s="44" t="s">
        <v>24</v>
      </c>
      <c r="I19" s="45" t="s">
        <v>24</v>
      </c>
      <c r="J19" s="46">
        <v>154411.79999999999</v>
      </c>
      <c r="K19" s="46">
        <v>152479.29999999999</v>
      </c>
      <c r="L19" s="46">
        <v>154411.79999999999</v>
      </c>
      <c r="M19" s="46">
        <v>152479.29999999999</v>
      </c>
      <c r="N19" s="47"/>
      <c r="O19" s="47"/>
      <c r="P19" s="97"/>
      <c r="Q19" s="48"/>
      <c r="R19" s="190" t="s">
        <v>24</v>
      </c>
      <c r="S19" s="191"/>
      <c r="T19" s="192"/>
    </row>
    <row r="20" spans="1:24" ht="102" x14ac:dyDescent="0.25">
      <c r="A20" s="185"/>
      <c r="B20" s="34" t="s">
        <v>35</v>
      </c>
      <c r="C20" s="35" t="s">
        <v>36</v>
      </c>
      <c r="D20" s="36">
        <v>32</v>
      </c>
      <c r="E20" s="36">
        <v>32</v>
      </c>
      <c r="F20" s="36">
        <v>32</v>
      </c>
      <c r="G20" s="36">
        <v>32</v>
      </c>
      <c r="H20" s="36"/>
      <c r="I20" s="37"/>
      <c r="J20" s="110">
        <v>25183.3</v>
      </c>
      <c r="K20" s="110">
        <v>25039.1</v>
      </c>
      <c r="L20" s="102"/>
      <c r="M20" s="102"/>
      <c r="N20" s="102"/>
      <c r="O20" s="102"/>
      <c r="P20" s="173" t="s">
        <v>22</v>
      </c>
      <c r="Q20" s="173"/>
      <c r="R20" s="178" t="s">
        <v>24</v>
      </c>
      <c r="S20" s="179"/>
      <c r="T20" s="180"/>
    </row>
    <row r="21" spans="1:24" ht="79.5" x14ac:dyDescent="0.25">
      <c r="A21" s="185"/>
      <c r="B21" s="34" t="s">
        <v>37</v>
      </c>
      <c r="C21" s="35" t="s">
        <v>36</v>
      </c>
      <c r="D21" s="36">
        <v>41</v>
      </c>
      <c r="E21" s="36">
        <v>42</v>
      </c>
      <c r="F21" s="36">
        <v>41</v>
      </c>
      <c r="G21" s="36">
        <v>42</v>
      </c>
      <c r="H21" s="36"/>
      <c r="I21" s="37"/>
      <c r="J21" s="110">
        <v>12591.6</v>
      </c>
      <c r="K21" s="110">
        <v>12303.3</v>
      </c>
      <c r="L21" s="102"/>
      <c r="M21" s="102"/>
      <c r="N21" s="102"/>
      <c r="O21" s="102"/>
      <c r="P21" s="173" t="s">
        <v>22</v>
      </c>
      <c r="Q21" s="173"/>
      <c r="R21" s="178" t="s">
        <v>24</v>
      </c>
      <c r="S21" s="179"/>
      <c r="T21" s="180"/>
    </row>
    <row r="22" spans="1:24" x14ac:dyDescent="0.25">
      <c r="A22" s="186"/>
      <c r="B22" s="49" t="s">
        <v>38</v>
      </c>
      <c r="C22" s="50" t="s">
        <v>26</v>
      </c>
      <c r="D22" s="51">
        <v>9508</v>
      </c>
      <c r="E22" s="51">
        <v>9562</v>
      </c>
      <c r="F22" s="51">
        <v>9508</v>
      </c>
      <c r="G22" s="51">
        <v>9562</v>
      </c>
      <c r="H22" s="51"/>
      <c r="I22" s="52"/>
      <c r="J22" s="110">
        <v>116636.9</v>
      </c>
      <c r="K22" s="110">
        <v>115136.9</v>
      </c>
      <c r="L22" s="102"/>
      <c r="M22" s="102"/>
      <c r="N22" s="102"/>
      <c r="O22" s="102"/>
      <c r="P22" s="174" t="s">
        <v>22</v>
      </c>
      <c r="Q22" s="174"/>
      <c r="R22" s="175" t="s">
        <v>24</v>
      </c>
      <c r="S22" s="176"/>
      <c r="T22" s="177"/>
    </row>
    <row r="23" spans="1:24" ht="45.75" x14ac:dyDescent="0.25">
      <c r="A23" s="200"/>
      <c r="B23" s="53" t="s">
        <v>39</v>
      </c>
      <c r="C23" s="54" t="s">
        <v>36</v>
      </c>
      <c r="D23" s="36">
        <v>170000</v>
      </c>
      <c r="E23" s="36">
        <v>172051</v>
      </c>
      <c r="F23" s="36">
        <v>170000</v>
      </c>
      <c r="G23" s="36">
        <v>172051</v>
      </c>
      <c r="H23" s="36"/>
      <c r="I23" s="37"/>
      <c r="J23" s="103"/>
      <c r="K23" s="102"/>
      <c r="L23" s="102"/>
      <c r="M23" s="102"/>
      <c r="N23" s="102"/>
      <c r="O23" s="102"/>
      <c r="P23" s="198" t="s">
        <v>22</v>
      </c>
      <c r="Q23" s="199"/>
      <c r="R23" s="196" t="s">
        <v>24</v>
      </c>
      <c r="S23" s="179"/>
      <c r="T23" s="197"/>
    </row>
    <row r="24" spans="1:24" ht="23.25" x14ac:dyDescent="0.25">
      <c r="A24" s="200"/>
      <c r="B24" s="55" t="s">
        <v>40</v>
      </c>
      <c r="C24" s="54" t="s">
        <v>36</v>
      </c>
      <c r="D24" s="36">
        <v>107000</v>
      </c>
      <c r="E24" s="36">
        <v>113957</v>
      </c>
      <c r="F24" s="36">
        <v>107000</v>
      </c>
      <c r="G24" s="36">
        <v>113957</v>
      </c>
      <c r="H24" s="36"/>
      <c r="I24" s="37"/>
      <c r="J24" s="103"/>
      <c r="K24" s="102"/>
      <c r="L24" s="102"/>
      <c r="M24" s="102"/>
      <c r="N24" s="102"/>
      <c r="O24" s="102"/>
      <c r="P24" s="198" t="s">
        <v>22</v>
      </c>
      <c r="Q24" s="199"/>
      <c r="R24" s="196" t="s">
        <v>24</v>
      </c>
      <c r="S24" s="179"/>
      <c r="T24" s="197"/>
    </row>
    <row r="25" spans="1:24" ht="23.25" x14ac:dyDescent="0.25">
      <c r="A25" s="200"/>
      <c r="B25" s="55" t="s">
        <v>41</v>
      </c>
      <c r="C25" s="54" t="s">
        <v>42</v>
      </c>
      <c r="D25" s="36">
        <v>3</v>
      </c>
      <c r="E25" s="36">
        <v>3</v>
      </c>
      <c r="F25" s="36">
        <v>3</v>
      </c>
      <c r="G25" s="36">
        <v>3</v>
      </c>
      <c r="H25" s="36"/>
      <c r="I25" s="37"/>
      <c r="J25" s="103"/>
      <c r="K25" s="102"/>
      <c r="L25" s="102"/>
      <c r="M25" s="102"/>
      <c r="N25" s="102"/>
      <c r="O25" s="102"/>
      <c r="P25" s="198" t="s">
        <v>22</v>
      </c>
      <c r="Q25" s="199"/>
      <c r="R25" s="196" t="s">
        <v>24</v>
      </c>
      <c r="S25" s="179"/>
      <c r="T25" s="197"/>
    </row>
    <row r="26" spans="1:24" ht="34.5" x14ac:dyDescent="0.25">
      <c r="A26" s="200"/>
      <c r="B26" s="55" t="s">
        <v>43</v>
      </c>
      <c r="C26" s="54" t="s">
        <v>42</v>
      </c>
      <c r="D26" s="36">
        <v>44</v>
      </c>
      <c r="E26" s="36">
        <v>44</v>
      </c>
      <c r="F26" s="36">
        <v>44</v>
      </c>
      <c r="G26" s="36">
        <v>44</v>
      </c>
      <c r="H26" s="36"/>
      <c r="I26" s="37"/>
      <c r="J26" s="103"/>
      <c r="K26" s="102"/>
      <c r="L26" s="102"/>
      <c r="M26" s="102"/>
      <c r="N26" s="102"/>
      <c r="O26" s="102"/>
      <c r="P26" s="198" t="s">
        <v>22</v>
      </c>
      <c r="Q26" s="199"/>
      <c r="R26" s="196" t="s">
        <v>24</v>
      </c>
      <c r="S26" s="179"/>
      <c r="T26" s="197"/>
      <c r="U26">
        <v>0</v>
      </c>
      <c r="V26">
        <v>0</v>
      </c>
    </row>
    <row r="27" spans="1:24" ht="24" thickBot="1" x14ac:dyDescent="0.3">
      <c r="A27" s="201"/>
      <c r="B27" s="55" t="s">
        <v>44</v>
      </c>
      <c r="C27" s="54" t="s">
        <v>42</v>
      </c>
      <c r="D27" s="36">
        <v>10</v>
      </c>
      <c r="E27" s="36">
        <v>10</v>
      </c>
      <c r="F27" s="36">
        <v>10</v>
      </c>
      <c r="G27" s="36">
        <v>10</v>
      </c>
      <c r="H27" s="36"/>
      <c r="I27" s="37"/>
      <c r="J27" s="103"/>
      <c r="K27" s="102"/>
      <c r="L27" s="102"/>
      <c r="M27" s="102"/>
      <c r="N27" s="102"/>
      <c r="O27" s="102"/>
      <c r="P27" s="198" t="s">
        <v>22</v>
      </c>
      <c r="Q27" s="199"/>
      <c r="R27" s="196" t="s">
        <v>24</v>
      </c>
      <c r="S27" s="179"/>
      <c r="T27" s="197"/>
      <c r="U27">
        <v>0</v>
      </c>
      <c r="V27">
        <v>0</v>
      </c>
    </row>
    <row r="28" spans="1:24" ht="30" x14ac:dyDescent="0.25">
      <c r="A28" s="193" t="s">
        <v>45</v>
      </c>
      <c r="B28" s="56" t="s">
        <v>21</v>
      </c>
      <c r="C28" s="57" t="s">
        <v>22</v>
      </c>
      <c r="D28" s="58" t="s">
        <v>22</v>
      </c>
      <c r="E28" s="58" t="s">
        <v>22</v>
      </c>
      <c r="F28" s="58" t="s">
        <v>22</v>
      </c>
      <c r="G28" s="58" t="s">
        <v>22</v>
      </c>
      <c r="H28" s="58" t="s">
        <v>22</v>
      </c>
      <c r="I28" s="59" t="s">
        <v>22</v>
      </c>
      <c r="J28" s="104">
        <f>SUM(J29+J34)</f>
        <v>151880.20000000001</v>
      </c>
      <c r="K28" s="104">
        <f>SUM(K29+K34)</f>
        <v>150049.5</v>
      </c>
      <c r="L28" s="104">
        <f>SUM(L29+L34)</f>
        <v>151879.6</v>
      </c>
      <c r="M28" s="104">
        <f>SUM(M29+M34)</f>
        <v>150049.5</v>
      </c>
      <c r="N28" s="104"/>
      <c r="O28" s="104"/>
      <c r="P28" s="98"/>
      <c r="Q28" s="60"/>
      <c r="R28" s="61">
        <v>4</v>
      </c>
      <c r="S28" s="60">
        <v>4</v>
      </c>
      <c r="T28" s="62"/>
    </row>
    <row r="29" spans="1:24" ht="30" x14ac:dyDescent="0.25">
      <c r="A29" s="194"/>
      <c r="B29" s="63" t="s">
        <v>23</v>
      </c>
      <c r="C29" s="26" t="s">
        <v>24</v>
      </c>
      <c r="D29" s="27" t="s">
        <v>24</v>
      </c>
      <c r="E29" s="27" t="s">
        <v>24</v>
      </c>
      <c r="F29" s="27" t="s">
        <v>24</v>
      </c>
      <c r="G29" s="27" t="s">
        <v>24</v>
      </c>
      <c r="H29" s="27" t="s">
        <v>24</v>
      </c>
      <c r="I29" s="28" t="s">
        <v>24</v>
      </c>
      <c r="J29" s="30">
        <v>41374.9</v>
      </c>
      <c r="K29" s="30">
        <v>41310.300000000003</v>
      </c>
      <c r="L29" s="30">
        <v>41374.300000000003</v>
      </c>
      <c r="M29" s="30">
        <v>41310.300000000003</v>
      </c>
      <c r="N29" s="30"/>
      <c r="O29" s="30"/>
      <c r="P29" s="99"/>
      <c r="Q29" s="33"/>
      <c r="R29" s="187" t="s">
        <v>24</v>
      </c>
      <c r="S29" s="188"/>
      <c r="T29" s="189"/>
      <c r="U29" s="113"/>
      <c r="V29" s="113"/>
      <c r="W29" s="113"/>
    </row>
    <row r="30" spans="1:24" ht="38.25" customHeight="1" x14ac:dyDescent="0.25">
      <c r="A30" s="194"/>
      <c r="B30" s="55" t="s">
        <v>46</v>
      </c>
      <c r="C30" s="35" t="s">
        <v>36</v>
      </c>
      <c r="D30" s="36">
        <v>90000</v>
      </c>
      <c r="E30" s="36">
        <v>91265</v>
      </c>
      <c r="F30" s="36">
        <v>90000</v>
      </c>
      <c r="G30" s="36">
        <v>91265</v>
      </c>
      <c r="H30" s="36"/>
      <c r="I30" s="37"/>
      <c r="J30" s="110">
        <f>8525.7-29</f>
        <v>8496.7000000000007</v>
      </c>
      <c r="K30" s="110">
        <v>8458.7000000000007</v>
      </c>
      <c r="L30" s="102"/>
      <c r="M30" s="102"/>
      <c r="N30" s="102"/>
      <c r="O30" s="102"/>
      <c r="P30" s="173" t="s">
        <v>22</v>
      </c>
      <c r="Q30" s="173"/>
      <c r="R30" s="178" t="s">
        <v>24</v>
      </c>
      <c r="S30" s="179"/>
      <c r="T30" s="180"/>
      <c r="U30" s="113"/>
      <c r="V30" s="113"/>
      <c r="W30" s="113"/>
    </row>
    <row r="31" spans="1:24" ht="18" customHeight="1" x14ac:dyDescent="0.25">
      <c r="A31" s="194"/>
      <c r="B31" s="55" t="s">
        <v>47</v>
      </c>
      <c r="C31" s="35" t="s">
        <v>26</v>
      </c>
      <c r="D31" s="36">
        <v>2000</v>
      </c>
      <c r="E31" s="36">
        <v>2000</v>
      </c>
      <c r="F31" s="36">
        <v>2000</v>
      </c>
      <c r="G31" s="36">
        <v>2000</v>
      </c>
      <c r="H31" s="36"/>
      <c r="I31" s="37"/>
      <c r="J31" s="110">
        <f>1525.6+23</f>
        <v>1548.6</v>
      </c>
      <c r="K31" s="110">
        <v>1548.1</v>
      </c>
      <c r="L31" s="102"/>
      <c r="M31" s="102"/>
      <c r="N31" s="102"/>
      <c r="O31" s="102"/>
      <c r="P31" s="173" t="s">
        <v>22</v>
      </c>
      <c r="Q31" s="173"/>
      <c r="R31" s="178" t="s">
        <v>24</v>
      </c>
      <c r="S31" s="179"/>
      <c r="T31" s="180"/>
      <c r="U31" s="113"/>
      <c r="V31" s="113"/>
      <c r="W31" s="113"/>
    </row>
    <row r="32" spans="1:24" ht="30" customHeight="1" x14ac:dyDescent="0.25">
      <c r="A32" s="194"/>
      <c r="B32" s="55" t="s">
        <v>48</v>
      </c>
      <c r="C32" s="35" t="s">
        <v>49</v>
      </c>
      <c r="D32" s="36">
        <v>5560</v>
      </c>
      <c r="E32" s="36">
        <v>5673</v>
      </c>
      <c r="F32" s="36">
        <v>5560</v>
      </c>
      <c r="G32" s="36">
        <v>5673</v>
      </c>
      <c r="H32" s="36"/>
      <c r="I32" s="37"/>
      <c r="J32" s="110">
        <f>25330.8+6</f>
        <v>25336.799999999999</v>
      </c>
      <c r="K32" s="110">
        <v>25336.2</v>
      </c>
      <c r="L32" s="102"/>
      <c r="M32" s="102"/>
      <c r="N32" s="102"/>
      <c r="O32" s="102"/>
      <c r="P32" s="173" t="s">
        <v>22</v>
      </c>
      <c r="Q32" s="173"/>
      <c r="R32" s="178" t="s">
        <v>24</v>
      </c>
      <c r="S32" s="179"/>
      <c r="T32" s="180"/>
      <c r="U32" s="113"/>
      <c r="V32" s="113"/>
      <c r="W32" s="113"/>
      <c r="X32" s="113"/>
    </row>
    <row r="33" spans="1:26" ht="28.5" customHeight="1" x14ac:dyDescent="0.25">
      <c r="A33" s="194"/>
      <c r="B33" s="55" t="s">
        <v>50</v>
      </c>
      <c r="C33" s="35" t="s">
        <v>51</v>
      </c>
      <c r="D33" s="36">
        <v>10039</v>
      </c>
      <c r="E33" s="36">
        <v>10039</v>
      </c>
      <c r="F33" s="36">
        <v>10039</v>
      </c>
      <c r="G33" s="36">
        <v>10039</v>
      </c>
      <c r="H33" s="36"/>
      <c r="I33" s="37"/>
      <c r="J33" s="110">
        <v>5992.8</v>
      </c>
      <c r="K33" s="110">
        <v>5967.3</v>
      </c>
      <c r="L33" s="102"/>
      <c r="M33" s="102"/>
      <c r="N33" s="102"/>
      <c r="O33" s="102"/>
      <c r="P33" s="173" t="s">
        <v>22</v>
      </c>
      <c r="Q33" s="173"/>
      <c r="R33" s="178" t="s">
        <v>24</v>
      </c>
      <c r="S33" s="179"/>
      <c r="T33" s="180"/>
      <c r="U33" s="113"/>
      <c r="V33" s="113"/>
      <c r="W33" s="113"/>
      <c r="X33" s="113"/>
    </row>
    <row r="34" spans="1:26" ht="30" x14ac:dyDescent="0.25">
      <c r="A34" s="194"/>
      <c r="B34" s="64" t="s">
        <v>34</v>
      </c>
      <c r="C34" s="43" t="s">
        <v>24</v>
      </c>
      <c r="D34" s="44" t="s">
        <v>24</v>
      </c>
      <c r="E34" s="44" t="s">
        <v>24</v>
      </c>
      <c r="F34" s="44" t="s">
        <v>24</v>
      </c>
      <c r="G34" s="44" t="s">
        <v>24</v>
      </c>
      <c r="H34" s="44" t="s">
        <v>24</v>
      </c>
      <c r="I34" s="45" t="s">
        <v>24</v>
      </c>
      <c r="J34" s="46">
        <v>110505.3</v>
      </c>
      <c r="K34" s="46">
        <v>108739.2</v>
      </c>
      <c r="L34" s="46">
        <v>110505.3</v>
      </c>
      <c r="M34" s="46">
        <v>108739.2</v>
      </c>
      <c r="N34" s="47"/>
      <c r="O34" s="47"/>
      <c r="P34" s="97"/>
      <c r="Q34" s="48"/>
      <c r="R34" s="190" t="s">
        <v>24</v>
      </c>
      <c r="S34" s="191"/>
      <c r="T34" s="192"/>
      <c r="W34" s="113"/>
      <c r="X34" s="113"/>
    </row>
    <row r="35" spans="1:26" x14ac:dyDescent="0.25">
      <c r="A35" s="194"/>
      <c r="B35" s="55" t="s">
        <v>52</v>
      </c>
      <c r="C35" s="65" t="s">
        <v>36</v>
      </c>
      <c r="D35" s="66">
        <v>2300</v>
      </c>
      <c r="E35" s="66">
        <v>2300</v>
      </c>
      <c r="F35" s="66">
        <v>2300</v>
      </c>
      <c r="G35" s="66">
        <v>2300</v>
      </c>
      <c r="H35" s="66"/>
      <c r="I35" s="67"/>
      <c r="J35" s="110">
        <v>1373.1</v>
      </c>
      <c r="K35" s="110">
        <v>1367.1</v>
      </c>
      <c r="L35" s="106"/>
      <c r="M35" s="106"/>
      <c r="N35" s="106"/>
      <c r="O35" s="106"/>
      <c r="P35" s="205" t="s">
        <v>22</v>
      </c>
      <c r="Q35" s="206"/>
      <c r="R35" s="202" t="s">
        <v>24</v>
      </c>
      <c r="S35" s="203"/>
      <c r="T35" s="204"/>
      <c r="W35" s="113"/>
      <c r="X35" s="113"/>
    </row>
    <row r="36" spans="1:26" ht="45.75" x14ac:dyDescent="0.25">
      <c r="A36" s="194"/>
      <c r="B36" s="55" t="s">
        <v>53</v>
      </c>
      <c r="C36" s="65" t="s">
        <v>36</v>
      </c>
      <c r="D36" s="66">
        <v>12500</v>
      </c>
      <c r="E36" s="66">
        <v>12784</v>
      </c>
      <c r="F36" s="66">
        <v>12500</v>
      </c>
      <c r="G36" s="66">
        <v>12784</v>
      </c>
      <c r="H36" s="66"/>
      <c r="I36" s="67"/>
      <c r="J36" s="110">
        <f>7462+137+385.8</f>
        <v>7984.8</v>
      </c>
      <c r="K36" s="110">
        <v>7598.9</v>
      </c>
      <c r="L36" s="106"/>
      <c r="M36" s="106"/>
      <c r="N36" s="106"/>
      <c r="O36" s="106"/>
      <c r="P36" s="205" t="s">
        <v>22</v>
      </c>
      <c r="Q36" s="206"/>
      <c r="R36" s="202" t="s">
        <v>24</v>
      </c>
      <c r="S36" s="203"/>
      <c r="T36" s="204"/>
    </row>
    <row r="37" spans="1:26" ht="34.5" x14ac:dyDescent="0.25">
      <c r="A37" s="194"/>
      <c r="B37" s="55" t="s">
        <v>54</v>
      </c>
      <c r="C37" s="65" t="s">
        <v>36</v>
      </c>
      <c r="D37" s="66">
        <v>40</v>
      </c>
      <c r="E37" s="66">
        <v>40</v>
      </c>
      <c r="F37" s="66">
        <v>40</v>
      </c>
      <c r="G37" s="66">
        <v>40</v>
      </c>
      <c r="H37" s="66"/>
      <c r="I37" s="67"/>
      <c r="J37" s="110">
        <v>30.8</v>
      </c>
      <c r="K37" s="110">
        <v>30.8</v>
      </c>
      <c r="L37" s="106"/>
      <c r="M37" s="106"/>
      <c r="N37" s="106"/>
      <c r="O37" s="106"/>
      <c r="P37" s="205" t="s">
        <v>22</v>
      </c>
      <c r="Q37" s="206"/>
      <c r="R37" s="202" t="s">
        <v>24</v>
      </c>
      <c r="S37" s="203"/>
      <c r="T37" s="204"/>
    </row>
    <row r="38" spans="1:26" ht="23.25" x14ac:dyDescent="0.25">
      <c r="A38" s="194"/>
      <c r="B38" s="55" t="s">
        <v>55</v>
      </c>
      <c r="C38" s="65" t="s">
        <v>36</v>
      </c>
      <c r="D38" s="66">
        <v>77</v>
      </c>
      <c r="E38" s="66">
        <v>77</v>
      </c>
      <c r="F38" s="66">
        <v>77</v>
      </c>
      <c r="G38" s="66">
        <v>77</v>
      </c>
      <c r="H38" s="66"/>
      <c r="I38" s="67"/>
      <c r="J38" s="110">
        <v>59.6</v>
      </c>
      <c r="K38" s="110">
        <v>59.6</v>
      </c>
      <c r="L38" s="107"/>
      <c r="M38" s="107"/>
      <c r="N38" s="107"/>
      <c r="O38" s="107"/>
      <c r="P38" s="100"/>
      <c r="Q38" s="68"/>
      <c r="R38" s="69"/>
      <c r="S38" s="70"/>
      <c r="T38" s="71"/>
      <c r="Y38" s="105"/>
      <c r="Z38" s="106"/>
    </row>
    <row r="39" spans="1:26" x14ac:dyDescent="0.25">
      <c r="A39" s="194"/>
      <c r="B39" s="55" t="s">
        <v>56</v>
      </c>
      <c r="C39" s="65" t="s">
        <v>57</v>
      </c>
      <c r="D39" s="66">
        <v>74025</v>
      </c>
      <c r="E39" s="66">
        <v>75425</v>
      </c>
      <c r="F39" s="66">
        <v>74025</v>
      </c>
      <c r="G39" s="66">
        <v>75425</v>
      </c>
      <c r="H39" s="66"/>
      <c r="I39" s="67"/>
      <c r="J39" s="110">
        <f>56465.5+1917.2+100+1000</f>
        <v>59482.7</v>
      </c>
      <c r="K39" s="110">
        <v>58382.7</v>
      </c>
      <c r="L39" s="106"/>
      <c r="M39" s="106"/>
      <c r="N39" s="106"/>
      <c r="O39" s="106"/>
      <c r="P39" s="205" t="s">
        <v>22</v>
      </c>
      <c r="Q39" s="206"/>
      <c r="R39" s="202" t="s">
        <v>24</v>
      </c>
      <c r="S39" s="203"/>
      <c r="T39" s="204"/>
      <c r="Y39" s="102"/>
      <c r="Z39" s="102"/>
    </row>
    <row r="40" spans="1:26" ht="23.25" x14ac:dyDescent="0.25">
      <c r="A40" s="194"/>
      <c r="B40" s="55" t="s">
        <v>58</v>
      </c>
      <c r="C40" s="65" t="s">
        <v>36</v>
      </c>
      <c r="D40" s="66">
        <v>39</v>
      </c>
      <c r="E40" s="66">
        <v>39</v>
      </c>
      <c r="F40" s="66">
        <v>39</v>
      </c>
      <c r="G40" s="66">
        <v>39</v>
      </c>
      <c r="H40" s="66"/>
      <c r="I40" s="67"/>
      <c r="J40" s="110">
        <v>23.2</v>
      </c>
      <c r="K40" s="110">
        <v>23.2</v>
      </c>
      <c r="L40" s="106"/>
      <c r="M40" s="106"/>
      <c r="N40" s="106"/>
      <c r="O40" s="106"/>
      <c r="P40" s="205" t="s">
        <v>22</v>
      </c>
      <c r="Q40" s="206"/>
      <c r="R40" s="202" t="s">
        <v>24</v>
      </c>
      <c r="S40" s="203"/>
      <c r="T40" s="204"/>
      <c r="Y40" s="102"/>
      <c r="Z40" s="102"/>
    </row>
    <row r="41" spans="1:26" ht="57" x14ac:dyDescent="0.25">
      <c r="A41" s="194"/>
      <c r="B41" s="55" t="s">
        <v>59</v>
      </c>
      <c r="C41" s="65" t="s">
        <v>36</v>
      </c>
      <c r="D41" s="66">
        <v>3</v>
      </c>
      <c r="E41" s="66">
        <v>3</v>
      </c>
      <c r="F41" s="66">
        <v>3</v>
      </c>
      <c r="G41" s="66">
        <v>3</v>
      </c>
      <c r="H41" s="66"/>
      <c r="I41" s="67"/>
      <c r="J41" s="114">
        <v>1.8</v>
      </c>
      <c r="K41" s="115">
        <v>1.8</v>
      </c>
      <c r="L41" s="106"/>
      <c r="M41" s="106"/>
      <c r="N41" s="106"/>
      <c r="O41" s="106"/>
      <c r="P41" s="205" t="s">
        <v>22</v>
      </c>
      <c r="Q41" s="206"/>
      <c r="R41" s="202" t="s">
        <v>24</v>
      </c>
      <c r="S41" s="203"/>
      <c r="T41" s="204"/>
      <c r="U41" s="105"/>
      <c r="Y41" s="102"/>
      <c r="Z41" s="102"/>
    </row>
    <row r="42" spans="1:26" ht="23.25" x14ac:dyDescent="0.25">
      <c r="A42" s="194"/>
      <c r="B42" s="55" t="s">
        <v>60</v>
      </c>
      <c r="C42" s="35" t="s">
        <v>49</v>
      </c>
      <c r="D42" s="72">
        <v>24375</v>
      </c>
      <c r="E42" s="72">
        <v>24375</v>
      </c>
      <c r="F42" s="72">
        <v>24375</v>
      </c>
      <c r="G42" s="72">
        <v>24375</v>
      </c>
      <c r="H42" s="72"/>
      <c r="I42" s="37"/>
      <c r="J42" s="116">
        <v>14550.9</v>
      </c>
      <c r="K42" s="116">
        <v>14488.7</v>
      </c>
      <c r="L42" s="102"/>
      <c r="M42" s="102"/>
      <c r="N42" s="102"/>
      <c r="O42" s="102"/>
      <c r="P42" s="173" t="s">
        <v>22</v>
      </c>
      <c r="Q42" s="173"/>
      <c r="R42" s="178" t="s">
        <v>24</v>
      </c>
      <c r="S42" s="179"/>
      <c r="T42" s="180"/>
      <c r="U42" s="102"/>
    </row>
    <row r="43" spans="1:26" ht="45.75" x14ac:dyDescent="0.25">
      <c r="A43" s="194"/>
      <c r="B43" s="55" t="s">
        <v>61</v>
      </c>
      <c r="C43" s="35" t="s">
        <v>36</v>
      </c>
      <c r="D43" s="72">
        <v>170000</v>
      </c>
      <c r="E43" s="72">
        <v>172051</v>
      </c>
      <c r="F43" s="72">
        <v>170000</v>
      </c>
      <c r="G43" s="72">
        <v>172051</v>
      </c>
      <c r="H43" s="72"/>
      <c r="I43" s="37"/>
      <c r="J43" s="116">
        <v>16341.1</v>
      </c>
      <c r="K43" s="116">
        <v>16212.8</v>
      </c>
      <c r="L43" s="102"/>
      <c r="M43" s="102"/>
      <c r="N43" s="102"/>
      <c r="O43" s="102"/>
      <c r="P43" s="173" t="s">
        <v>22</v>
      </c>
      <c r="Q43" s="173"/>
      <c r="R43" s="178" t="s">
        <v>24</v>
      </c>
      <c r="S43" s="179"/>
      <c r="T43" s="180"/>
      <c r="U43" s="102"/>
    </row>
    <row r="44" spans="1:26" ht="24" thickBot="1" x14ac:dyDescent="0.3">
      <c r="A44" s="195"/>
      <c r="B44" s="55" t="s">
        <v>40</v>
      </c>
      <c r="C44" s="50" t="s">
        <v>36</v>
      </c>
      <c r="D44" s="73">
        <v>107000</v>
      </c>
      <c r="E44" s="73">
        <v>113957</v>
      </c>
      <c r="F44" s="73">
        <v>107000</v>
      </c>
      <c r="G44" s="73">
        <v>113957</v>
      </c>
      <c r="H44" s="73"/>
      <c r="I44" s="52"/>
      <c r="J44" s="116">
        <v>10657.3</v>
      </c>
      <c r="K44" s="116">
        <v>10573.6</v>
      </c>
      <c r="L44" s="102"/>
      <c r="M44" s="102"/>
      <c r="N44" s="102"/>
      <c r="O44" s="102"/>
      <c r="P44" s="207" t="s">
        <v>22</v>
      </c>
      <c r="Q44" s="207"/>
      <c r="R44" s="208" t="s">
        <v>24</v>
      </c>
      <c r="S44" s="209"/>
      <c r="T44" s="210"/>
      <c r="U44" s="102"/>
    </row>
    <row r="45" spans="1:26" ht="30" x14ac:dyDescent="0.25">
      <c r="A45" s="215" t="s">
        <v>62</v>
      </c>
      <c r="B45" s="74" t="s">
        <v>21</v>
      </c>
      <c r="C45" s="15" t="s">
        <v>22</v>
      </c>
      <c r="D45" s="16" t="s">
        <v>22</v>
      </c>
      <c r="E45" s="16" t="s">
        <v>22</v>
      </c>
      <c r="F45" s="16" t="s">
        <v>22</v>
      </c>
      <c r="G45" s="16" t="s">
        <v>22</v>
      </c>
      <c r="H45" s="16" t="s">
        <v>22</v>
      </c>
      <c r="I45" s="17" t="s">
        <v>22</v>
      </c>
      <c r="J45" s="104">
        <f>SUM(J46+J51)</f>
        <v>39474.199999999997</v>
      </c>
      <c r="K45" s="104">
        <f>SUM(K46+K51)</f>
        <v>38940.1</v>
      </c>
      <c r="L45" s="104">
        <f>SUM(L46+L51)</f>
        <v>39474.199999999997</v>
      </c>
      <c r="M45" s="104">
        <f>SUM(M46+M51)</f>
        <v>38940.1</v>
      </c>
      <c r="N45" s="108"/>
      <c r="O45" s="108"/>
      <c r="P45" s="101"/>
      <c r="Q45" s="22"/>
      <c r="R45" s="23">
        <v>1</v>
      </c>
      <c r="S45" s="22">
        <v>1</v>
      </c>
      <c r="T45" s="24"/>
      <c r="X45" s="112"/>
    </row>
    <row r="46" spans="1:26" ht="30" x14ac:dyDescent="0.25">
      <c r="A46" s="194"/>
      <c r="B46" s="63" t="s">
        <v>23</v>
      </c>
      <c r="C46" s="26" t="s">
        <v>24</v>
      </c>
      <c r="D46" s="27" t="s">
        <v>24</v>
      </c>
      <c r="E46" s="27" t="s">
        <v>24</v>
      </c>
      <c r="F46" s="27" t="s">
        <v>24</v>
      </c>
      <c r="G46" s="27" t="s">
        <v>24</v>
      </c>
      <c r="H46" s="27" t="s">
        <v>24</v>
      </c>
      <c r="I46" s="28" t="s">
        <v>24</v>
      </c>
      <c r="J46" s="30"/>
      <c r="K46" s="30"/>
      <c r="L46" s="30"/>
      <c r="M46" s="30"/>
      <c r="N46" s="75"/>
      <c r="O46" s="75"/>
      <c r="P46" s="99"/>
      <c r="Q46" s="33"/>
      <c r="R46" s="187" t="s">
        <v>24</v>
      </c>
      <c r="S46" s="188"/>
      <c r="T46" s="189"/>
    </row>
    <row r="47" spans="1:26" hidden="1" x14ac:dyDescent="0.25">
      <c r="A47" s="194"/>
      <c r="B47" s="76"/>
      <c r="C47" s="77"/>
      <c r="D47" s="78"/>
      <c r="E47" s="78"/>
      <c r="F47" s="78"/>
      <c r="G47" s="78"/>
      <c r="H47" s="36"/>
      <c r="I47" s="37"/>
      <c r="J47" s="146" t="s">
        <v>22</v>
      </c>
      <c r="K47" s="146"/>
      <c r="L47" s="146"/>
      <c r="M47" s="146"/>
      <c r="N47" s="146"/>
      <c r="O47" s="146"/>
      <c r="P47" s="173" t="s">
        <v>22</v>
      </c>
      <c r="Q47" s="173"/>
      <c r="R47" s="178" t="s">
        <v>24</v>
      </c>
      <c r="S47" s="179"/>
      <c r="T47" s="180"/>
    </row>
    <row r="48" spans="1:26" hidden="1" x14ac:dyDescent="0.25">
      <c r="A48" s="194"/>
      <c r="B48" s="76"/>
      <c r="C48" s="77"/>
      <c r="D48" s="78"/>
      <c r="E48" s="78"/>
      <c r="F48" s="78"/>
      <c r="G48" s="78"/>
      <c r="H48" s="36"/>
      <c r="I48" s="37"/>
      <c r="J48" s="146" t="s">
        <v>22</v>
      </c>
      <c r="K48" s="146"/>
      <c r="L48" s="146"/>
      <c r="M48" s="146"/>
      <c r="N48" s="146"/>
      <c r="O48" s="146"/>
      <c r="P48" s="173" t="s">
        <v>22</v>
      </c>
      <c r="Q48" s="173"/>
      <c r="R48" s="178" t="s">
        <v>24</v>
      </c>
      <c r="S48" s="179"/>
      <c r="T48" s="180"/>
    </row>
    <row r="49" spans="1:22" hidden="1" x14ac:dyDescent="0.25">
      <c r="A49" s="194"/>
      <c r="B49" s="37" t="s">
        <v>63</v>
      </c>
      <c r="C49" s="79"/>
      <c r="D49" s="36"/>
      <c r="E49" s="36"/>
      <c r="F49" s="36"/>
      <c r="G49" s="36"/>
      <c r="H49" s="36"/>
      <c r="I49" s="37"/>
      <c r="J49" s="146" t="s">
        <v>22</v>
      </c>
      <c r="K49" s="146"/>
      <c r="L49" s="146"/>
      <c r="M49" s="146"/>
      <c r="N49" s="146"/>
      <c r="O49" s="146"/>
      <c r="P49" s="173" t="s">
        <v>22</v>
      </c>
      <c r="Q49" s="173"/>
      <c r="R49" s="178" t="s">
        <v>24</v>
      </c>
      <c r="S49" s="179"/>
      <c r="T49" s="180"/>
    </row>
    <row r="50" spans="1:22" hidden="1" x14ac:dyDescent="0.25">
      <c r="A50" s="194"/>
      <c r="B50" s="37" t="s">
        <v>63</v>
      </c>
      <c r="C50" s="79"/>
      <c r="D50" s="36"/>
      <c r="E50" s="36"/>
      <c r="F50" s="36"/>
      <c r="G50" s="36"/>
      <c r="H50" s="36"/>
      <c r="I50" s="37"/>
      <c r="J50" s="146" t="s">
        <v>22</v>
      </c>
      <c r="K50" s="146"/>
      <c r="L50" s="146"/>
      <c r="M50" s="146"/>
      <c r="N50" s="146"/>
      <c r="O50" s="146"/>
      <c r="P50" s="173" t="s">
        <v>22</v>
      </c>
      <c r="Q50" s="173"/>
      <c r="R50" s="178" t="s">
        <v>24</v>
      </c>
      <c r="S50" s="179"/>
      <c r="T50" s="180"/>
    </row>
    <row r="51" spans="1:22" ht="30" x14ac:dyDescent="0.25">
      <c r="A51" s="194"/>
      <c r="B51" s="64" t="s">
        <v>34</v>
      </c>
      <c r="C51" s="43" t="s">
        <v>24</v>
      </c>
      <c r="D51" s="44" t="s">
        <v>24</v>
      </c>
      <c r="E51" s="44" t="s">
        <v>24</v>
      </c>
      <c r="F51" s="44" t="s">
        <v>24</v>
      </c>
      <c r="G51" s="44" t="s">
        <v>24</v>
      </c>
      <c r="H51" s="44" t="s">
        <v>24</v>
      </c>
      <c r="I51" s="45" t="s">
        <v>24</v>
      </c>
      <c r="J51" s="46">
        <v>39474.199999999997</v>
      </c>
      <c r="K51" s="46">
        <v>38940.1</v>
      </c>
      <c r="L51" s="46">
        <v>39474.199999999997</v>
      </c>
      <c r="M51" s="46">
        <v>38940.1</v>
      </c>
      <c r="N51" s="47"/>
      <c r="O51" s="47"/>
      <c r="P51" s="97"/>
      <c r="Q51" s="48"/>
      <c r="R51" s="190" t="s">
        <v>24</v>
      </c>
      <c r="S51" s="191"/>
      <c r="T51" s="192"/>
    </row>
    <row r="52" spans="1:22" ht="34.5" x14ac:dyDescent="0.25">
      <c r="A52" s="194"/>
      <c r="B52" s="55" t="s">
        <v>64</v>
      </c>
      <c r="C52" s="77" t="s">
        <v>26</v>
      </c>
      <c r="D52" s="78">
        <v>900</v>
      </c>
      <c r="E52" s="78">
        <v>992</v>
      </c>
      <c r="F52" s="78">
        <v>900</v>
      </c>
      <c r="G52" s="78">
        <v>992</v>
      </c>
      <c r="H52" s="36"/>
      <c r="I52" s="37"/>
      <c r="J52" s="110">
        <f>37280.1+334.1</f>
        <v>37614.199999999997</v>
      </c>
      <c r="K52" s="110">
        <v>37280.1</v>
      </c>
      <c r="L52" s="102"/>
      <c r="M52" s="102"/>
      <c r="N52" s="102"/>
      <c r="O52" s="102"/>
      <c r="P52" s="173" t="s">
        <v>22</v>
      </c>
      <c r="Q52" s="173"/>
      <c r="R52" s="178" t="s">
        <v>24</v>
      </c>
      <c r="S52" s="179"/>
      <c r="T52" s="180"/>
      <c r="U52">
        <v>36622.800000000003</v>
      </c>
      <c r="V52" s="110">
        <v>37280.1</v>
      </c>
    </row>
    <row r="53" spans="1:22" ht="23.25" x14ac:dyDescent="0.25">
      <c r="A53" s="194"/>
      <c r="B53" s="55" t="s">
        <v>44</v>
      </c>
      <c r="C53" s="77" t="s">
        <v>42</v>
      </c>
      <c r="D53" s="78">
        <f>35+31</f>
        <v>66</v>
      </c>
      <c r="E53" s="78">
        <f>33+33</f>
        <v>66</v>
      </c>
      <c r="F53" s="78">
        <f>35+31</f>
        <v>66</v>
      </c>
      <c r="G53" s="78">
        <f>33+33</f>
        <v>66</v>
      </c>
      <c r="H53" s="36"/>
      <c r="I53" s="37"/>
      <c r="J53" s="110">
        <v>1787.6</v>
      </c>
      <c r="K53" s="110">
        <v>1587.6</v>
      </c>
      <c r="L53" s="102"/>
      <c r="M53" s="102"/>
      <c r="N53" s="102"/>
      <c r="O53" s="102"/>
      <c r="P53" s="198" t="s">
        <v>22</v>
      </c>
      <c r="Q53" s="217"/>
      <c r="R53" s="218" t="s">
        <v>24</v>
      </c>
      <c r="S53" s="179"/>
      <c r="T53" s="180"/>
      <c r="U53">
        <v>1583.6</v>
      </c>
      <c r="V53" s="110">
        <v>1587.6</v>
      </c>
    </row>
    <row r="54" spans="1:22" ht="80.25" thickBot="1" x14ac:dyDescent="0.3">
      <c r="A54" s="194"/>
      <c r="B54" s="55" t="s">
        <v>65</v>
      </c>
      <c r="C54" s="77" t="s">
        <v>42</v>
      </c>
      <c r="D54" s="78">
        <v>4</v>
      </c>
      <c r="E54" s="78">
        <v>4</v>
      </c>
      <c r="F54" s="78">
        <v>4</v>
      </c>
      <c r="G54" s="78">
        <v>4</v>
      </c>
      <c r="H54" s="36"/>
      <c r="I54" s="37"/>
      <c r="J54" s="110">
        <v>72.400000000000006</v>
      </c>
      <c r="K54" s="110">
        <v>72.400000000000006</v>
      </c>
      <c r="L54" s="102"/>
      <c r="M54" s="102"/>
      <c r="N54" s="102"/>
      <c r="O54" s="102"/>
      <c r="P54" s="173" t="s">
        <v>22</v>
      </c>
      <c r="Q54" s="173"/>
      <c r="R54" s="178" t="s">
        <v>24</v>
      </c>
      <c r="S54" s="179"/>
      <c r="T54" s="180"/>
      <c r="U54">
        <v>72.400000000000006</v>
      </c>
      <c r="V54" s="110">
        <v>72.400000000000006</v>
      </c>
    </row>
    <row r="55" spans="1:22" ht="15.75" hidden="1" thickBot="1" x14ac:dyDescent="0.3">
      <c r="A55" s="216"/>
      <c r="B55" s="80" t="s">
        <v>63</v>
      </c>
      <c r="C55" s="81"/>
      <c r="D55" s="82"/>
      <c r="E55" s="82"/>
      <c r="F55" s="82"/>
      <c r="G55" s="82"/>
      <c r="H55" s="82"/>
      <c r="I55" s="80"/>
      <c r="J55" s="213" t="s">
        <v>22</v>
      </c>
      <c r="K55" s="207"/>
      <c r="L55" s="207"/>
      <c r="M55" s="207"/>
      <c r="N55" s="207"/>
      <c r="O55" s="214"/>
      <c r="P55" s="213" t="s">
        <v>22</v>
      </c>
      <c r="Q55" s="207"/>
      <c r="R55" s="208" t="s">
        <v>24</v>
      </c>
      <c r="S55" s="209"/>
      <c r="T55" s="210"/>
    </row>
    <row r="56" spans="1:22" ht="31.5" customHeight="1" thickBot="1" x14ac:dyDescent="0.3">
      <c r="A56" s="211" t="s">
        <v>66</v>
      </c>
      <c r="B56" s="212"/>
      <c r="C56" s="83" t="s">
        <v>22</v>
      </c>
      <c r="D56" s="84" t="s">
        <v>22</v>
      </c>
      <c r="E56" s="84" t="s">
        <v>22</v>
      </c>
      <c r="F56" s="84" t="s">
        <v>22</v>
      </c>
      <c r="G56" s="84" t="s">
        <v>22</v>
      </c>
      <c r="H56" s="84" t="s">
        <v>22</v>
      </c>
      <c r="I56" s="85" t="s">
        <v>22</v>
      </c>
      <c r="J56" s="86">
        <f>SUM(J9+J28+J45)</f>
        <v>2174572.0000000005</v>
      </c>
      <c r="K56" s="87">
        <f>SUM(K9+K28+K45)</f>
        <v>2140768.3000000003</v>
      </c>
      <c r="L56" s="88">
        <f>SUM(L9+L28+L45)</f>
        <v>2174571.4000000004</v>
      </c>
      <c r="M56" s="89">
        <f>SUM(M9+M28+M45)</f>
        <v>2140768.3000000003</v>
      </c>
      <c r="N56" s="90"/>
      <c r="O56" s="91"/>
      <c r="P56" s="92"/>
      <c r="Q56" s="93"/>
      <c r="R56" s="94">
        <f>SUM(R9+R28+R45)</f>
        <v>32</v>
      </c>
      <c r="S56" s="94">
        <f>SUM(S9+S28+S45)</f>
        <v>32</v>
      </c>
      <c r="T56" s="95"/>
    </row>
    <row r="58" spans="1:22" x14ac:dyDescent="0.25">
      <c r="V58" s="112">
        <f>K51-J51</f>
        <v>-534.09999999999854</v>
      </c>
    </row>
  </sheetData>
  <mergeCells count="104">
    <mergeCell ref="A56:B56"/>
    <mergeCell ref="P54:Q54"/>
    <mergeCell ref="R54:T54"/>
    <mergeCell ref="J55:O55"/>
    <mergeCell ref="P55:Q55"/>
    <mergeCell ref="R55:T55"/>
    <mergeCell ref="A45:A55"/>
    <mergeCell ref="P53:Q53"/>
    <mergeCell ref="R53:T53"/>
    <mergeCell ref="R46:T46"/>
    <mergeCell ref="J47:O47"/>
    <mergeCell ref="R48:T48"/>
    <mergeCell ref="R52:T52"/>
    <mergeCell ref="J48:O48"/>
    <mergeCell ref="R47:T47"/>
    <mergeCell ref="J49:O49"/>
    <mergeCell ref="R51:T51"/>
    <mergeCell ref="P52:Q52"/>
    <mergeCell ref="P48:Q48"/>
    <mergeCell ref="P49:Q49"/>
    <mergeCell ref="R49:T49"/>
    <mergeCell ref="J50:O50"/>
    <mergeCell ref="P50:Q50"/>
    <mergeCell ref="R50:T50"/>
    <mergeCell ref="R41:T41"/>
    <mergeCell ref="R37:T37"/>
    <mergeCell ref="P37:Q37"/>
    <mergeCell ref="P39:Q39"/>
    <mergeCell ref="R39:T39"/>
    <mergeCell ref="P47:Q47"/>
    <mergeCell ref="P40:Q40"/>
    <mergeCell ref="R40:T40"/>
    <mergeCell ref="P41:Q41"/>
    <mergeCell ref="P43:Q43"/>
    <mergeCell ref="R43:T43"/>
    <mergeCell ref="P42:Q42"/>
    <mergeCell ref="P44:Q44"/>
    <mergeCell ref="R42:T42"/>
    <mergeCell ref="R44:T44"/>
    <mergeCell ref="R35:T35"/>
    <mergeCell ref="R36:T36"/>
    <mergeCell ref="P33:Q33"/>
    <mergeCell ref="R33:T33"/>
    <mergeCell ref="R34:T34"/>
    <mergeCell ref="P35:Q35"/>
    <mergeCell ref="R24:T24"/>
    <mergeCell ref="P25:Q25"/>
    <mergeCell ref="R25:T25"/>
    <mergeCell ref="P36:Q36"/>
    <mergeCell ref="P27:Q27"/>
    <mergeCell ref="A23:A27"/>
    <mergeCell ref="P23:Q23"/>
    <mergeCell ref="R23:T23"/>
    <mergeCell ref="P24:Q24"/>
    <mergeCell ref="R32:T32"/>
    <mergeCell ref="R29:T29"/>
    <mergeCell ref="P30:Q30"/>
    <mergeCell ref="R30:T30"/>
    <mergeCell ref="P31:Q31"/>
    <mergeCell ref="R31:T31"/>
    <mergeCell ref="P32:Q32"/>
    <mergeCell ref="P22:Q22"/>
    <mergeCell ref="R22:T22"/>
    <mergeCell ref="R12:T12"/>
    <mergeCell ref="S5:S7"/>
    <mergeCell ref="P20:Q20"/>
    <mergeCell ref="R20:T20"/>
    <mergeCell ref="P21:Q21"/>
    <mergeCell ref="A9:A22"/>
    <mergeCell ref="R10:T10"/>
    <mergeCell ref="P11:Q11"/>
    <mergeCell ref="R11:T11"/>
    <mergeCell ref="P12:Q12"/>
    <mergeCell ref="R19:T19"/>
    <mergeCell ref="P13:Q13"/>
    <mergeCell ref="R13:T13"/>
    <mergeCell ref="P18:Q18"/>
    <mergeCell ref="R18:T18"/>
    <mergeCell ref="R21:T21"/>
    <mergeCell ref="K6:K7"/>
    <mergeCell ref="A28:A44"/>
    <mergeCell ref="R27:T27"/>
    <mergeCell ref="P26:Q26"/>
    <mergeCell ref="R26:T26"/>
    <mergeCell ref="A2:K2"/>
    <mergeCell ref="N6:O6"/>
    <mergeCell ref="D6:D7"/>
    <mergeCell ref="E6:E7"/>
    <mergeCell ref="F6:G6"/>
    <mergeCell ref="H6:I6"/>
    <mergeCell ref="L5:O5"/>
    <mergeCell ref="A1:T1"/>
    <mergeCell ref="A3:T3"/>
    <mergeCell ref="A5:A7"/>
    <mergeCell ref="B5:B7"/>
    <mergeCell ref="C5:C7"/>
    <mergeCell ref="D5:E5"/>
    <mergeCell ref="F5:I5"/>
    <mergeCell ref="J5:K5"/>
    <mergeCell ref="L6:M6"/>
    <mergeCell ref="J6:J7"/>
    <mergeCell ref="T5:T7"/>
    <mergeCell ref="P5:Q6"/>
    <mergeCell ref="R5:R7"/>
  </mergeCells>
  <phoneticPr fontId="15" type="noConversion"/>
  <pageMargins left="0.25" right="0.25" top="0.75" bottom="0.75" header="0.3" footer="0.3"/>
  <pageSetup paperSize="8" scale="84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0"/>
  <sheetViews>
    <sheetView tabSelected="1" zoomScaleNormal="100" workbookViewId="0">
      <selection activeCell="L15" sqref="L15"/>
    </sheetView>
  </sheetViews>
  <sheetFormatPr defaultRowHeight="11.25" x14ac:dyDescent="0.2"/>
  <cols>
    <col min="1" max="1" width="9.140625" style="126"/>
    <col min="2" max="2" width="40.42578125" style="126" customWidth="1"/>
    <col min="3" max="3" width="12" style="126" customWidth="1"/>
    <col min="4" max="4" width="12.7109375" style="126" customWidth="1"/>
    <col min="5" max="5" width="13" style="126" customWidth="1"/>
    <col min="6" max="6" width="14.42578125" style="126" customWidth="1"/>
    <col min="7" max="7" width="15.85546875" style="126" customWidth="1"/>
    <col min="8" max="16384" width="9.140625" style="126"/>
  </cols>
  <sheetData>
    <row r="1" spans="1:7" ht="9.75" customHeight="1" x14ac:dyDescent="0.2">
      <c r="A1" s="221"/>
      <c r="B1" s="221"/>
      <c r="C1" s="221"/>
      <c r="D1" s="221"/>
      <c r="E1" s="221"/>
      <c r="F1" s="221"/>
      <c r="G1" s="221"/>
    </row>
    <row r="2" spans="1:7" ht="35.25" customHeight="1" x14ac:dyDescent="0.2">
      <c r="A2" s="222" t="s">
        <v>79</v>
      </c>
      <c r="B2" s="222"/>
      <c r="C2" s="222"/>
      <c r="D2" s="222"/>
      <c r="E2" s="222"/>
      <c r="F2" s="222"/>
      <c r="G2" s="222"/>
    </row>
    <row r="3" spans="1:7" ht="2.25" customHeight="1" x14ac:dyDescent="0.2"/>
    <row r="4" spans="1:7" ht="44.25" customHeight="1" x14ac:dyDescent="0.2">
      <c r="A4" s="223" t="s">
        <v>74</v>
      </c>
      <c r="B4" s="224" t="s">
        <v>2</v>
      </c>
      <c r="C4" s="224" t="s">
        <v>3</v>
      </c>
      <c r="D4" s="224" t="s">
        <v>67</v>
      </c>
      <c r="E4" s="224"/>
      <c r="F4" s="224" t="s">
        <v>76</v>
      </c>
      <c r="G4" s="224"/>
    </row>
    <row r="5" spans="1:7" ht="19.5" customHeight="1" x14ac:dyDescent="0.2">
      <c r="A5" s="223"/>
      <c r="B5" s="224"/>
      <c r="C5" s="224"/>
      <c r="D5" s="127" t="s">
        <v>10</v>
      </c>
      <c r="E5" s="127" t="s">
        <v>11</v>
      </c>
      <c r="F5" s="127" t="s">
        <v>10</v>
      </c>
      <c r="G5" s="127" t="s">
        <v>11</v>
      </c>
    </row>
    <row r="6" spans="1:7" ht="10.5" customHeight="1" x14ac:dyDescent="0.2">
      <c r="A6" s="128">
        <v>1</v>
      </c>
      <c r="B6" s="129">
        <v>2</v>
      </c>
      <c r="C6" s="129">
        <v>3</v>
      </c>
      <c r="D6" s="128">
        <v>4</v>
      </c>
      <c r="E6" s="128">
        <v>5</v>
      </c>
      <c r="F6" s="128">
        <v>6</v>
      </c>
      <c r="G6" s="128">
        <v>7</v>
      </c>
    </row>
    <row r="7" spans="1:7" s="133" customFormat="1" ht="16.5" customHeight="1" x14ac:dyDescent="0.2">
      <c r="A7" s="219" t="s">
        <v>20</v>
      </c>
      <c r="B7" s="130" t="s">
        <v>21</v>
      </c>
      <c r="C7" s="131" t="s">
        <v>22</v>
      </c>
      <c r="D7" s="131" t="s">
        <v>22</v>
      </c>
      <c r="E7" s="131" t="s">
        <v>22</v>
      </c>
      <c r="F7" s="132">
        <f>SUM(F8+F17)</f>
        <v>1983217.6</v>
      </c>
      <c r="G7" s="132">
        <f>SUM(G8+G17)</f>
        <v>1951778.7</v>
      </c>
    </row>
    <row r="8" spans="1:7" x14ac:dyDescent="0.2">
      <c r="A8" s="219"/>
      <c r="B8" s="134" t="s">
        <v>77</v>
      </c>
      <c r="C8" s="122" t="s">
        <v>24</v>
      </c>
      <c r="D8" s="122" t="s">
        <v>24</v>
      </c>
      <c r="E8" s="122" t="s">
        <v>24</v>
      </c>
      <c r="F8" s="135">
        <v>1828805.8</v>
      </c>
      <c r="G8" s="135">
        <v>1799299.4</v>
      </c>
    </row>
    <row r="9" spans="1:7" ht="22.5" x14ac:dyDescent="0.2">
      <c r="A9" s="219"/>
      <c r="B9" s="118" t="s">
        <v>25</v>
      </c>
      <c r="C9" s="136" t="s">
        <v>26</v>
      </c>
      <c r="D9" s="137">
        <v>3726</v>
      </c>
      <c r="E9" s="137">
        <v>3741</v>
      </c>
      <c r="F9" s="135">
        <f>691748.3-5000-100</f>
        <v>686648.3</v>
      </c>
      <c r="G9" s="135">
        <v>673714.8</v>
      </c>
    </row>
    <row r="10" spans="1:7" x14ac:dyDescent="0.2">
      <c r="A10" s="219"/>
      <c r="B10" s="118" t="s">
        <v>27</v>
      </c>
      <c r="C10" s="136" t="s">
        <v>26</v>
      </c>
      <c r="D10" s="137">
        <v>10362</v>
      </c>
      <c r="E10" s="137">
        <v>10520</v>
      </c>
      <c r="F10" s="135">
        <f>16030.8+100+61.5</f>
        <v>16192.3</v>
      </c>
      <c r="G10" s="135">
        <v>16192.3</v>
      </c>
    </row>
    <row r="11" spans="1:7" ht="22.5" x14ac:dyDescent="0.2">
      <c r="A11" s="219"/>
      <c r="B11" s="118" t="s">
        <v>28</v>
      </c>
      <c r="C11" s="136" t="s">
        <v>26</v>
      </c>
      <c r="D11" s="137">
        <v>7408</v>
      </c>
      <c r="E11" s="137">
        <v>7429</v>
      </c>
      <c r="F11" s="135">
        <f>874665.2+24652+351.4-61.5</f>
        <v>899607.1</v>
      </c>
      <c r="G11" s="135">
        <f>863303.4+20000+4652.3</f>
        <v>887955.70000000007</v>
      </c>
    </row>
    <row r="12" spans="1:7" ht="22.5" x14ac:dyDescent="0.2">
      <c r="A12" s="219"/>
      <c r="B12" s="118" t="s">
        <v>29</v>
      </c>
      <c r="C12" s="136" t="s">
        <v>26</v>
      </c>
      <c r="D12" s="137">
        <v>662</v>
      </c>
      <c r="E12" s="137">
        <v>682</v>
      </c>
      <c r="F12" s="138">
        <f>20006.4+4000</f>
        <v>24006.400000000001</v>
      </c>
      <c r="G12" s="138">
        <v>23147.8</v>
      </c>
    </row>
    <row r="13" spans="1:7" ht="27.75" customHeight="1" x14ac:dyDescent="0.2">
      <c r="A13" s="219"/>
      <c r="B13" s="118" t="s">
        <v>30</v>
      </c>
      <c r="C13" s="136" t="s">
        <v>26</v>
      </c>
      <c r="D13" s="137">
        <v>658</v>
      </c>
      <c r="E13" s="137">
        <v>695</v>
      </c>
      <c r="F13" s="135">
        <v>64834.7</v>
      </c>
      <c r="G13" s="135">
        <v>63367.6</v>
      </c>
    </row>
    <row r="14" spans="1:7" ht="33.75" x14ac:dyDescent="0.2">
      <c r="A14" s="219"/>
      <c r="B14" s="118" t="s">
        <v>31</v>
      </c>
      <c r="C14" s="136" t="s">
        <v>26</v>
      </c>
      <c r="D14" s="137">
        <v>544</v>
      </c>
      <c r="E14" s="137">
        <v>560</v>
      </c>
      <c r="F14" s="135">
        <v>53601.9</v>
      </c>
      <c r="G14" s="135">
        <v>52389</v>
      </c>
    </row>
    <row r="15" spans="1:7" ht="22.5" x14ac:dyDescent="0.2">
      <c r="A15" s="219"/>
      <c r="B15" s="118" t="s">
        <v>32</v>
      </c>
      <c r="C15" s="136" t="s">
        <v>26</v>
      </c>
      <c r="D15" s="137">
        <v>1201</v>
      </c>
      <c r="E15" s="137">
        <v>1313</v>
      </c>
      <c r="F15" s="135">
        <v>44369.4</v>
      </c>
      <c r="G15" s="135">
        <v>43342.6</v>
      </c>
    </row>
    <row r="16" spans="1:7" ht="25.5" customHeight="1" x14ac:dyDescent="0.2">
      <c r="A16" s="219"/>
      <c r="B16" s="118" t="s">
        <v>33</v>
      </c>
      <c r="C16" s="136" t="s">
        <v>26</v>
      </c>
      <c r="D16" s="137">
        <v>1053</v>
      </c>
      <c r="E16" s="137">
        <v>1053</v>
      </c>
      <c r="F16" s="135">
        <f>38545.7+1000</f>
        <v>39545.699999999997</v>
      </c>
      <c r="G16" s="135">
        <v>39189.599999999999</v>
      </c>
    </row>
    <row r="17" spans="1:7" x14ac:dyDescent="0.2">
      <c r="A17" s="219"/>
      <c r="B17" s="134" t="s">
        <v>78</v>
      </c>
      <c r="C17" s="122" t="s">
        <v>24</v>
      </c>
      <c r="D17" s="139" t="s">
        <v>24</v>
      </c>
      <c r="E17" s="139" t="s">
        <v>24</v>
      </c>
      <c r="F17" s="135">
        <v>154411.79999999999</v>
      </c>
      <c r="G17" s="135">
        <v>152479.29999999999</v>
      </c>
    </row>
    <row r="18" spans="1:7" ht="78.75" x14ac:dyDescent="0.2">
      <c r="A18" s="219"/>
      <c r="B18" s="118" t="s">
        <v>35</v>
      </c>
      <c r="C18" s="136" t="s">
        <v>36</v>
      </c>
      <c r="D18" s="137">
        <v>32</v>
      </c>
      <c r="E18" s="137">
        <v>32</v>
      </c>
      <c r="F18" s="135">
        <v>24258.3</v>
      </c>
      <c r="G18" s="135">
        <v>24114.1</v>
      </c>
    </row>
    <row r="19" spans="1:7" ht="67.5" x14ac:dyDescent="0.2">
      <c r="A19" s="219"/>
      <c r="B19" s="118" t="s">
        <v>37</v>
      </c>
      <c r="C19" s="136" t="s">
        <v>36</v>
      </c>
      <c r="D19" s="137">
        <v>41</v>
      </c>
      <c r="E19" s="137">
        <v>42</v>
      </c>
      <c r="F19" s="135">
        <v>12591.6</v>
      </c>
      <c r="G19" s="135">
        <v>12303.3</v>
      </c>
    </row>
    <row r="20" spans="1:7" x14ac:dyDescent="0.2">
      <c r="A20" s="219"/>
      <c r="B20" s="119" t="s">
        <v>38</v>
      </c>
      <c r="C20" s="136" t="s">
        <v>26</v>
      </c>
      <c r="D20" s="137">
        <v>9508</v>
      </c>
      <c r="E20" s="137">
        <v>9562</v>
      </c>
      <c r="F20" s="135">
        <v>116636.9</v>
      </c>
      <c r="G20" s="135">
        <v>115136.9</v>
      </c>
    </row>
    <row r="21" spans="1:7" s="133" customFormat="1" x14ac:dyDescent="0.2">
      <c r="A21" s="219" t="s">
        <v>45</v>
      </c>
      <c r="B21" s="130" t="s">
        <v>21</v>
      </c>
      <c r="C21" s="131" t="s">
        <v>22</v>
      </c>
      <c r="D21" s="140" t="s">
        <v>22</v>
      </c>
      <c r="E21" s="140" t="s">
        <v>22</v>
      </c>
      <c r="F21" s="132">
        <f>SUM(F22+F27)</f>
        <v>151880.20000000001</v>
      </c>
      <c r="G21" s="132">
        <f>SUM(G22+G27)</f>
        <v>150049.5</v>
      </c>
    </row>
    <row r="22" spans="1:7" x14ac:dyDescent="0.2">
      <c r="A22" s="219"/>
      <c r="B22" s="134" t="s">
        <v>77</v>
      </c>
      <c r="C22" s="122" t="s">
        <v>24</v>
      </c>
      <c r="D22" s="139" t="s">
        <v>24</v>
      </c>
      <c r="E22" s="139" t="s">
        <v>24</v>
      </c>
      <c r="F22" s="135">
        <v>41374.9</v>
      </c>
      <c r="G22" s="135">
        <v>41310.300000000003</v>
      </c>
    </row>
    <row r="23" spans="1:7" ht="38.25" customHeight="1" x14ac:dyDescent="0.2">
      <c r="A23" s="219"/>
      <c r="B23" s="118" t="s">
        <v>46</v>
      </c>
      <c r="C23" s="136" t="s">
        <v>36</v>
      </c>
      <c r="D23" s="137">
        <v>90000</v>
      </c>
      <c r="E23" s="137">
        <v>91265</v>
      </c>
      <c r="F23" s="135">
        <f>8525.7-29</f>
        <v>8496.7000000000007</v>
      </c>
      <c r="G23" s="135">
        <v>8458.7000000000007</v>
      </c>
    </row>
    <row r="24" spans="1:7" ht="18" customHeight="1" x14ac:dyDescent="0.2">
      <c r="A24" s="219"/>
      <c r="B24" s="118" t="s">
        <v>47</v>
      </c>
      <c r="C24" s="136" t="s">
        <v>26</v>
      </c>
      <c r="D24" s="137">
        <v>2000</v>
      </c>
      <c r="E24" s="137">
        <v>2000</v>
      </c>
      <c r="F24" s="135">
        <f>1525.6+23</f>
        <v>1548.6</v>
      </c>
      <c r="G24" s="135">
        <v>1548.1</v>
      </c>
    </row>
    <row r="25" spans="1:7" ht="30" customHeight="1" x14ac:dyDescent="0.2">
      <c r="A25" s="219"/>
      <c r="B25" s="118" t="s">
        <v>48</v>
      </c>
      <c r="C25" s="136" t="s">
        <v>49</v>
      </c>
      <c r="D25" s="137">
        <v>5560</v>
      </c>
      <c r="E25" s="137">
        <v>5673</v>
      </c>
      <c r="F25" s="135">
        <f>25330.8+6</f>
        <v>25336.799999999999</v>
      </c>
      <c r="G25" s="135">
        <v>25336.2</v>
      </c>
    </row>
    <row r="26" spans="1:7" ht="28.5" customHeight="1" x14ac:dyDescent="0.2">
      <c r="A26" s="219"/>
      <c r="B26" s="118" t="s">
        <v>50</v>
      </c>
      <c r="C26" s="136" t="s">
        <v>51</v>
      </c>
      <c r="D26" s="137">
        <v>10039</v>
      </c>
      <c r="E26" s="137">
        <v>10039</v>
      </c>
      <c r="F26" s="135">
        <v>5992.8</v>
      </c>
      <c r="G26" s="135">
        <v>5967.3</v>
      </c>
    </row>
    <row r="27" spans="1:7" x14ac:dyDescent="0.2">
      <c r="A27" s="219"/>
      <c r="B27" s="134" t="s">
        <v>78</v>
      </c>
      <c r="C27" s="122" t="s">
        <v>24</v>
      </c>
      <c r="D27" s="139" t="s">
        <v>24</v>
      </c>
      <c r="E27" s="139" t="s">
        <v>24</v>
      </c>
      <c r="F27" s="135">
        <v>110505.3</v>
      </c>
      <c r="G27" s="135">
        <v>108739.2</v>
      </c>
    </row>
    <row r="28" spans="1:7" x14ac:dyDescent="0.2">
      <c r="A28" s="219"/>
      <c r="B28" s="118" t="s">
        <v>52</v>
      </c>
      <c r="C28" s="122" t="s">
        <v>36</v>
      </c>
      <c r="D28" s="123">
        <v>2300</v>
      </c>
      <c r="E28" s="123">
        <v>2300</v>
      </c>
      <c r="F28" s="135">
        <v>1373.1</v>
      </c>
      <c r="G28" s="135">
        <v>1367.1</v>
      </c>
    </row>
    <row r="29" spans="1:7" ht="33.75" x14ac:dyDescent="0.2">
      <c r="A29" s="219"/>
      <c r="B29" s="118" t="s">
        <v>53</v>
      </c>
      <c r="C29" s="122" t="s">
        <v>36</v>
      </c>
      <c r="D29" s="123">
        <v>12500</v>
      </c>
      <c r="E29" s="123">
        <v>12784</v>
      </c>
      <c r="F29" s="135">
        <f>7462+137+385.8</f>
        <v>7984.8</v>
      </c>
      <c r="G29" s="135">
        <v>7598.9</v>
      </c>
    </row>
    <row r="30" spans="1:7" ht="33.75" x14ac:dyDescent="0.2">
      <c r="A30" s="219"/>
      <c r="B30" s="118" t="s">
        <v>54</v>
      </c>
      <c r="C30" s="122" t="s">
        <v>36</v>
      </c>
      <c r="D30" s="123">
        <v>40</v>
      </c>
      <c r="E30" s="123">
        <v>40</v>
      </c>
      <c r="F30" s="135">
        <v>30.8</v>
      </c>
      <c r="G30" s="135">
        <v>30.8</v>
      </c>
    </row>
    <row r="31" spans="1:7" x14ac:dyDescent="0.2">
      <c r="A31" s="219"/>
      <c r="B31" s="118" t="s">
        <v>55</v>
      </c>
      <c r="C31" s="122" t="s">
        <v>36</v>
      </c>
      <c r="D31" s="123">
        <v>77</v>
      </c>
      <c r="E31" s="123">
        <v>77</v>
      </c>
      <c r="F31" s="135">
        <v>59.6</v>
      </c>
      <c r="G31" s="135">
        <v>59.6</v>
      </c>
    </row>
    <row r="32" spans="1:7" x14ac:dyDescent="0.2">
      <c r="A32" s="219"/>
      <c r="B32" s="118" t="s">
        <v>56</v>
      </c>
      <c r="C32" s="122" t="s">
        <v>57</v>
      </c>
      <c r="D32" s="123">
        <v>74025</v>
      </c>
      <c r="E32" s="123">
        <v>75425</v>
      </c>
      <c r="F32" s="135">
        <f>56465.5+1917.2+100+1000</f>
        <v>59482.7</v>
      </c>
      <c r="G32" s="135">
        <v>58382.7</v>
      </c>
    </row>
    <row r="33" spans="1:7" ht="22.5" x14ac:dyDescent="0.2">
      <c r="A33" s="219"/>
      <c r="B33" s="118" t="s">
        <v>58</v>
      </c>
      <c r="C33" s="122" t="s">
        <v>36</v>
      </c>
      <c r="D33" s="123">
        <v>39</v>
      </c>
      <c r="E33" s="123">
        <v>39</v>
      </c>
      <c r="F33" s="135">
        <v>23.2</v>
      </c>
      <c r="G33" s="135">
        <v>23.2</v>
      </c>
    </row>
    <row r="34" spans="1:7" ht="56.25" x14ac:dyDescent="0.2">
      <c r="A34" s="219"/>
      <c r="B34" s="118" t="s">
        <v>59</v>
      </c>
      <c r="C34" s="122" t="s">
        <v>36</v>
      </c>
      <c r="D34" s="123">
        <v>3</v>
      </c>
      <c r="E34" s="123">
        <v>3</v>
      </c>
      <c r="F34" s="141">
        <v>1.8</v>
      </c>
      <c r="G34" s="135">
        <v>1.8</v>
      </c>
    </row>
    <row r="35" spans="1:7" x14ac:dyDescent="0.2">
      <c r="A35" s="219"/>
      <c r="B35" s="118" t="s">
        <v>60</v>
      </c>
      <c r="C35" s="136" t="s">
        <v>49</v>
      </c>
      <c r="D35" s="142">
        <v>24375</v>
      </c>
      <c r="E35" s="142">
        <v>24375</v>
      </c>
      <c r="F35" s="138">
        <v>14550.9</v>
      </c>
      <c r="G35" s="138">
        <v>14488.7</v>
      </c>
    </row>
    <row r="36" spans="1:7" ht="33.75" x14ac:dyDescent="0.2">
      <c r="A36" s="219"/>
      <c r="B36" s="118" t="s">
        <v>61</v>
      </c>
      <c r="C36" s="136" t="s">
        <v>36</v>
      </c>
      <c r="D36" s="142">
        <v>170000</v>
      </c>
      <c r="E36" s="142">
        <v>172051</v>
      </c>
      <c r="F36" s="138">
        <v>16341.1</v>
      </c>
      <c r="G36" s="138">
        <v>16212.8</v>
      </c>
    </row>
    <row r="37" spans="1:7" ht="22.5" x14ac:dyDescent="0.2">
      <c r="A37" s="219"/>
      <c r="B37" s="118" t="s">
        <v>40</v>
      </c>
      <c r="C37" s="136" t="s">
        <v>36</v>
      </c>
      <c r="D37" s="142">
        <v>107000</v>
      </c>
      <c r="E37" s="142">
        <v>113957</v>
      </c>
      <c r="F37" s="138">
        <v>10657.3</v>
      </c>
      <c r="G37" s="138">
        <v>10573.6</v>
      </c>
    </row>
    <row r="38" spans="1:7" s="133" customFormat="1" x14ac:dyDescent="0.2">
      <c r="A38" s="219" t="s">
        <v>62</v>
      </c>
      <c r="B38" s="130" t="s">
        <v>21</v>
      </c>
      <c r="C38" s="131" t="s">
        <v>22</v>
      </c>
      <c r="D38" s="140" t="s">
        <v>22</v>
      </c>
      <c r="E38" s="140" t="s">
        <v>22</v>
      </c>
      <c r="F38" s="132">
        <f>SUM(F39+F40)</f>
        <v>39474.199999999997</v>
      </c>
      <c r="G38" s="132">
        <f>SUM(G39+G40)</f>
        <v>38940.1</v>
      </c>
    </row>
    <row r="39" spans="1:7" ht="30" hidden="1" customHeight="1" x14ac:dyDescent="0.2">
      <c r="A39" s="219"/>
      <c r="B39" s="134" t="s">
        <v>77</v>
      </c>
      <c r="C39" s="122" t="s">
        <v>24</v>
      </c>
      <c r="D39" s="139" t="s">
        <v>24</v>
      </c>
      <c r="E39" s="139" t="s">
        <v>24</v>
      </c>
      <c r="F39" s="135"/>
      <c r="G39" s="135"/>
    </row>
    <row r="40" spans="1:7" x14ac:dyDescent="0.2">
      <c r="A40" s="219"/>
      <c r="B40" s="134" t="s">
        <v>78</v>
      </c>
      <c r="C40" s="122" t="s">
        <v>24</v>
      </c>
      <c r="D40" s="139" t="s">
        <v>24</v>
      </c>
      <c r="E40" s="139" t="s">
        <v>24</v>
      </c>
      <c r="F40" s="135">
        <v>39474.199999999997</v>
      </c>
      <c r="G40" s="135">
        <v>38940.1</v>
      </c>
    </row>
    <row r="41" spans="1:7" ht="22.5" x14ac:dyDescent="0.2">
      <c r="A41" s="219"/>
      <c r="B41" s="118" t="s">
        <v>64</v>
      </c>
      <c r="C41" s="120" t="s">
        <v>26</v>
      </c>
      <c r="D41" s="121">
        <v>900</v>
      </c>
      <c r="E41" s="121">
        <v>992</v>
      </c>
      <c r="F41" s="135">
        <f>37280.1+334.1</f>
        <v>37614.199999999997</v>
      </c>
      <c r="G41" s="135">
        <v>37280.1</v>
      </c>
    </row>
    <row r="42" spans="1:7" ht="22.5" x14ac:dyDescent="0.2">
      <c r="A42" s="219"/>
      <c r="B42" s="118" t="s">
        <v>44</v>
      </c>
      <c r="C42" s="120" t="s">
        <v>42</v>
      </c>
      <c r="D42" s="121">
        <f>35+31</f>
        <v>66</v>
      </c>
      <c r="E42" s="121">
        <f>33+33</f>
        <v>66</v>
      </c>
      <c r="F42" s="135">
        <v>1787.6</v>
      </c>
      <c r="G42" s="135">
        <v>1587.6</v>
      </c>
    </row>
    <row r="43" spans="1:7" ht="67.5" x14ac:dyDescent="0.2">
      <c r="A43" s="219"/>
      <c r="B43" s="118" t="s">
        <v>65</v>
      </c>
      <c r="C43" s="120" t="s">
        <v>42</v>
      </c>
      <c r="D43" s="121">
        <v>4</v>
      </c>
      <c r="E43" s="121">
        <v>4</v>
      </c>
      <c r="F43" s="135">
        <v>72.400000000000006</v>
      </c>
      <c r="G43" s="135">
        <v>72.400000000000006</v>
      </c>
    </row>
    <row r="44" spans="1:7" s="133" customFormat="1" x14ac:dyDescent="0.2">
      <c r="A44" s="219" t="s">
        <v>73</v>
      </c>
      <c r="B44" s="130" t="s">
        <v>21</v>
      </c>
      <c r="C44" s="131" t="s">
        <v>22</v>
      </c>
      <c r="D44" s="140" t="s">
        <v>22</v>
      </c>
      <c r="E44" s="140" t="s">
        <v>22</v>
      </c>
      <c r="F44" s="132">
        <f>F45</f>
        <v>14790.78</v>
      </c>
      <c r="G44" s="132">
        <f>G45</f>
        <v>14750.480000000001</v>
      </c>
    </row>
    <row r="45" spans="1:7" x14ac:dyDescent="0.2">
      <c r="A45" s="219"/>
      <c r="B45" s="134" t="s">
        <v>78</v>
      </c>
      <c r="C45" s="122" t="s">
        <v>24</v>
      </c>
      <c r="D45" s="139" t="s">
        <v>24</v>
      </c>
      <c r="E45" s="139" t="s">
        <v>24</v>
      </c>
      <c r="F45" s="135">
        <f>F46+F47+F48+F49</f>
        <v>14790.78</v>
      </c>
      <c r="G45" s="135">
        <f>G46+G47+G48+G49</f>
        <v>14750.480000000001</v>
      </c>
    </row>
    <row r="46" spans="1:7" ht="45" x14ac:dyDescent="0.2">
      <c r="A46" s="219"/>
      <c r="B46" s="117" t="s">
        <v>69</v>
      </c>
      <c r="C46" s="124" t="s">
        <v>42</v>
      </c>
      <c r="D46" s="142">
        <v>18728</v>
      </c>
      <c r="E46" s="142">
        <v>18728</v>
      </c>
      <c r="F46" s="135">
        <v>11117.41</v>
      </c>
      <c r="G46" s="135">
        <v>11085.2</v>
      </c>
    </row>
    <row r="47" spans="1:7" ht="33.75" x14ac:dyDescent="0.2">
      <c r="A47" s="219"/>
      <c r="B47" s="117" t="s">
        <v>70</v>
      </c>
      <c r="C47" s="124" t="s">
        <v>42</v>
      </c>
      <c r="D47" s="142">
        <v>981</v>
      </c>
      <c r="E47" s="142">
        <v>981</v>
      </c>
      <c r="F47" s="135">
        <v>582.34</v>
      </c>
      <c r="G47" s="135">
        <v>582.34</v>
      </c>
    </row>
    <row r="48" spans="1:7" ht="45" x14ac:dyDescent="0.2">
      <c r="A48" s="219"/>
      <c r="B48" s="117" t="s">
        <v>71</v>
      </c>
      <c r="C48" s="124" t="s">
        <v>42</v>
      </c>
      <c r="D48" s="142">
        <v>2716</v>
      </c>
      <c r="E48" s="142">
        <v>2716</v>
      </c>
      <c r="F48" s="135">
        <v>1612.26</v>
      </c>
      <c r="G48" s="135">
        <v>1612.26</v>
      </c>
    </row>
    <row r="49" spans="1:7" x14ac:dyDescent="0.2">
      <c r="A49" s="219"/>
      <c r="B49" s="117" t="s">
        <v>72</v>
      </c>
      <c r="C49" s="124" t="s">
        <v>42</v>
      </c>
      <c r="D49" s="142">
        <v>2491</v>
      </c>
      <c r="E49" s="142">
        <v>2491</v>
      </c>
      <c r="F49" s="135">
        <v>1478.77</v>
      </c>
      <c r="G49" s="135">
        <v>1470.68</v>
      </c>
    </row>
    <row r="50" spans="1:7" ht="17.25" hidden="1" customHeight="1" x14ac:dyDescent="0.2">
      <c r="A50" s="220" t="s">
        <v>75</v>
      </c>
      <c r="B50" s="220"/>
      <c r="C50" s="127" t="s">
        <v>22</v>
      </c>
      <c r="D50" s="125" t="s">
        <v>22</v>
      </c>
      <c r="E50" s="125" t="s">
        <v>22</v>
      </c>
      <c r="F50" s="132">
        <f>SUM(F7+F21+F38+F44)</f>
        <v>2189362.7800000003</v>
      </c>
      <c r="G50" s="132">
        <f>SUM(G7+G21+G38+G44)</f>
        <v>2155518.7800000003</v>
      </c>
    </row>
  </sheetData>
  <mergeCells count="12">
    <mergeCell ref="A1:G1"/>
    <mergeCell ref="A2:G2"/>
    <mergeCell ref="A4:A5"/>
    <mergeCell ref="B4:B5"/>
    <mergeCell ref="C4:C5"/>
    <mergeCell ref="D4:E4"/>
    <mergeCell ref="F4:G4"/>
    <mergeCell ref="A44:A49"/>
    <mergeCell ref="A7:A20"/>
    <mergeCell ref="A50:B50"/>
    <mergeCell ref="A38:A43"/>
    <mergeCell ref="A21:A37"/>
  </mergeCells>
  <phoneticPr fontId="15" type="noConversion"/>
  <pageMargins left="0.78740157480314965" right="0.19685039370078741" top="0.74803149606299213" bottom="0.35433070866141736" header="0.31496062992125984" footer="0.31496062992125984"/>
  <pageSetup paperSize="9" scale="75" orientation="portrait" r:id="rId1"/>
  <rowBreaks count="1" manualBreakCount="1">
    <brk id="37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15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последний вариант</vt:lpstr>
      <vt:lpstr>Лист3</vt:lpstr>
      <vt:lpstr>'последний вариант'!Заголовки_для_печати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2017-09-21T12:25:48Z</cp:lastPrinted>
  <dcterms:created xsi:type="dcterms:W3CDTF">2006-09-16T00:00:00Z</dcterms:created>
  <dcterms:modified xsi:type="dcterms:W3CDTF">2017-10-05T07:19:52Z</dcterms:modified>
</cp:coreProperties>
</file>