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650" windowHeight="66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<sst xmlns="http://schemas.openxmlformats.org/spreadsheetml/2006/main" count="497" uniqueCount="491">
  <si>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</si>
  <si>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</si>
  <si>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</si>
  <si>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</si>
  <si>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</si>
  <si>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</si>
  <si>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</si>
  <si>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</si>
  <si>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</si>
  <si>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</si>
  <si>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</si>
  <si>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</si>
  <si>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</si>
  <si>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</si>
  <si>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</si>
  <si>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</si>
  <si>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</si>
  <si>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</si>
  <si>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</si>
  <si>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</si>
  <si>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</si>
  <si>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</si>
  <si>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</si>
  <si>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</si>
  <si>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</si>
  <si>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</si>
  <si>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</si>
  <si>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</si>
  <si>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</si>
  <si>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</si>
  <si>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</si>
  <si>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</si>
  <si>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</si>
  <si>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</si>
  <si>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</si>
  <si>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</si>
  <si>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</si>
  <si>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</si>
  <si>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</si>
  <si>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</si>
  <si>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</si>
  <si>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</si>
  <si>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</si>
  <si>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</si>
  <si>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</si>
  <si>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</si>
  <si>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</si>
  <si>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</si>
  <si>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</si>
  <si>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</si>
  <si>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</si>
  <si>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</si>
  <si>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</si>
  <si>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</si>
  <si>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</si>
  <si>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</si>
  <si>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</si>
  <si>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</si>
  <si>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</si>
  <si>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</si>
  <si>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</si>
  <si>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</si>
  <si>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</si>
  <si>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</si>
  <si>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</si>
  <si>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</si>
  <si>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</si>
  <si>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</si>
  <si>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</si>
  <si>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</si>
  <si>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</si>
  <si>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</si>
  <si>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</si>
  <si>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</si>
  <si>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</si>
  <si>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</si>
  <si>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</si>
  <si>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</si>
  <si>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</si>
  <si>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</si>
  <si>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</si>
  <si>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</si>
  <si>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</si>
  <si>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</si>
  <si>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</si>
  <si>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</si>
  <si>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</si>
  <si>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</si>
  <si>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</si>
  <si>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</si>
  <si>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</si>
  <si>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</si>
  <si>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</si>
  <si>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</si>
  <si>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</si>
  <si>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</si>
  <si>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</si>
  <si>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</si>
  <si>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</si>
  <si>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</si>
  <si>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</si>
  <si>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</si>
  <si>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</si>
  <si>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</si>
  <si>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</si>
  <si>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</si>
  <si>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</si>
  <si>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</si>
  <si>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</si>
  <si>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</si>
  <si>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</si>
  <si>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</si>
  <si>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</si>
  <si>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</si>
  <si>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</si>
  <si>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</si>
  <si>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</si>
  <si>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</si>
  <si>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</si>
  <si>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</si>
  <si>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</si>
  <si>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</si>
  <si>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</si>
  <si>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</si>
  <si>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</si>
  <si>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</si>
  <si>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</si>
  <si>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</si>
  <si>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</si>
  <si>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</si>
  <si>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</si>
  <si>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</si>
  <si>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</si>
  <si>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</si>
  <si>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</si>
  <si>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</si>
  <si>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</si>
  <si>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</si>
  <si>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</si>
  <si>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</si>
  <si>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</si>
  <si>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</si>
  <si>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</si>
  <si>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</si>
  <si>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</si>
  <si>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</si>
  <si>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</si>
  <si>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</si>
  <si>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</si>
  <si>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</si>
  <si>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</si>
  <si>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</si>
  <si>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</si>
  <si>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</si>
  <si>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</si>
  <si>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</si>
  <si>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</si>
  <si>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</si>
  <si>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</si>
  <si>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</si>
  <si>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</si>
  <si>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</si>
  <si>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</si>
  <si>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</si>
  <si>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</si>
  <si>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</si>
  <si>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</si>
  <si>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</si>
  <si>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</si>
  <si>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</si>
  <si>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</si>
  <si>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</si>
  <si>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</si>
  <si>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</si>
  <si>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</si>
  <si>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</si>
  <si>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</si>
  <si>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</si>
  <si>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</si>
  <si>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</si>
  <si>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</si>
  <si>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</si>
  <si>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</si>
  <si>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</si>
  <si>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</si>
  <si>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</si>
  <si>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</si>
  <si>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</si>
  <si>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</si>
  <si>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</si>
  <si>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</si>
  <si>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</si>
  <si>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</si>
  <si>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</si>
  <si>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</si>
  <si>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</si>
  <si>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</si>
  <si>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</si>
  <si>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</si>
  <si>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</si>
  <si>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</si>
  <si>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</si>
  <si>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</si>
  <si>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</si>
  <si>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</si>
  <si>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</si>
  <si>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</si>
  <si>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</si>
  <si>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</si>
  <si>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</si>
  <si>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</si>
  <si>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</si>
  <si>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</si>
  <si>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</si>
  <si>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</si>
  <si>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</si>
  <si>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</si>
  <si>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</si>
  <si>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</si>
  <si>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</si>
  <si>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</si>
  <si>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</si>
  <si>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</si>
  <si>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</si>
  <si>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</si>
  <si>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</si>
  <si>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</si>
  <si>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</si>
  <si>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</si>
  <si>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</si>
  <si>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</si>
  <si>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</si>
  <si>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</si>
  <si>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</si>
  <si>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</si>
  <si>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</si>
  <si>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</si>
  <si>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</si>
  <si>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</si>
  <si>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</si>
  <si>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</si>
  <si>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</si>
  <si>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</si>
  <si>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</si>
  <si>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</si>
  <si>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</si>
  <si>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</si>
  <si>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</si>
  <si>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</si>
  <si>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</si>
  <si>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</si>
  <si>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</si>
  <si>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</si>
  <si>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</si>
  <si>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</si>
  <si>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</si>
  <si>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</si>
  <si>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</si>
  <si>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</si>
  <si>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</si>
  <si>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</si>
  <si>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</si>
  <si>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</si>
  <si>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</si>
  <si>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</si>
  <si>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</si>
  <si>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</si>
  <si>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</si>
  <si>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</si>
  <si>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</si>
  <si>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</si>
  <si>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</si>
  <si>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</si>
  <si>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</si>
  <si>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</si>
  <si>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</si>
  <si>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</si>
  <si>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</si>
  <si>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</si>
  <si>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</si>
  <si>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</si>
  <si>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</si>
  <si>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</si>
  <si>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</si>
  <si>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</si>
  <si>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</si>
  <si>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</si>
  <si>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</si>
  <si>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</si>
  <si>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000  2  02  20000  00  0000  150</t>
  </si>
  <si>
    <t>Прочие дотации</t>
  </si>
  <si>
    <t>000  2  02  19999  00  0000  150</t>
  </si>
  <si>
    <t>000  2  02  19999  04  0000  150</t>
  </si>
  <si>
    <t>Прочие дотации бюджетам городских округов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</si>
  <si>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</si>
  <si>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</si>
  <si>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</si>
  <si>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</si>
  <si>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</si>
  <si>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</si>
  <si>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</si>
  <si>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</si>
  <si>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</si>
  <si>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</si>
  <si>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</si>
  <si>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</si>
  <si>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</si>
  <si>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</si>
  <si>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</si>
  <si>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</si>
  <si>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</si>
  <si>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</si>
  <si>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</si>
  <si>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</si>
  <si>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</si>
  <si>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</si>
  <si>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</si>
  <si>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</si>
  <si>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</si>
  <si>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</si>
  <si>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</si>
  <si>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</si>
  <si>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</si>
  <si>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</si>
  <si>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</si>
  <si>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</si>
  <si>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</si>
  <si>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</si>
  <si>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</si>
  <si>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</si>
  <si>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</si>
  <si>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</si>
  <si>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</si>
  <si>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</si>
  <si>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</si>
  <si>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</si>
  <si>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</si>
  <si>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</si>
  <si>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</si>
  <si>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</si>
  <si>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</si>
  <si>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</si>
  <si>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</si>
  <si>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</si>
  <si>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</si>
  <si>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</si>
  <si>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</si>
  <si>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</si>
  <si>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</si>
  <si>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</si>
  <si>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</si>
  <si>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</si>
  <si>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</si>
  <si>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</si>
  <si>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</si>
  <si>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</si>
  <si>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</si>
  <si>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</si>
  <si>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</si>
  <si>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</si>
  <si>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</si>
  <si>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</si>
  <si>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</si>
  <si>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</si>
  <si>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</si>
  <si>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</si>
  <si>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</si>
  <si>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</si>
  <si>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</si>
  <si>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</si>
  <si>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</si>
  <si>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</si>
  <si>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</si>
  <si>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</si>
  <si>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</si>
  <si>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</si>
  <si>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</si>
  <si>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</si>
  <si>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</si>
  <si>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</si>
  <si>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</si>
  <si>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</si>
  <si>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</si>
  <si>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</si>
  <si>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</si>
  <si>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</si>
  <si>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</si>
  <si>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</si>
  <si>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</si>
  <si>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</si>
  <si>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</si>
  <si>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</si>
  <si>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</si>
  <si>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</si>
  <si>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</si>
  <si>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</si>
  <si>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</si>
  <si>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</si>
  <si>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</si>
  <si>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</si>
  <si>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</si>
  <si>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</si>
  <si>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</si>
  <si>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</si>
  <si>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</si>
  <si>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</si>
  <si>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</si>
  <si>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</si>
  <si>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</si>
  <si>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</si>
  <si>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</si>
  <si>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</si>
  <si>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</si>
  <si>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</si>
  <si>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</si>
  <si>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</si>
  <si>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</si>
  <si>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</si>
  <si>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</si>
  <si>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</si>
  <si>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</si>
  <si>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</si>
  <si>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</si>
  <si>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</si>
  <si>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</si>
  <si>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</si>
  <si>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</si>
  <si>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</si>
  <si>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</si>
  <si>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</si>
  <si>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</si>
  <si>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</si>
  <si>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</si>
  <si>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</si>
  <si>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</si>
  <si>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</si>
  <si>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</si>
  <si>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</si>
  <si>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</si>
  <si>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</si>
  <si>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</si>
  <si>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</si>
  <si>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на техническое оснащение региональных и муниципальных музеев</t>
  </si>
  <si>
    <t>Субсидии бюджетам городских округов на техническое оснащение региональных и муниципальных музеев</t>
  </si>
  <si>
    <t>000  2  02  25590  00  0000  150</t>
  </si>
  <si>
    <t>000  2  02  25590  04  0000  150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</si>
  <si>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</si>
  <si>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</si>
  <si>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000   2  02  25179  00  0000  150</t>
  </si>
  <si>
    <t>000  2  02  25179  04  0000  150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</si>
  <si>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</si>
  <si>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</si>
  <si>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000  1  01  02130  01  0000  110</t>
  </si>
  <si>
    <t>000  1  01  02140  01  0000  110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</si>
  <si>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</si>
  <si>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</si>
  <si>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000  1  16  01130  01  0000  140</t>
  </si>
  <si>
    <t>000  1  16  01133  01  0000  140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</si>
  <si>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</si>
  <si>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</si>
  <si>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000  1  16  01180  01  0000  140</t>
  </si>
  <si>
    <t>000  1  16  01183  01  0000  140</t>
  </si>
  <si>
    <t>Доходы бюджета городского округа Мегион Ханты-Мансийского автономного округа-Югры по кодам классификации доходов бюджетов за первый квартал 2024 года</t>
  </si>
  <si>
    <t>Исполнено на 01.04.2024 года</t>
  </si>
  <si>
    <t>% исполнения к плану на 2024 год</t>
  </si>
  <si>
    <t>Утвержденный план на 2024 год, утвержден решением Думы города Мегиона от 15.12.2023 № 347</t>
  </si>
  <si>
    <t>000  1  16  01332  01  0000  140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</si>
  <si>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</si>
  <si>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000  2  02  20041  04  0000  150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</si>
  <si>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</si>
  <si>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</si>
  <si>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000  2  02  20041  00  0000  150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</si>
  <si>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</si>
  <si>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000  2  02  20300  00  0000  150</t>
  </si>
  <si>
    <t>000  2  02  20300  04  0000  150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</si>
  <si>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</si>
  <si>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000  2  02  20303  00  0000  150</t>
  </si>
  <si>
    <t>000  2  02  20303  04  0000  150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</si>
  <si>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</si>
  <si>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</si>
  <si>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000  2  02  25750  04  0000  150</t>
  </si>
  <si>
    <t>000  2  02  25750  00  0000  150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</si>
  <si>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</si>
  <si>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</si>
  <si>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</si>
  <si>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</si>
  <si>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000  2  18  04010  04  0000  150</t>
  </si>
  <si>
    <t>000  2  18  04000  04  0000  150</t>
  </si>
  <si>
    <t>Платежи от государственных и муниципальных унитарных предприятий</t>
  </si>
  <si>
    <t>000  1  11  07000  00  0000  120</t>
  </si>
  <si>
    <t>от 24.04.2024   №  803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</si>
</sst>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;[Red]\-#,##0.00;0.00"/>
    <numFmt numFmtId="180" formatCode="000000000"/>
    <numFmt numFmtId="181" formatCode="0000000"/>
    <numFmt numFmtId="182" formatCode="00\.00\.00"/>
    <numFmt numFmtId="183" formatCode="0.0"/>
    <numFmt numFmtId="184" formatCode="_-* #,##0.0_р_._-;\-* #,##0.0_р_._-;_-* &quot;-&quot;??_р_._-;_-@_-"/>
    <numFmt numFmtId="185" formatCode="0.0000"/>
    <numFmt numFmtId="186" formatCode="0.000"/>
    <numFmt numFmtId="187" formatCode="#,##0.0;[Red]\-#,##0.0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6" fillId="33" borderId="10" xfId="42" applyFont="1" applyFill="1" applyBorder="1" applyAlignment="1">
      <alignment horizontal="justify" vertical="top" wrapText="1"/>
    </xf>
    <xf numFmtId="0" fontId="6" fillId="33" borderId="10" xfId="42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 wrapText="1"/>
    </xf>
    <xf numFmtId="0" fontId="6" fillId="0" borderId="11" xfId="53" applyNumberFormat="1" applyFont="1" applyFill="1" applyBorder="1" applyAlignment="1" applyProtection="1">
      <alignment horizontal="left" wrapText="1"/>
      <protection hidden="1"/>
    </xf>
    <xf numFmtId="4" fontId="47" fillId="33" borderId="0" xfId="0" applyNumberFormat="1" applyFont="1" applyFill="1" applyAlignment="1">
      <alignment/>
    </xf>
    <xf numFmtId="0" fontId="6" fillId="0" borderId="11" xfId="54" applyNumberFormat="1" applyFont="1" applyFill="1" applyBorder="1" applyAlignment="1" applyProtection="1">
      <alignment horizontal="left" wrapText="1"/>
      <protection hidden="1"/>
    </xf>
    <xf numFmtId="49" fontId="2" fillId="0" borderId="10" xfId="53" applyNumberFormat="1" applyFont="1" applyFill="1" applyBorder="1" applyAlignment="1">
      <alignment wrapText="1"/>
      <protection/>
    </xf>
    <xf numFmtId="0" fontId="47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horizontal="right"/>
    </xf>
    <xf numFmtId="183" fontId="47" fillId="33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174" fontId="47" fillId="34" borderId="10" xfId="0" applyNumberFormat="1" applyFont="1" applyFill="1" applyBorder="1" applyAlignment="1">
      <alignment/>
    </xf>
    <xf numFmtId="173" fontId="47" fillId="0" borderId="10" xfId="62" applyFont="1" applyFill="1" applyBorder="1" applyAlignment="1">
      <alignment horizontal="right" vertical="center" wrapText="1"/>
    </xf>
    <xf numFmtId="49" fontId="47" fillId="33" borderId="10" xfId="0" applyNumberFormat="1" applyFont="1" applyFill="1" applyBorder="1" applyAlignment="1">
      <alignment horizontal="left" vertical="center"/>
    </xf>
    <xf numFmtId="184" fontId="47" fillId="0" borderId="10" xfId="62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vertical="center"/>
    </xf>
    <xf numFmtId="174" fontId="47" fillId="0" borderId="10" xfId="0" applyNumberFormat="1" applyFont="1" applyFill="1" applyBorder="1" applyAlignment="1">
      <alignment vertical="center"/>
    </xf>
    <xf numFmtId="184" fontId="47" fillId="0" borderId="10" xfId="62" applyNumberFormat="1" applyFont="1" applyFill="1" applyBorder="1" applyAlignment="1">
      <alignment horizontal="right" vertical="center" wrapText="1"/>
    </xf>
    <xf numFmtId="174" fontId="47" fillId="0" borderId="10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>
      <alignment vertical="center"/>
    </xf>
    <xf numFmtId="174" fontId="47" fillId="0" borderId="10" xfId="0" applyNumberFormat="1" applyFont="1" applyFill="1" applyBorder="1" applyAlignment="1">
      <alignment/>
    </xf>
    <xf numFmtId="187" fontId="6" fillId="0" borderId="10" xfId="0" applyNumberFormat="1" applyFont="1" applyFill="1" applyBorder="1" applyAlignment="1">
      <alignment vertical="center"/>
    </xf>
    <xf numFmtId="187" fontId="47" fillId="0" borderId="10" xfId="0" applyNumberFormat="1" applyFont="1" applyFill="1" applyBorder="1" applyAlignment="1">
      <alignment vertical="center"/>
    </xf>
    <xf numFmtId="187" fontId="48" fillId="0" borderId="10" xfId="0" applyNumberFormat="1" applyFont="1" applyFill="1" applyBorder="1" applyAlignment="1">
      <alignment vertical="center"/>
    </xf>
    <xf numFmtId="0" fontId="6" fillId="0" borderId="10" xfId="53" applyNumberFormat="1" applyFont="1" applyFill="1" applyBorder="1" applyAlignment="1" applyProtection="1">
      <alignment horizontal="left" wrapText="1"/>
      <protection hidden="1"/>
    </xf>
    <xf numFmtId="49" fontId="47" fillId="33" borderId="12" xfId="0" applyNumberFormat="1" applyFont="1" applyFill="1" applyBorder="1" applyAlignment="1">
      <alignment vertical="center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13" xfId="54" applyNumberFormat="1" applyFont="1" applyFill="1" applyBorder="1" applyAlignment="1" applyProtection="1">
      <alignment horizontal="left" vertical="center" wrapText="1"/>
      <protection hidden="1"/>
    </xf>
    <xf numFmtId="0" fontId="47" fillId="33" borderId="14" xfId="0" applyFont="1" applyFill="1" applyBorder="1" applyAlignment="1">
      <alignment vertical="top" wrapText="1"/>
    </xf>
    <xf numFmtId="49" fontId="47" fillId="33" borderId="14" xfId="0" applyNumberFormat="1" applyFont="1" applyFill="1" applyBorder="1" applyAlignment="1">
      <alignment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7" fillId="0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 vertical="center"/>
    </xf>
    <xf numFmtId="174" fontId="6" fillId="0" borderId="10" xfId="0" applyNumberFormat="1" applyFont="1" applyFill="1" applyBorder="1" applyAlignment="1">
      <alignment vertical="center"/>
    </xf>
    <xf numFmtId="174" fontId="49" fillId="0" borderId="1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47" fillId="0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2"/>
  <sheetViews>
    <sheetView tabSelected="1" zoomScale="70" zoomScaleNormal="70" zoomScalePageLayoutView="0" workbookViewId="0" topLeftCell="A1">
      <selection activeCell="E4" sqref="E4"/>
    </sheetView>
  </sheetViews>
  <sheetFormatPr defaultColWidth="9.33203125" defaultRowHeight="11.25"/>
  <cols>
    <col min="1" max="1" width="6.33203125" style="3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3" customWidth="1"/>
    <col min="8" max="8" width="12.5" style="3" bestFit="1" customWidth="1"/>
    <col min="9" max="9" width="12.16015625" style="3" bestFit="1" customWidth="1"/>
    <col min="10" max="15" width="9.33203125" style="3" customWidth="1"/>
    <col min="16" max="16384" width="9.33203125" style="3" customWidth="1"/>
  </cols>
  <sheetData>
    <row r="1" spans="3:6" s="27" customFormat="1" ht="15.75" customHeight="1">
      <c r="C1" s="28"/>
      <c r="D1" s="28"/>
      <c r="E1" s="29" t="s">
        <v>206</v>
      </c>
      <c r="F1" s="30"/>
    </row>
    <row r="2" spans="2:6" s="1" customFormat="1" ht="15.75" customHeight="1">
      <c r="B2" s="27"/>
      <c r="C2" s="28"/>
      <c r="D2" s="28"/>
      <c r="E2" s="29" t="s">
        <v>207</v>
      </c>
      <c r="F2" s="30"/>
    </row>
    <row r="3" spans="2:6" s="1" customFormat="1" ht="15.75" customHeight="1">
      <c r="B3" s="27"/>
      <c r="C3" s="28"/>
      <c r="D3" s="28"/>
      <c r="E3" s="29" t="s">
        <v>208</v>
      </c>
      <c r="F3" s="30"/>
    </row>
    <row r="4" spans="2:6" s="1" customFormat="1" ht="15.75" customHeight="1">
      <c r="B4" s="27"/>
      <c r="C4" s="28"/>
      <c r="D4" s="28"/>
      <c r="E4" s="29" t="s">
        <v>490</v>
      </c>
      <c r="F4" s="30"/>
    </row>
    <row r="5" spans="2:6" s="1" customFormat="1" ht="15.75">
      <c r="B5" s="27"/>
      <c r="C5" s="28"/>
      <c r="D5" s="28"/>
      <c r="E5" s="27"/>
      <c r="F5" s="27"/>
    </row>
    <row r="6" spans="2:6" s="1" customFormat="1" ht="30" customHeight="1">
      <c r="B6" s="65" t="s">
        <v>462</v>
      </c>
      <c r="C6" s="65"/>
      <c r="D6" s="65"/>
      <c r="E6" s="65"/>
      <c r="F6" s="65"/>
    </row>
    <row r="7" spans="2:6" s="1" customFormat="1" ht="15.75">
      <c r="B7" s="31"/>
      <c r="C7" s="31"/>
      <c r="D7" s="31"/>
      <c r="E7" s="31"/>
      <c r="F7" s="31"/>
    </row>
    <row r="8" spans="2:6" s="1" customFormat="1" ht="15.75">
      <c r="B8" s="27"/>
      <c r="C8" s="28"/>
      <c r="D8" s="28"/>
      <c r="E8" s="32"/>
      <c r="F8" s="32" t="s">
        <v>124</v>
      </c>
    </row>
    <row r="9" spans="2:6" s="37" customFormat="1" ht="93" customHeight="1">
      <c r="B9" s="34" t="s">
        <v>190</v>
      </c>
      <c r="C9" s="35" t="s">
        <v>205</v>
      </c>
      <c r="D9" s="36" t="s">
        <v>465</v>
      </c>
      <c r="E9" s="34" t="s">
        <v>463</v>
      </c>
      <c r="F9" s="34" t="s">
        <v>464</v>
      </c>
    </row>
    <row r="10" spans="2:11" ht="15.75">
      <c r="B10" s="5" t="s">
        <v>0</v>
      </c>
      <c r="C10" s="6" t="s">
        <v>1</v>
      </c>
      <c r="D10" s="47">
        <f>SUM(D11,D176)</f>
        <v>5522405.4</v>
      </c>
      <c r="E10" s="47">
        <f>SUM(E11,E176)</f>
        <v>1368198</v>
      </c>
      <c r="F10" s="47">
        <f>SUM(E10/D10)*100</f>
        <v>24.775399502542857</v>
      </c>
      <c r="K10" s="33"/>
    </row>
    <row r="11" spans="2:11" ht="15.75">
      <c r="B11" s="5" t="s">
        <v>2</v>
      </c>
      <c r="C11" s="6" t="s">
        <v>3</v>
      </c>
      <c r="D11" s="47">
        <f>SUM(D12,D21,D31,D47,D58,D63,D81,D89,D100,D116,D171)</f>
        <v>1777817.0999999999</v>
      </c>
      <c r="E11" s="47">
        <f>SUM(E12,E21,E31,E47,E58,E63,E81,E89,E100,E116,E171)</f>
        <v>446977.39999999997</v>
      </c>
      <c r="F11" s="47">
        <f aca="true" t="shared" si="0" ref="F11:F74">SUM(E11/D11)*100</f>
        <v>25.141922642098557</v>
      </c>
      <c r="H11" s="4"/>
      <c r="K11" s="33"/>
    </row>
    <row r="12" spans="2:11" ht="15.75">
      <c r="B12" s="5" t="s">
        <v>4</v>
      </c>
      <c r="C12" s="6" t="s">
        <v>5</v>
      </c>
      <c r="D12" s="47">
        <f>SUM(D13)</f>
        <v>1236703</v>
      </c>
      <c r="E12" s="47">
        <f>SUM(E13)</f>
        <v>313622.60000000003</v>
      </c>
      <c r="F12" s="47">
        <f t="shared" si="0"/>
        <v>25.35957299367755</v>
      </c>
      <c r="K12" s="33"/>
    </row>
    <row r="13" spans="2:11" ht="24" customHeight="1">
      <c r="B13" s="5" t="s">
        <v>6</v>
      </c>
      <c r="C13" s="6" t="s">
        <v>7</v>
      </c>
      <c r="D13" s="43">
        <f>SUM(D14,D15,D16,D17,D18,D19,D20)</f>
        <v>1236703</v>
      </c>
      <c r="E13" s="43">
        <f>SUM(E14,E15,E16,E17,E18,E19,E20)</f>
        <v>313622.60000000003</v>
      </c>
      <c r="F13" s="43">
        <f t="shared" si="0"/>
        <v>25.35957299367755</v>
      </c>
      <c r="K13" s="33"/>
    </row>
    <row r="14" spans="2:11" ht="84.75" customHeight="1">
      <c r="B14" s="5" t="s">
        <v>130</v>
      </c>
      <c r="C14" s="40" t="s">
        <v>8</v>
      </c>
      <c r="D14" s="44">
        <v>1096473</v>
      </c>
      <c r="E14" s="44">
        <v>283484.9</v>
      </c>
      <c r="F14" s="43">
        <f t="shared" si="0"/>
        <v>25.854252681096572</v>
      </c>
      <c r="K14" s="33"/>
    </row>
    <row r="15" spans="2:11" ht="111.75" customHeight="1">
      <c r="B15" s="5" t="s">
        <v>9</v>
      </c>
      <c r="C15" s="40" t="s">
        <v>10</v>
      </c>
      <c r="D15" s="44">
        <v>1236</v>
      </c>
      <c r="E15" s="44">
        <v>5.9</v>
      </c>
      <c r="F15" s="43">
        <f t="shared" si="0"/>
        <v>0.47734627831715215</v>
      </c>
      <c r="K15" s="33"/>
    </row>
    <row r="16" spans="2:11" ht="52.5" customHeight="1">
      <c r="B16" s="5" t="s">
        <v>11</v>
      </c>
      <c r="C16" s="40" t="s">
        <v>12</v>
      </c>
      <c r="D16" s="44">
        <v>6200</v>
      </c>
      <c r="E16" s="44">
        <v>548</v>
      </c>
      <c r="F16" s="43">
        <f t="shared" si="0"/>
        <v>8.838709677419356</v>
      </c>
      <c r="K16" s="33"/>
    </row>
    <row r="17" spans="2:11" ht="89.25" customHeight="1">
      <c r="B17" s="5" t="s">
        <v>131</v>
      </c>
      <c r="C17" s="40" t="s">
        <v>13</v>
      </c>
      <c r="D17" s="44">
        <v>415</v>
      </c>
      <c r="E17" s="44">
        <v>1326.6</v>
      </c>
      <c r="F17" s="43">
        <f t="shared" si="0"/>
        <v>319.6626506024096</v>
      </c>
      <c r="K17" s="33"/>
    </row>
    <row r="18" spans="2:11" ht="90" customHeight="1">
      <c r="B18" s="5" t="s">
        <v>382</v>
      </c>
      <c r="C18" s="40" t="s">
        <v>381</v>
      </c>
      <c r="D18" s="44">
        <v>42100</v>
      </c>
      <c r="E18" s="44">
        <v>29171.3</v>
      </c>
      <c r="F18" s="43">
        <f t="shared" si="0"/>
        <v>69.29049881235154</v>
      </c>
      <c r="K18" s="33"/>
    </row>
    <row r="19" spans="2:11" ht="51.75" customHeight="1">
      <c r="B19" s="26" t="s">
        <v>450</v>
      </c>
      <c r="C19" s="40" t="s">
        <v>452</v>
      </c>
      <c r="D19" s="44">
        <v>12367</v>
      </c>
      <c r="E19" s="44">
        <v>2669.2</v>
      </c>
      <c r="F19" s="43">
        <v>0</v>
      </c>
      <c r="K19" s="33"/>
    </row>
    <row r="20" spans="2:11" ht="53.25" customHeight="1">
      <c r="B20" s="26" t="s">
        <v>451</v>
      </c>
      <c r="C20" s="40" t="s">
        <v>453</v>
      </c>
      <c r="D20" s="39">
        <v>77912</v>
      </c>
      <c r="E20" s="43">
        <v>-3583.3</v>
      </c>
      <c r="F20" s="43">
        <v>0</v>
      </c>
      <c r="K20" s="33"/>
    </row>
    <row r="21" spans="2:11" ht="33.75" customHeight="1">
      <c r="B21" s="5" t="s">
        <v>168</v>
      </c>
      <c r="C21" s="6" t="s">
        <v>162</v>
      </c>
      <c r="D21" s="43">
        <f>D22</f>
        <v>18358.7</v>
      </c>
      <c r="E21" s="43">
        <f>E22</f>
        <v>4874.999999999999</v>
      </c>
      <c r="F21" s="43">
        <f t="shared" si="0"/>
        <v>26.55416777876429</v>
      </c>
      <c r="K21" s="33"/>
    </row>
    <row r="22" spans="2:11" ht="33.75" customHeight="1">
      <c r="B22" s="5" t="s">
        <v>167</v>
      </c>
      <c r="C22" s="6" t="s">
        <v>161</v>
      </c>
      <c r="D22" s="43">
        <f>SUM(D23,D25,D27,D29)</f>
        <v>18358.7</v>
      </c>
      <c r="E22" s="43">
        <f>SUM(E23,E25,E27,E29)</f>
        <v>4874.999999999999</v>
      </c>
      <c r="F22" s="43">
        <f t="shared" si="0"/>
        <v>26.55416777876429</v>
      </c>
      <c r="K22" s="33"/>
    </row>
    <row r="23" spans="2:11" ht="65.25" customHeight="1">
      <c r="B23" s="5" t="s">
        <v>166</v>
      </c>
      <c r="C23" s="42" t="s">
        <v>160</v>
      </c>
      <c r="D23" s="43">
        <f>SUM(D24)</f>
        <v>9399.7</v>
      </c>
      <c r="E23" s="43">
        <f>SUM(E24)</f>
        <v>2390.1</v>
      </c>
      <c r="F23" s="43">
        <f t="shared" si="0"/>
        <v>25.427407257678436</v>
      </c>
      <c r="K23" s="33"/>
    </row>
    <row r="24" spans="2:11" ht="100.5" customHeight="1">
      <c r="B24" s="5" t="s">
        <v>259</v>
      </c>
      <c r="C24" s="42" t="s">
        <v>255</v>
      </c>
      <c r="D24" s="41">
        <v>9399.7</v>
      </c>
      <c r="E24" s="41">
        <v>2390.1</v>
      </c>
      <c r="F24" s="43">
        <f t="shared" si="0"/>
        <v>25.427407257678436</v>
      </c>
      <c r="K24" s="33"/>
    </row>
    <row r="25" spans="2:11" ht="83.25" customHeight="1">
      <c r="B25" s="5" t="s">
        <v>165</v>
      </c>
      <c r="C25" s="42" t="s">
        <v>159</v>
      </c>
      <c r="D25" s="43">
        <f>SUM(D26)</f>
        <v>55.1</v>
      </c>
      <c r="E25" s="43">
        <f>SUM(E26)</f>
        <v>12.6</v>
      </c>
      <c r="F25" s="43">
        <f t="shared" si="0"/>
        <v>22.867513611615244</v>
      </c>
      <c r="K25" s="33"/>
    </row>
    <row r="26" spans="2:11" ht="119.25" customHeight="1">
      <c r="B26" s="5" t="s">
        <v>260</v>
      </c>
      <c r="C26" s="42" t="s">
        <v>256</v>
      </c>
      <c r="D26" s="41">
        <v>55.1</v>
      </c>
      <c r="E26" s="41">
        <v>12.6</v>
      </c>
      <c r="F26" s="43">
        <f t="shared" si="0"/>
        <v>22.867513611615244</v>
      </c>
      <c r="K26" s="33"/>
    </row>
    <row r="27" spans="2:11" ht="69.75" customHeight="1">
      <c r="B27" s="5" t="s">
        <v>164</v>
      </c>
      <c r="C27" s="42" t="s">
        <v>158</v>
      </c>
      <c r="D27" s="43">
        <f>SUM(D28)</f>
        <v>9987.1</v>
      </c>
      <c r="E27" s="43">
        <f>SUM(E28)</f>
        <v>2726.1</v>
      </c>
      <c r="F27" s="43">
        <f t="shared" si="0"/>
        <v>27.296212113626577</v>
      </c>
      <c r="K27" s="33"/>
    </row>
    <row r="28" spans="2:11" ht="96.75" customHeight="1">
      <c r="B28" s="7" t="s">
        <v>261</v>
      </c>
      <c r="C28" s="42" t="s">
        <v>257</v>
      </c>
      <c r="D28" s="44">
        <v>9987.1</v>
      </c>
      <c r="E28" s="44">
        <v>2726.1</v>
      </c>
      <c r="F28" s="45">
        <f t="shared" si="0"/>
        <v>27.296212113626577</v>
      </c>
      <c r="K28" s="33"/>
    </row>
    <row r="29" spans="2:11" ht="66" customHeight="1">
      <c r="B29" s="5" t="s">
        <v>163</v>
      </c>
      <c r="C29" s="42" t="s">
        <v>157</v>
      </c>
      <c r="D29" s="62">
        <f>SUM(D30)</f>
        <v>-1083.2</v>
      </c>
      <c r="E29" s="62">
        <f>SUM(E30)</f>
        <v>-253.8</v>
      </c>
      <c r="F29" s="43">
        <f t="shared" si="0"/>
        <v>23.430576070901036</v>
      </c>
      <c r="K29" s="33"/>
    </row>
    <row r="30" spans="2:11" ht="102" customHeight="1">
      <c r="B30" s="5" t="s">
        <v>262</v>
      </c>
      <c r="C30" s="42" t="s">
        <v>258</v>
      </c>
      <c r="D30" s="62">
        <v>-1083.2</v>
      </c>
      <c r="E30" s="62">
        <v>-253.8</v>
      </c>
      <c r="F30" s="43">
        <f t="shared" si="0"/>
        <v>23.430576070901036</v>
      </c>
      <c r="K30" s="33"/>
    </row>
    <row r="31" spans="2:11" ht="20.25" customHeight="1">
      <c r="B31" s="5" t="s">
        <v>14</v>
      </c>
      <c r="C31" s="42" t="s">
        <v>15</v>
      </c>
      <c r="D31" s="43">
        <f>SUM(D32,D40,D43,D45)</f>
        <v>168020</v>
      </c>
      <c r="E31" s="43">
        <f>SUM(E32,E40,E43,E45)</f>
        <v>38165.399999999994</v>
      </c>
      <c r="F31" s="43">
        <f t="shared" si="0"/>
        <v>22.71479585763599</v>
      </c>
      <c r="K31" s="33"/>
    </row>
    <row r="32" spans="2:11" ht="39" customHeight="1">
      <c r="B32" s="5" t="s">
        <v>16</v>
      </c>
      <c r="C32" s="42" t="s">
        <v>17</v>
      </c>
      <c r="D32" s="43">
        <f>SUM(D33,D36,D39)</f>
        <v>165500</v>
      </c>
      <c r="E32" s="43">
        <f>SUM(E33,E36,E39)</f>
        <v>33521.2</v>
      </c>
      <c r="F32" s="43">
        <f t="shared" si="0"/>
        <v>20.254501510574016</v>
      </c>
      <c r="K32" s="33"/>
    </row>
    <row r="33" spans="2:11" ht="39" customHeight="1">
      <c r="B33" s="5" t="s">
        <v>18</v>
      </c>
      <c r="C33" s="42" t="s">
        <v>19</v>
      </c>
      <c r="D33" s="43">
        <f>SUM(D34,D35)</f>
        <v>113700</v>
      </c>
      <c r="E33" s="43">
        <f>SUM(E34,E35)</f>
        <v>12624</v>
      </c>
      <c r="F33" s="43">
        <f t="shared" si="0"/>
        <v>11.102902374670185</v>
      </c>
      <c r="K33" s="33"/>
    </row>
    <row r="34" spans="2:11" ht="39.75" customHeight="1">
      <c r="B34" s="5" t="s">
        <v>18</v>
      </c>
      <c r="C34" s="42" t="s">
        <v>20</v>
      </c>
      <c r="D34" s="44">
        <v>113700</v>
      </c>
      <c r="E34" s="44">
        <v>12624</v>
      </c>
      <c r="F34" s="43">
        <f t="shared" si="0"/>
        <v>11.102902374670185</v>
      </c>
      <c r="K34" s="33"/>
    </row>
    <row r="35" spans="2:11" ht="54" customHeight="1">
      <c r="B35" s="5" t="s">
        <v>21</v>
      </c>
      <c r="C35" s="42" t="s">
        <v>22</v>
      </c>
      <c r="D35" s="43">
        <v>0</v>
      </c>
      <c r="E35" s="43">
        <v>0</v>
      </c>
      <c r="F35" s="43">
        <v>0</v>
      </c>
      <c r="K35" s="33"/>
    </row>
    <row r="36" spans="2:11" ht="39.75" customHeight="1">
      <c r="B36" s="5" t="s">
        <v>23</v>
      </c>
      <c r="C36" s="42" t="s">
        <v>24</v>
      </c>
      <c r="D36" s="43">
        <f>SUM(D37,D38)</f>
        <v>51800</v>
      </c>
      <c r="E36" s="43">
        <f>SUM(E37,E38)</f>
        <v>20897.2</v>
      </c>
      <c r="F36" s="43">
        <f t="shared" si="0"/>
        <v>40.342084942084945</v>
      </c>
      <c r="K36" s="33"/>
    </row>
    <row r="37" spans="2:11" ht="71.25" customHeight="1">
      <c r="B37" s="8" t="s">
        <v>202</v>
      </c>
      <c r="C37" s="42" t="s">
        <v>25</v>
      </c>
      <c r="D37" s="44">
        <v>51800</v>
      </c>
      <c r="E37" s="44">
        <v>20897.2</v>
      </c>
      <c r="F37" s="43">
        <f t="shared" si="0"/>
        <v>40.342084942084945</v>
      </c>
      <c r="K37" s="33"/>
    </row>
    <row r="38" spans="2:11" ht="58.5" customHeight="1">
      <c r="B38" s="5" t="s">
        <v>26</v>
      </c>
      <c r="C38" s="42" t="s">
        <v>27</v>
      </c>
      <c r="D38" s="43">
        <v>0</v>
      </c>
      <c r="E38" s="43">
        <v>0</v>
      </c>
      <c r="F38" s="43">
        <v>0</v>
      </c>
      <c r="K38" s="33"/>
    </row>
    <row r="39" spans="2:11" ht="34.5" customHeight="1">
      <c r="B39" s="5" t="s">
        <v>189</v>
      </c>
      <c r="C39" s="42" t="s">
        <v>28</v>
      </c>
      <c r="D39" s="43">
        <v>0</v>
      </c>
      <c r="E39" s="43">
        <v>0</v>
      </c>
      <c r="F39" s="43">
        <v>0</v>
      </c>
      <c r="K39" s="33"/>
    </row>
    <row r="40" spans="2:11" ht="35.25" customHeight="1">
      <c r="B40" s="5" t="s">
        <v>29</v>
      </c>
      <c r="C40" s="42" t="s">
        <v>30</v>
      </c>
      <c r="D40" s="43">
        <f>SUM(D41,D42)</f>
        <v>0</v>
      </c>
      <c r="E40" s="43">
        <f>SUM(E41,E42)</f>
        <v>25.5</v>
      </c>
      <c r="F40" s="43">
        <v>0</v>
      </c>
      <c r="K40" s="33"/>
    </row>
    <row r="41" spans="2:11" ht="30.75" customHeight="1">
      <c r="B41" s="5" t="s">
        <v>29</v>
      </c>
      <c r="C41" s="42" t="s">
        <v>31</v>
      </c>
      <c r="D41" s="43">
        <v>0</v>
      </c>
      <c r="E41" s="44">
        <v>25.5</v>
      </c>
      <c r="F41" s="43">
        <v>0</v>
      </c>
      <c r="K41" s="33"/>
    </row>
    <row r="42" spans="2:11" ht="49.5" customHeight="1">
      <c r="B42" s="5" t="s">
        <v>32</v>
      </c>
      <c r="C42" s="42" t="s">
        <v>33</v>
      </c>
      <c r="D42" s="43">
        <v>0</v>
      </c>
      <c r="E42" s="43">
        <v>0</v>
      </c>
      <c r="F42" s="43">
        <v>0</v>
      </c>
      <c r="K42" s="33"/>
    </row>
    <row r="43" spans="2:11" ht="25.5" customHeight="1">
      <c r="B43" s="5" t="s">
        <v>34</v>
      </c>
      <c r="C43" s="42" t="s">
        <v>35</v>
      </c>
      <c r="D43" s="43">
        <f>SUM(D44)</f>
        <v>0</v>
      </c>
      <c r="E43" s="43">
        <f>SUM(E44)</f>
        <v>0</v>
      </c>
      <c r="F43" s="43">
        <v>0</v>
      </c>
      <c r="K43" s="33"/>
    </row>
    <row r="44" spans="2:11" ht="28.5" customHeight="1">
      <c r="B44" s="5" t="s">
        <v>34</v>
      </c>
      <c r="C44" s="42" t="s">
        <v>36</v>
      </c>
      <c r="D44" s="43">
        <v>0</v>
      </c>
      <c r="E44" s="43">
        <v>0</v>
      </c>
      <c r="F44" s="43">
        <v>0</v>
      </c>
      <c r="K44" s="33"/>
    </row>
    <row r="45" spans="2:11" ht="41.25" customHeight="1">
      <c r="B45" s="5" t="s">
        <v>134</v>
      </c>
      <c r="C45" s="42" t="s">
        <v>135</v>
      </c>
      <c r="D45" s="43">
        <f>SUM(D46)</f>
        <v>2520</v>
      </c>
      <c r="E45" s="43">
        <f>SUM(E46)</f>
        <v>4618.7</v>
      </c>
      <c r="F45" s="43">
        <f t="shared" si="0"/>
        <v>183.28174603174602</v>
      </c>
      <c r="K45" s="33"/>
    </row>
    <row r="46" spans="2:11" ht="49.5" customHeight="1">
      <c r="B46" s="5" t="s">
        <v>136</v>
      </c>
      <c r="C46" s="42" t="s">
        <v>137</v>
      </c>
      <c r="D46" s="44">
        <v>2520</v>
      </c>
      <c r="E46" s="44">
        <v>4618.7</v>
      </c>
      <c r="F46" s="43">
        <f t="shared" si="0"/>
        <v>183.28174603174602</v>
      </c>
      <c r="K46" s="33"/>
    </row>
    <row r="47" spans="2:11" ht="21" customHeight="1">
      <c r="B47" s="5" t="s">
        <v>37</v>
      </c>
      <c r="C47" s="46" t="s">
        <v>38</v>
      </c>
      <c r="D47" s="43">
        <f>SUM(D48,D50,D53)</f>
        <v>99902.4</v>
      </c>
      <c r="E47" s="43">
        <f>SUM(E48,E50,E53)</f>
        <v>19388.8</v>
      </c>
      <c r="F47" s="43">
        <f t="shared" si="0"/>
        <v>19.407741956149202</v>
      </c>
      <c r="K47" s="33"/>
    </row>
    <row r="48" spans="2:11" ht="27.75" customHeight="1">
      <c r="B48" s="5" t="s">
        <v>39</v>
      </c>
      <c r="C48" s="46" t="s">
        <v>40</v>
      </c>
      <c r="D48" s="43">
        <f>SUM(D49)</f>
        <v>37224</v>
      </c>
      <c r="E48" s="43">
        <f>SUM(E49)</f>
        <v>6422.4</v>
      </c>
      <c r="F48" s="43">
        <f t="shared" si="0"/>
        <v>17.25338491295938</v>
      </c>
      <c r="K48" s="33"/>
    </row>
    <row r="49" spans="2:11" ht="49.5" customHeight="1">
      <c r="B49" s="5" t="s">
        <v>41</v>
      </c>
      <c r="C49" s="46" t="s">
        <v>42</v>
      </c>
      <c r="D49" s="43">
        <v>37224</v>
      </c>
      <c r="E49" s="43">
        <v>6422.4</v>
      </c>
      <c r="F49" s="43">
        <f t="shared" si="0"/>
        <v>17.25338491295938</v>
      </c>
      <c r="K49" s="33"/>
    </row>
    <row r="50" spans="2:11" ht="24.75" customHeight="1">
      <c r="B50" s="13" t="s">
        <v>310</v>
      </c>
      <c r="C50" s="46" t="s">
        <v>313</v>
      </c>
      <c r="D50" s="43">
        <f>SUM(D51:D52)</f>
        <v>26458.4</v>
      </c>
      <c r="E50" s="43">
        <f>SUM(E51:E52)</f>
        <v>5170</v>
      </c>
      <c r="F50" s="43">
        <f t="shared" si="0"/>
        <v>19.540108245396546</v>
      </c>
      <c r="K50" s="33"/>
    </row>
    <row r="51" spans="2:11" ht="25.5" customHeight="1">
      <c r="B51" s="13" t="s">
        <v>311</v>
      </c>
      <c r="C51" s="46" t="s">
        <v>314</v>
      </c>
      <c r="D51" s="43">
        <v>13458.4</v>
      </c>
      <c r="E51" s="43">
        <v>3750.5</v>
      </c>
      <c r="F51" s="43">
        <f t="shared" si="0"/>
        <v>27.86735421744041</v>
      </c>
      <c r="K51" s="33"/>
    </row>
    <row r="52" spans="2:11" ht="24" customHeight="1">
      <c r="B52" s="13" t="s">
        <v>312</v>
      </c>
      <c r="C52" s="46" t="s">
        <v>315</v>
      </c>
      <c r="D52" s="43">
        <v>13000</v>
      </c>
      <c r="E52" s="43">
        <v>1419.5</v>
      </c>
      <c r="F52" s="43">
        <f t="shared" si="0"/>
        <v>10.919230769230769</v>
      </c>
      <c r="K52" s="33"/>
    </row>
    <row r="53" spans="2:11" ht="19.5" customHeight="1">
      <c r="B53" s="5" t="s">
        <v>43</v>
      </c>
      <c r="C53" s="46" t="s">
        <v>44</v>
      </c>
      <c r="D53" s="43">
        <f>SUM(D54,D56)</f>
        <v>36220</v>
      </c>
      <c r="E53" s="43">
        <f>SUM(E54,E56)</f>
        <v>7796.4</v>
      </c>
      <c r="F53" s="43">
        <f t="shared" si="0"/>
        <v>21.525124240750966</v>
      </c>
      <c r="K53" s="33"/>
    </row>
    <row r="54" spans="2:11" ht="34.5" customHeight="1">
      <c r="B54" s="5" t="s">
        <v>174</v>
      </c>
      <c r="C54" s="46" t="s">
        <v>175</v>
      </c>
      <c r="D54" s="43">
        <f>SUM(D55)</f>
        <v>30200</v>
      </c>
      <c r="E54" s="43">
        <f>SUM(E55)</f>
        <v>5943.2</v>
      </c>
      <c r="F54" s="43">
        <f t="shared" si="0"/>
        <v>19.679470198675496</v>
      </c>
      <c r="K54" s="33"/>
    </row>
    <row r="55" spans="2:11" ht="52.5" customHeight="1">
      <c r="B55" s="5" t="s">
        <v>179</v>
      </c>
      <c r="C55" s="46" t="s">
        <v>176</v>
      </c>
      <c r="D55" s="43">
        <v>30200</v>
      </c>
      <c r="E55" s="43">
        <v>5943.2</v>
      </c>
      <c r="F55" s="43">
        <f t="shared" si="0"/>
        <v>19.679470198675496</v>
      </c>
      <c r="K55" s="33"/>
    </row>
    <row r="56" spans="2:11" ht="39" customHeight="1">
      <c r="B56" s="5" t="s">
        <v>177</v>
      </c>
      <c r="C56" s="46" t="s">
        <v>178</v>
      </c>
      <c r="D56" s="43">
        <f>SUM(D57)</f>
        <v>6020</v>
      </c>
      <c r="E56" s="43">
        <f>SUM(E57)</f>
        <v>1853.2</v>
      </c>
      <c r="F56" s="43">
        <f t="shared" si="0"/>
        <v>30.78405315614618</v>
      </c>
      <c r="K56" s="33"/>
    </row>
    <row r="57" spans="2:11" ht="54" customHeight="1">
      <c r="B57" s="5" t="s">
        <v>180</v>
      </c>
      <c r="C57" s="46" t="s">
        <v>181</v>
      </c>
      <c r="D57" s="43">
        <v>6020</v>
      </c>
      <c r="E57" s="43">
        <v>1853.2</v>
      </c>
      <c r="F57" s="43">
        <f t="shared" si="0"/>
        <v>30.78405315614618</v>
      </c>
      <c r="K57" s="33"/>
    </row>
    <row r="58" spans="2:11" ht="18.75" customHeight="1">
      <c r="B58" s="5" t="s">
        <v>45</v>
      </c>
      <c r="C58" s="46" t="s">
        <v>46</v>
      </c>
      <c r="D58" s="43">
        <f>SUM(D59,D61)</f>
        <v>9604</v>
      </c>
      <c r="E58" s="43">
        <f>SUM(E59,E61)</f>
        <v>3107.1</v>
      </c>
      <c r="F58" s="43">
        <f t="shared" si="0"/>
        <v>32.35214493960849</v>
      </c>
      <c r="K58" s="33"/>
    </row>
    <row r="59" spans="2:11" ht="37.5" customHeight="1">
      <c r="B59" s="5" t="s">
        <v>47</v>
      </c>
      <c r="C59" s="46" t="s">
        <v>48</v>
      </c>
      <c r="D59" s="43">
        <f>SUM(D60)</f>
        <v>9594</v>
      </c>
      <c r="E59" s="43">
        <f>SUM(E60)</f>
        <v>3107.1</v>
      </c>
      <c r="F59" s="43">
        <f t="shared" si="0"/>
        <v>32.38586616635397</v>
      </c>
      <c r="K59" s="33"/>
    </row>
    <row r="60" spans="2:11" ht="50.25" customHeight="1">
      <c r="B60" s="5" t="s">
        <v>123</v>
      </c>
      <c r="C60" s="46" t="s">
        <v>49</v>
      </c>
      <c r="D60" s="43">
        <v>9594</v>
      </c>
      <c r="E60" s="43">
        <v>3107.1</v>
      </c>
      <c r="F60" s="43">
        <f t="shared" si="0"/>
        <v>32.38586616635397</v>
      </c>
      <c r="K60" s="33"/>
    </row>
    <row r="61" spans="2:11" ht="39.75" customHeight="1">
      <c r="B61" s="5" t="s">
        <v>50</v>
      </c>
      <c r="C61" s="46" t="s">
        <v>51</v>
      </c>
      <c r="D61" s="43">
        <f>D62</f>
        <v>10</v>
      </c>
      <c r="E61" s="43">
        <f>E62</f>
        <v>0</v>
      </c>
      <c r="F61" s="43">
        <f t="shared" si="0"/>
        <v>0</v>
      </c>
      <c r="K61" s="33"/>
    </row>
    <row r="62" spans="2:11" ht="36.75" customHeight="1">
      <c r="B62" s="5" t="s">
        <v>126</v>
      </c>
      <c r="C62" s="46" t="s">
        <v>125</v>
      </c>
      <c r="D62" s="43">
        <v>10</v>
      </c>
      <c r="E62" s="43">
        <v>0</v>
      </c>
      <c r="F62" s="43">
        <f t="shared" si="0"/>
        <v>0</v>
      </c>
      <c r="K62" s="33"/>
    </row>
    <row r="63" spans="2:11" ht="45" customHeight="1">
      <c r="B63" s="5" t="s">
        <v>52</v>
      </c>
      <c r="C63" s="42" t="s">
        <v>53</v>
      </c>
      <c r="D63" s="43">
        <f>SUM(D64,D66,D75,D76)</f>
        <v>158216.8</v>
      </c>
      <c r="E63" s="43">
        <f>SUM(E64,E66,E75,E76)</f>
        <v>28419.699999999997</v>
      </c>
      <c r="F63" s="43">
        <f t="shared" si="0"/>
        <v>17.96250461392216</v>
      </c>
      <c r="K63" s="33"/>
    </row>
    <row r="64" spans="2:11" ht="70.5" customHeight="1">
      <c r="B64" s="5" t="s">
        <v>221</v>
      </c>
      <c r="C64" s="42" t="s">
        <v>219</v>
      </c>
      <c r="D64" s="43">
        <f>SUM(D65)</f>
        <v>13</v>
      </c>
      <c r="E64" s="43">
        <f>SUM(E65)</f>
        <v>0</v>
      </c>
      <c r="F64" s="43">
        <f t="shared" si="0"/>
        <v>0</v>
      </c>
      <c r="K64" s="33"/>
    </row>
    <row r="65" spans="2:11" ht="57" customHeight="1">
      <c r="B65" s="5" t="s">
        <v>222</v>
      </c>
      <c r="C65" s="42" t="s">
        <v>220</v>
      </c>
      <c r="D65" s="43">
        <v>13</v>
      </c>
      <c r="E65" s="43">
        <v>0</v>
      </c>
      <c r="F65" s="43">
        <f t="shared" si="0"/>
        <v>0</v>
      </c>
      <c r="K65" s="33"/>
    </row>
    <row r="66" spans="2:11" ht="85.5" customHeight="1">
      <c r="B66" s="5" t="s">
        <v>54</v>
      </c>
      <c r="C66" s="42" t="s">
        <v>55</v>
      </c>
      <c r="D66" s="43">
        <f>SUM(D67,D69,D71,D73)</f>
        <v>143652</v>
      </c>
      <c r="E66" s="43">
        <f>SUM(E67,E69,E71,E73,)</f>
        <v>24464.1</v>
      </c>
      <c r="F66" s="43">
        <f t="shared" si="0"/>
        <v>17.030114443237824</v>
      </c>
      <c r="K66" s="33"/>
    </row>
    <row r="67" spans="2:11" ht="69" customHeight="1">
      <c r="B67" s="5" t="s">
        <v>56</v>
      </c>
      <c r="C67" s="42" t="s">
        <v>57</v>
      </c>
      <c r="D67" s="43">
        <f>SUM(D68)</f>
        <v>133170</v>
      </c>
      <c r="E67" s="43">
        <f>SUM(E68)</f>
        <v>22226.1</v>
      </c>
      <c r="F67" s="43">
        <f t="shared" si="0"/>
        <v>16.690020274836673</v>
      </c>
      <c r="K67" s="33"/>
    </row>
    <row r="68" spans="2:11" ht="81" customHeight="1">
      <c r="B68" s="5" t="s">
        <v>58</v>
      </c>
      <c r="C68" s="42" t="s">
        <v>59</v>
      </c>
      <c r="D68" s="43">
        <v>133170</v>
      </c>
      <c r="E68" s="43">
        <v>22226.1</v>
      </c>
      <c r="F68" s="43">
        <f t="shared" si="0"/>
        <v>16.690020274836673</v>
      </c>
      <c r="K68" s="33"/>
    </row>
    <row r="69" spans="2:11" ht="81" customHeight="1">
      <c r="B69" s="5" t="s">
        <v>60</v>
      </c>
      <c r="C69" s="42" t="s">
        <v>61</v>
      </c>
      <c r="D69" s="43">
        <f>SUM(D70)</f>
        <v>1285</v>
      </c>
      <c r="E69" s="43">
        <f>SUM(E70)</f>
        <v>4</v>
      </c>
      <c r="F69" s="43">
        <f t="shared" si="0"/>
        <v>0.311284046692607</v>
      </c>
      <c r="K69" s="33"/>
    </row>
    <row r="70" spans="2:11" ht="71.25" customHeight="1">
      <c r="B70" s="5" t="s">
        <v>62</v>
      </c>
      <c r="C70" s="42" t="s">
        <v>63</v>
      </c>
      <c r="D70" s="43">
        <v>1285</v>
      </c>
      <c r="E70" s="43">
        <v>4</v>
      </c>
      <c r="F70" s="43">
        <f t="shared" si="0"/>
        <v>0.311284046692607</v>
      </c>
      <c r="K70" s="33"/>
    </row>
    <row r="71" spans="2:11" ht="86.25" customHeight="1">
      <c r="B71" s="5" t="s">
        <v>64</v>
      </c>
      <c r="C71" s="42" t="s">
        <v>65</v>
      </c>
      <c r="D71" s="43">
        <f>SUM(D72)</f>
        <v>475</v>
      </c>
      <c r="E71" s="48">
        <f>SUM(E72)</f>
        <v>-31.3</v>
      </c>
      <c r="F71" s="43">
        <f t="shared" si="0"/>
        <v>-6.589473684210527</v>
      </c>
      <c r="K71" s="33"/>
    </row>
    <row r="72" spans="2:11" ht="66" customHeight="1">
      <c r="B72" s="5" t="s">
        <v>66</v>
      </c>
      <c r="C72" s="42" t="s">
        <v>67</v>
      </c>
      <c r="D72" s="43">
        <v>475</v>
      </c>
      <c r="E72" s="48">
        <v>-31.3</v>
      </c>
      <c r="F72" s="43">
        <f t="shared" si="0"/>
        <v>-6.589473684210527</v>
      </c>
      <c r="K72" s="33"/>
    </row>
    <row r="73" spans="2:11" ht="44.25" customHeight="1">
      <c r="B73" s="5" t="s">
        <v>140</v>
      </c>
      <c r="C73" s="42" t="s">
        <v>138</v>
      </c>
      <c r="D73" s="43">
        <f>SUM(D74)</f>
        <v>8722</v>
      </c>
      <c r="E73" s="43">
        <f>SUM(E74)</f>
        <v>2265.3</v>
      </c>
      <c r="F73" s="43">
        <f t="shared" si="0"/>
        <v>25.972254070167395</v>
      </c>
      <c r="K73" s="33"/>
    </row>
    <row r="74" spans="2:6" ht="48.75" customHeight="1">
      <c r="B74" s="5" t="s">
        <v>141</v>
      </c>
      <c r="C74" s="42" t="s">
        <v>139</v>
      </c>
      <c r="D74" s="43">
        <v>8722</v>
      </c>
      <c r="E74" s="43">
        <v>2265.3</v>
      </c>
      <c r="F74" s="43">
        <f t="shared" si="0"/>
        <v>25.972254070167395</v>
      </c>
    </row>
    <row r="75" spans="2:6" ht="48.75" customHeight="1">
      <c r="B75" s="59" t="s">
        <v>488</v>
      </c>
      <c r="C75" s="42" t="s">
        <v>489</v>
      </c>
      <c r="D75" s="43">
        <v>0</v>
      </c>
      <c r="E75" s="43">
        <v>0</v>
      </c>
      <c r="F75" s="43">
        <v>0</v>
      </c>
    </row>
    <row r="76" spans="2:6" ht="79.5" customHeight="1">
      <c r="B76" s="5" t="s">
        <v>173</v>
      </c>
      <c r="C76" s="42" t="s">
        <v>149</v>
      </c>
      <c r="D76" s="43">
        <f>SUM(D77+D79)</f>
        <v>14551.8</v>
      </c>
      <c r="E76" s="43">
        <f>SUM(E77+E79)</f>
        <v>3955.6</v>
      </c>
      <c r="F76" s="43">
        <f>SUM(E76/D76)*100</f>
        <v>27.182891463599006</v>
      </c>
    </row>
    <row r="77" spans="2:6" ht="81.75" customHeight="1">
      <c r="B77" s="5" t="s">
        <v>172</v>
      </c>
      <c r="C77" s="42" t="s">
        <v>148</v>
      </c>
      <c r="D77" s="43">
        <f>SUM(D78)</f>
        <v>11088</v>
      </c>
      <c r="E77" s="43">
        <f>SUM(E78)</f>
        <v>3344.7</v>
      </c>
      <c r="F77" s="43">
        <f>SUM(E77/D77)*100</f>
        <v>30.165043290043286</v>
      </c>
    </row>
    <row r="78" spans="2:6" ht="81.75" customHeight="1">
      <c r="B78" s="5" t="s">
        <v>150</v>
      </c>
      <c r="C78" s="42" t="s">
        <v>147</v>
      </c>
      <c r="D78" s="43">
        <v>11088</v>
      </c>
      <c r="E78" s="43">
        <v>3344.7</v>
      </c>
      <c r="F78" s="43">
        <f>SUM(E78/D78)*100</f>
        <v>30.165043290043286</v>
      </c>
    </row>
    <row r="79" spans="2:6" ht="101.25" customHeight="1">
      <c r="B79" s="19" t="s">
        <v>416</v>
      </c>
      <c r="C79" s="42" t="s">
        <v>417</v>
      </c>
      <c r="D79" s="43">
        <f>SUM(D80)</f>
        <v>3463.8</v>
      </c>
      <c r="E79" s="43">
        <f>SUM(E80)</f>
        <v>610.9</v>
      </c>
      <c r="F79" s="43">
        <f>SUM(E79/D79)*100</f>
        <v>17.636699578497602</v>
      </c>
    </row>
    <row r="80" spans="2:6" ht="85.5" customHeight="1">
      <c r="B80" s="14" t="s">
        <v>418</v>
      </c>
      <c r="C80" s="42" t="s">
        <v>419</v>
      </c>
      <c r="D80" s="43">
        <v>3463.8</v>
      </c>
      <c r="E80" s="43">
        <v>610.9</v>
      </c>
      <c r="F80" s="43">
        <f>SUM(E80/D80)*100</f>
        <v>17.636699578497602</v>
      </c>
    </row>
    <row r="81" spans="2:6" ht="15.75">
      <c r="B81" s="5" t="s">
        <v>68</v>
      </c>
      <c r="C81" s="46" t="s">
        <v>69</v>
      </c>
      <c r="D81" s="43">
        <f>SUM(D82)</f>
        <v>6859.5</v>
      </c>
      <c r="E81" s="43">
        <f>SUM(E82)</f>
        <v>7996.400000000001</v>
      </c>
      <c r="F81" s="43">
        <f aca="true" t="shared" si="1" ref="F81:F92">SUM(E81/D81)*100</f>
        <v>116.57409432174357</v>
      </c>
    </row>
    <row r="82" spans="2:6" ht="17.25" customHeight="1">
      <c r="B82" s="5" t="s">
        <v>70</v>
      </c>
      <c r="C82" s="46" t="s">
        <v>71</v>
      </c>
      <c r="D82" s="43">
        <f>SUM(D83,D84,D85,D88)</f>
        <v>6859.5</v>
      </c>
      <c r="E82" s="43">
        <f>SUM(E83,E84,E85,E88)</f>
        <v>7996.400000000001</v>
      </c>
      <c r="F82" s="43">
        <f t="shared" si="1"/>
        <v>116.57409432174357</v>
      </c>
    </row>
    <row r="83" spans="2:6" ht="36" customHeight="1">
      <c r="B83" s="5" t="s">
        <v>72</v>
      </c>
      <c r="C83" s="46" t="s">
        <v>73</v>
      </c>
      <c r="D83" s="43">
        <v>26</v>
      </c>
      <c r="E83" s="43">
        <v>1136.4</v>
      </c>
      <c r="F83" s="43">
        <f t="shared" si="1"/>
        <v>4370.769230769231</v>
      </c>
    </row>
    <row r="84" spans="2:6" ht="18" customHeight="1">
      <c r="B84" s="5" t="s">
        <v>74</v>
      </c>
      <c r="C84" s="46" t="s">
        <v>75</v>
      </c>
      <c r="D84" s="43">
        <v>3313.9</v>
      </c>
      <c r="E84" s="43">
        <v>4955.6</v>
      </c>
      <c r="F84" s="43">
        <f t="shared" si="1"/>
        <v>149.5398171338906</v>
      </c>
    </row>
    <row r="85" spans="2:6" ht="20.25" customHeight="1">
      <c r="B85" s="9" t="s">
        <v>76</v>
      </c>
      <c r="C85" s="46" t="s">
        <v>77</v>
      </c>
      <c r="D85" s="43">
        <v>3519.4</v>
      </c>
      <c r="E85" s="43">
        <v>1904.1</v>
      </c>
      <c r="F85" s="43">
        <f t="shared" si="1"/>
        <v>54.10297209751662</v>
      </c>
    </row>
    <row r="86" spans="2:6" ht="20.25" customHeight="1">
      <c r="B86" s="9" t="s">
        <v>265</v>
      </c>
      <c r="C86" s="46" t="s">
        <v>263</v>
      </c>
      <c r="D86" s="43">
        <v>1208.2</v>
      </c>
      <c r="E86" s="43">
        <v>412.02751</v>
      </c>
      <c r="F86" s="43">
        <f t="shared" si="1"/>
        <v>34.10259145836782</v>
      </c>
    </row>
    <row r="87" spans="2:6" ht="20.25" customHeight="1">
      <c r="B87" s="9" t="s">
        <v>266</v>
      </c>
      <c r="C87" s="46" t="s">
        <v>264</v>
      </c>
      <c r="D87" s="43">
        <v>2311.2</v>
      </c>
      <c r="E87" s="43">
        <v>1492.1</v>
      </c>
      <c r="F87" s="43">
        <f t="shared" si="1"/>
        <v>64.5595361716857</v>
      </c>
    </row>
    <row r="88" spans="2:6" ht="36.75" customHeight="1">
      <c r="B88" s="5" t="s">
        <v>212</v>
      </c>
      <c r="C88" s="46" t="s">
        <v>211</v>
      </c>
      <c r="D88" s="43">
        <v>0.2</v>
      </c>
      <c r="E88" s="43">
        <v>0.3</v>
      </c>
      <c r="F88" s="43">
        <f t="shared" si="1"/>
        <v>149.99999999999997</v>
      </c>
    </row>
    <row r="89" spans="2:6" ht="31.5">
      <c r="B89" s="5" t="s">
        <v>223</v>
      </c>
      <c r="C89" s="46" t="s">
        <v>78</v>
      </c>
      <c r="D89" s="43">
        <f>SUM(D95,D90)</f>
        <v>156</v>
      </c>
      <c r="E89" s="43">
        <f>SUM(E90,E95)</f>
        <v>3176.3</v>
      </c>
      <c r="F89" s="43">
        <f t="shared" si="1"/>
        <v>2036.0897435897439</v>
      </c>
    </row>
    <row r="90" spans="2:6" ht="18" customHeight="1">
      <c r="B90" s="5" t="s">
        <v>154</v>
      </c>
      <c r="C90" s="46" t="s">
        <v>155</v>
      </c>
      <c r="D90" s="43">
        <f>SUM(D93+D91)</f>
        <v>5</v>
      </c>
      <c r="E90" s="43">
        <f>SUM(E93+E91)</f>
        <v>1</v>
      </c>
      <c r="F90" s="43">
        <f t="shared" si="1"/>
        <v>20</v>
      </c>
    </row>
    <row r="91" spans="2:6" ht="17.25" customHeight="1">
      <c r="B91" s="5" t="s">
        <v>191</v>
      </c>
      <c r="C91" s="46" t="s">
        <v>192</v>
      </c>
      <c r="D91" s="43">
        <v>5</v>
      </c>
      <c r="E91" s="43">
        <v>1</v>
      </c>
      <c r="F91" s="43">
        <f t="shared" si="1"/>
        <v>20</v>
      </c>
    </row>
    <row r="92" spans="2:6" ht="48.75" customHeight="1">
      <c r="B92" s="5" t="s">
        <v>193</v>
      </c>
      <c r="C92" s="46" t="s">
        <v>194</v>
      </c>
      <c r="D92" s="43">
        <v>5</v>
      </c>
      <c r="E92" s="43">
        <v>1</v>
      </c>
      <c r="F92" s="43">
        <f t="shared" si="1"/>
        <v>20</v>
      </c>
    </row>
    <row r="93" spans="2:6" ht="18" customHeight="1">
      <c r="B93" s="5" t="s">
        <v>151</v>
      </c>
      <c r="C93" s="46" t="s">
        <v>153</v>
      </c>
      <c r="D93" s="43">
        <f>SUM(D94)</f>
        <v>0</v>
      </c>
      <c r="E93" s="43">
        <f>SUM(E94)</f>
        <v>0</v>
      </c>
      <c r="F93" s="43">
        <v>0</v>
      </c>
    </row>
    <row r="94" spans="2:6" ht="34.5" customHeight="1">
      <c r="B94" s="5" t="s">
        <v>156</v>
      </c>
      <c r="C94" s="46" t="s">
        <v>152</v>
      </c>
      <c r="D94" s="43">
        <v>0</v>
      </c>
      <c r="E94" s="43">
        <v>0</v>
      </c>
      <c r="F94" s="43">
        <v>0</v>
      </c>
    </row>
    <row r="95" spans="2:6" ht="20.25" customHeight="1">
      <c r="B95" s="5" t="s">
        <v>79</v>
      </c>
      <c r="C95" s="46" t="s">
        <v>80</v>
      </c>
      <c r="D95" s="43">
        <f>SUM(D98+D96)</f>
        <v>151</v>
      </c>
      <c r="E95" s="43">
        <f>SUM(E98+E96)</f>
        <v>3175.3</v>
      </c>
      <c r="F95" s="43">
        <f aca="true" t="shared" si="2" ref="F95:F103">SUM(E95/D95)*100</f>
        <v>2102.8476821192053</v>
      </c>
    </row>
    <row r="96" spans="2:6" ht="33" customHeight="1">
      <c r="B96" s="5" t="s">
        <v>269</v>
      </c>
      <c r="C96" s="46" t="s">
        <v>267</v>
      </c>
      <c r="D96" s="43">
        <f>SUM(D97)</f>
        <v>1</v>
      </c>
      <c r="E96" s="43">
        <f>SUM(E97)</f>
        <v>11.3</v>
      </c>
      <c r="F96" s="43">
        <f t="shared" si="2"/>
        <v>1130</v>
      </c>
    </row>
    <row r="97" spans="2:6" ht="36" customHeight="1">
      <c r="B97" s="5" t="s">
        <v>270</v>
      </c>
      <c r="C97" s="46" t="s">
        <v>268</v>
      </c>
      <c r="D97" s="43">
        <v>1</v>
      </c>
      <c r="E97" s="43">
        <v>11.3</v>
      </c>
      <c r="F97" s="43">
        <f t="shared" si="2"/>
        <v>1130</v>
      </c>
    </row>
    <row r="98" spans="2:6" ht="18" customHeight="1">
      <c r="B98" s="5" t="s">
        <v>81</v>
      </c>
      <c r="C98" s="46" t="s">
        <v>82</v>
      </c>
      <c r="D98" s="43">
        <f>SUM(D99)</f>
        <v>150</v>
      </c>
      <c r="E98" s="43">
        <f>SUM(E99)</f>
        <v>3164</v>
      </c>
      <c r="F98" s="43">
        <f t="shared" si="2"/>
        <v>2109.3333333333335</v>
      </c>
    </row>
    <row r="99" spans="2:6" ht="21.75" customHeight="1">
      <c r="B99" s="5" t="s">
        <v>83</v>
      </c>
      <c r="C99" s="46" t="s">
        <v>84</v>
      </c>
      <c r="D99" s="43">
        <v>150</v>
      </c>
      <c r="E99" s="43">
        <v>3164</v>
      </c>
      <c r="F99" s="43">
        <f t="shared" si="2"/>
        <v>2109.3333333333335</v>
      </c>
    </row>
    <row r="100" spans="2:6" ht="38.25" customHeight="1">
      <c r="B100" s="5" t="s">
        <v>85</v>
      </c>
      <c r="C100" s="46" t="s">
        <v>86</v>
      </c>
      <c r="D100" s="43">
        <f>SUM(D103,D101,D108,D113)</f>
        <v>74509</v>
      </c>
      <c r="E100" s="43">
        <f>SUM(E103,E101,E108,E113)</f>
        <v>26845.600000000002</v>
      </c>
      <c r="F100" s="43">
        <f t="shared" si="2"/>
        <v>36.030009797474136</v>
      </c>
    </row>
    <row r="101" spans="2:6" ht="23.25" customHeight="1">
      <c r="B101" s="5" t="s">
        <v>87</v>
      </c>
      <c r="C101" s="46" t="s">
        <v>88</v>
      </c>
      <c r="D101" s="43">
        <f>SUM(D102)</f>
        <v>61825</v>
      </c>
      <c r="E101" s="43">
        <f>SUM(E102)</f>
        <v>24807.2</v>
      </c>
      <c r="F101" s="43">
        <f t="shared" si="2"/>
        <v>40.124868580671254</v>
      </c>
    </row>
    <row r="102" spans="2:6" ht="33.75" customHeight="1">
      <c r="B102" s="5" t="s">
        <v>89</v>
      </c>
      <c r="C102" s="46" t="s">
        <v>90</v>
      </c>
      <c r="D102" s="43">
        <v>61825</v>
      </c>
      <c r="E102" s="43">
        <v>24807.2</v>
      </c>
      <c r="F102" s="43">
        <f t="shared" si="2"/>
        <v>40.124868580671254</v>
      </c>
    </row>
    <row r="103" spans="2:6" ht="82.5" customHeight="1">
      <c r="B103" s="5" t="s">
        <v>182</v>
      </c>
      <c r="C103" s="46" t="s">
        <v>91</v>
      </c>
      <c r="D103" s="43">
        <f>SUM(D104+D106)</f>
        <v>1143</v>
      </c>
      <c r="E103" s="43">
        <f>SUM(E104+E106)</f>
        <v>385.5</v>
      </c>
      <c r="F103" s="43">
        <f t="shared" si="2"/>
        <v>33.727034120734906</v>
      </c>
    </row>
    <row r="104" spans="2:6" ht="100.5" customHeight="1">
      <c r="B104" s="5" t="s">
        <v>184</v>
      </c>
      <c r="C104" s="46" t="s">
        <v>92</v>
      </c>
      <c r="D104" s="43">
        <f>SUM(D105)</f>
        <v>1143</v>
      </c>
      <c r="E104" s="43">
        <f>SUM(E105)</f>
        <v>385.5</v>
      </c>
      <c r="F104" s="43">
        <f>SUM(E104/D104)*100</f>
        <v>33.727034120734906</v>
      </c>
    </row>
    <row r="105" spans="2:6" ht="99" customHeight="1">
      <c r="B105" s="5" t="s">
        <v>93</v>
      </c>
      <c r="C105" s="46" t="s">
        <v>94</v>
      </c>
      <c r="D105" s="43">
        <v>1143</v>
      </c>
      <c r="E105" s="43">
        <v>385.5</v>
      </c>
      <c r="F105" s="43">
        <f>SUM(E105/D105)*100</f>
        <v>33.727034120734906</v>
      </c>
    </row>
    <row r="106" spans="2:6" ht="95.25" customHeight="1">
      <c r="B106" s="5" t="s">
        <v>128</v>
      </c>
      <c r="C106" s="46" t="s">
        <v>127</v>
      </c>
      <c r="D106" s="43">
        <f>SUM(D107)</f>
        <v>0</v>
      </c>
      <c r="E106" s="43">
        <v>0</v>
      </c>
      <c r="F106" s="43">
        <v>0</v>
      </c>
    </row>
    <row r="107" spans="2:6" ht="96.75" customHeight="1">
      <c r="B107" s="5" t="s">
        <v>129</v>
      </c>
      <c r="C107" s="46" t="s">
        <v>142</v>
      </c>
      <c r="D107" s="43">
        <v>0</v>
      </c>
      <c r="E107" s="43">
        <v>0</v>
      </c>
      <c r="F107" s="43">
        <v>0</v>
      </c>
    </row>
    <row r="108" spans="2:6" ht="50.25" customHeight="1">
      <c r="B108" s="5" t="s">
        <v>183</v>
      </c>
      <c r="C108" s="46" t="s">
        <v>95</v>
      </c>
      <c r="D108" s="43">
        <f>SUM(D109,D111)</f>
        <v>10606</v>
      </c>
      <c r="E108" s="43">
        <f>SUM(E109,E111)</f>
        <v>1309.2</v>
      </c>
      <c r="F108" s="43">
        <f aca="true" t="shared" si="3" ref="F108:F116">SUM(E108/D108)*100</f>
        <v>12.343956251178579</v>
      </c>
    </row>
    <row r="109" spans="2:6" ht="39" customHeight="1">
      <c r="B109" s="5" t="s">
        <v>132</v>
      </c>
      <c r="C109" s="46" t="s">
        <v>96</v>
      </c>
      <c r="D109" s="43">
        <f>SUM(D110)</f>
        <v>10606</v>
      </c>
      <c r="E109" s="43">
        <f>SUM(E110)</f>
        <v>1309.2</v>
      </c>
      <c r="F109" s="43">
        <f t="shared" si="3"/>
        <v>12.343956251178579</v>
      </c>
    </row>
    <row r="110" spans="2:6" ht="53.25" customHeight="1">
      <c r="B110" s="5" t="s">
        <v>133</v>
      </c>
      <c r="C110" s="46" t="s">
        <v>97</v>
      </c>
      <c r="D110" s="43">
        <v>10606</v>
      </c>
      <c r="E110" s="43">
        <v>1309.2</v>
      </c>
      <c r="F110" s="43">
        <f t="shared" si="3"/>
        <v>12.343956251178579</v>
      </c>
    </row>
    <row r="111" spans="2:6" ht="53.25" customHeight="1">
      <c r="B111" s="5" t="s">
        <v>145</v>
      </c>
      <c r="C111" s="46" t="s">
        <v>143</v>
      </c>
      <c r="D111" s="43">
        <f>SUM(D112)</f>
        <v>0</v>
      </c>
      <c r="E111" s="43">
        <f>SUM(E112)</f>
        <v>0</v>
      </c>
      <c r="F111" s="43">
        <v>0</v>
      </c>
    </row>
    <row r="112" spans="2:6" ht="53.25" customHeight="1">
      <c r="B112" s="5" t="s">
        <v>146</v>
      </c>
      <c r="C112" s="46" t="s">
        <v>144</v>
      </c>
      <c r="D112" s="43">
        <v>0</v>
      </c>
      <c r="E112" s="43">
        <v>0</v>
      </c>
      <c r="F112" s="43">
        <v>0</v>
      </c>
    </row>
    <row r="113" spans="2:6" ht="70.5" customHeight="1">
      <c r="B113" s="5" t="s">
        <v>274</v>
      </c>
      <c r="C113" s="46" t="s">
        <v>271</v>
      </c>
      <c r="D113" s="43">
        <f>SUM(D114)</f>
        <v>935</v>
      </c>
      <c r="E113" s="43">
        <f>SUM(E114)</f>
        <v>343.7</v>
      </c>
      <c r="F113" s="43">
        <f t="shared" si="3"/>
        <v>36.75935828877005</v>
      </c>
    </row>
    <row r="114" spans="2:6" ht="67.5" customHeight="1">
      <c r="B114" s="7" t="s">
        <v>275</v>
      </c>
      <c r="C114" s="46" t="s">
        <v>272</v>
      </c>
      <c r="D114" s="43">
        <f>SUM(D115)</f>
        <v>935</v>
      </c>
      <c r="E114" s="43">
        <f>SUM(E115)</f>
        <v>343.7</v>
      </c>
      <c r="F114" s="43">
        <f t="shared" si="3"/>
        <v>36.75935828877005</v>
      </c>
    </row>
    <row r="115" spans="2:6" ht="82.5" customHeight="1">
      <c r="B115" s="7" t="s">
        <v>276</v>
      </c>
      <c r="C115" s="46" t="s">
        <v>273</v>
      </c>
      <c r="D115" s="43">
        <v>935</v>
      </c>
      <c r="E115" s="43">
        <v>343.7</v>
      </c>
      <c r="F115" s="43">
        <f t="shared" si="3"/>
        <v>36.75935828877005</v>
      </c>
    </row>
    <row r="116" spans="2:6" ht="22.5" customHeight="1">
      <c r="B116" s="5" t="s">
        <v>98</v>
      </c>
      <c r="C116" s="6" t="s">
        <v>99</v>
      </c>
      <c r="D116" s="43">
        <f>SUM(D117+D151+D154+D156+D159+D168)</f>
        <v>5487.7</v>
      </c>
      <c r="E116" s="61">
        <f>SUM(E117+E154+E156+E159+E168)</f>
        <v>1341.0000000000005</v>
      </c>
      <c r="F116" s="43">
        <f t="shared" si="3"/>
        <v>24.436467008036164</v>
      </c>
    </row>
    <row r="117" spans="2:6" ht="36.75" customHeight="1">
      <c r="B117" s="14" t="s">
        <v>316</v>
      </c>
      <c r="C117" s="6" t="s">
        <v>317</v>
      </c>
      <c r="D117" s="43">
        <f>SUM(D118+D120+D123+D127+D131+D133+D135+D137+D139+D142+D144+D146+D149)</f>
        <v>4357.9</v>
      </c>
      <c r="E117" s="61">
        <f>SUM(E118+E120+E123+E127+E131+E133+E135+E137+E139+E142+E144+E146+E149+E151)</f>
        <v>1060.8000000000002</v>
      </c>
      <c r="F117" s="43">
        <f aca="true" t="shared" si="4" ref="F117:F170">SUM(E117/D117)*100</f>
        <v>24.341999586957026</v>
      </c>
    </row>
    <row r="118" spans="2:6" ht="51.75" customHeight="1">
      <c r="B118" s="14" t="s">
        <v>383</v>
      </c>
      <c r="C118" s="46" t="s">
        <v>318</v>
      </c>
      <c r="D118" s="43">
        <f>SUM(D119)</f>
        <v>116.9</v>
      </c>
      <c r="E118" s="61">
        <f>SUM(E119)</f>
        <v>2.5</v>
      </c>
      <c r="F118" s="43">
        <f t="shared" si="4"/>
        <v>2.1385799828913603</v>
      </c>
    </row>
    <row r="119" spans="2:6" ht="66.75" customHeight="1">
      <c r="B119" s="14" t="s">
        <v>384</v>
      </c>
      <c r="C119" s="46" t="s">
        <v>319</v>
      </c>
      <c r="D119" s="48">
        <v>116.9</v>
      </c>
      <c r="E119" s="48">
        <v>2.5</v>
      </c>
      <c r="F119" s="43">
        <f t="shared" si="4"/>
        <v>2.1385799828913603</v>
      </c>
    </row>
    <row r="120" spans="2:6" ht="89.25" customHeight="1">
      <c r="B120" s="14" t="s">
        <v>385</v>
      </c>
      <c r="C120" s="46" t="s">
        <v>320</v>
      </c>
      <c r="D120" s="43">
        <f>SUM(D121:D122)</f>
        <v>286.4</v>
      </c>
      <c r="E120" s="61">
        <f>SUM(E121:E122)</f>
        <v>108.4</v>
      </c>
      <c r="F120" s="43">
        <f t="shared" si="4"/>
        <v>37.849162011173185</v>
      </c>
    </row>
    <row r="121" spans="2:6" ht="120.75" customHeight="1">
      <c r="B121" s="14" t="s">
        <v>386</v>
      </c>
      <c r="C121" s="46" t="s">
        <v>321</v>
      </c>
      <c r="D121" s="49">
        <v>0.7</v>
      </c>
      <c r="E121" s="48">
        <v>0.5</v>
      </c>
      <c r="F121" s="43">
        <f t="shared" si="4"/>
        <v>71.42857142857143</v>
      </c>
    </row>
    <row r="122" spans="2:6" ht="115.5" customHeight="1">
      <c r="B122" s="14" t="s">
        <v>387</v>
      </c>
      <c r="C122" s="46" t="s">
        <v>322</v>
      </c>
      <c r="D122" s="48">
        <v>285.7</v>
      </c>
      <c r="E122" s="48">
        <v>107.9</v>
      </c>
      <c r="F122" s="43">
        <f t="shared" si="4"/>
        <v>37.766888344417225</v>
      </c>
    </row>
    <row r="123" spans="2:9" ht="60" customHeight="1">
      <c r="B123" s="14" t="s">
        <v>388</v>
      </c>
      <c r="C123" s="46" t="s">
        <v>323</v>
      </c>
      <c r="D123" s="48">
        <f>SUM(D124+D125+D126)</f>
        <v>38.5</v>
      </c>
      <c r="E123" s="48">
        <f>SUM(E124+E125+E126)</f>
        <v>5.2</v>
      </c>
      <c r="F123" s="48">
        <f t="shared" si="4"/>
        <v>13.506493506493507</v>
      </c>
      <c r="I123" s="24"/>
    </row>
    <row r="124" spans="2:6" ht="85.5" customHeight="1">
      <c r="B124" s="14" t="s">
        <v>420</v>
      </c>
      <c r="C124" s="46" t="s">
        <v>421</v>
      </c>
      <c r="D124" s="48">
        <v>20</v>
      </c>
      <c r="E124" s="48">
        <v>0</v>
      </c>
      <c r="F124" s="48">
        <f t="shared" si="4"/>
        <v>0</v>
      </c>
    </row>
    <row r="125" spans="2:6" ht="70.5" customHeight="1">
      <c r="B125" s="16" t="s">
        <v>405</v>
      </c>
      <c r="C125" s="46" t="s">
        <v>404</v>
      </c>
      <c r="D125" s="48">
        <v>18.5</v>
      </c>
      <c r="E125" s="48">
        <v>0.2</v>
      </c>
      <c r="F125" s="48">
        <f t="shared" si="4"/>
        <v>1.0810810810810811</v>
      </c>
    </row>
    <row r="126" spans="2:6" ht="70.5" customHeight="1">
      <c r="B126" s="17" t="s">
        <v>407</v>
      </c>
      <c r="C126" s="46" t="s">
        <v>406</v>
      </c>
      <c r="D126" s="48">
        <v>0</v>
      </c>
      <c r="E126" s="48">
        <v>5</v>
      </c>
      <c r="F126" s="48">
        <v>0</v>
      </c>
    </row>
    <row r="127" spans="2:6" ht="63" customHeight="1">
      <c r="B127" s="14" t="s">
        <v>389</v>
      </c>
      <c r="C127" s="46" t="s">
        <v>324</v>
      </c>
      <c r="D127" s="48">
        <f>SUM(D128+D129+D130)</f>
        <v>76.3</v>
      </c>
      <c r="E127" s="50">
        <f>SUM(E128+E129+E130)</f>
        <v>-0.3</v>
      </c>
      <c r="F127" s="50">
        <f t="shared" si="4"/>
        <v>-0.39318479685452157</v>
      </c>
    </row>
    <row r="128" spans="2:6" ht="105.75" customHeight="1">
      <c r="B128" s="14" t="s">
        <v>390</v>
      </c>
      <c r="C128" s="46" t="s">
        <v>325</v>
      </c>
      <c r="D128" s="48">
        <v>41</v>
      </c>
      <c r="E128" s="48">
        <v>0</v>
      </c>
      <c r="F128" s="48">
        <f t="shared" si="4"/>
        <v>0</v>
      </c>
    </row>
    <row r="129" spans="2:6" ht="84.75" customHeight="1">
      <c r="B129" s="20" t="s">
        <v>422</v>
      </c>
      <c r="C129" s="46" t="s">
        <v>423</v>
      </c>
      <c r="D129" s="48">
        <v>35.3</v>
      </c>
      <c r="E129" s="49">
        <v>-0.3</v>
      </c>
      <c r="F129" s="49">
        <f t="shared" si="4"/>
        <v>-0.84985835694051</v>
      </c>
    </row>
    <row r="130" spans="2:6" ht="84" customHeight="1">
      <c r="B130" s="17" t="s">
        <v>409</v>
      </c>
      <c r="C130" s="46" t="s">
        <v>408</v>
      </c>
      <c r="D130" s="48">
        <v>0</v>
      </c>
      <c r="E130" s="48">
        <v>0</v>
      </c>
      <c r="F130" s="48">
        <v>0</v>
      </c>
    </row>
    <row r="131" spans="2:6" ht="63" customHeight="1">
      <c r="B131" s="14" t="s">
        <v>391</v>
      </c>
      <c r="C131" s="42" t="s">
        <v>326</v>
      </c>
      <c r="D131" s="48">
        <f>SUM(D132)</f>
        <v>486.9</v>
      </c>
      <c r="E131" s="48">
        <f>SUM(E132)</f>
        <v>250</v>
      </c>
      <c r="F131" s="48">
        <f t="shared" si="4"/>
        <v>51.34524543027316</v>
      </c>
    </row>
    <row r="132" spans="2:6" ht="97.5" customHeight="1">
      <c r="B132" s="14" t="s">
        <v>392</v>
      </c>
      <c r="C132" s="42" t="s">
        <v>327</v>
      </c>
      <c r="D132" s="48">
        <v>486.9</v>
      </c>
      <c r="E132" s="48">
        <v>250</v>
      </c>
      <c r="F132" s="48">
        <f t="shared" si="4"/>
        <v>51.34524543027316</v>
      </c>
    </row>
    <row r="133" spans="2:6" ht="65.25" customHeight="1">
      <c r="B133" s="20" t="s">
        <v>424</v>
      </c>
      <c r="C133" s="42" t="s">
        <v>425</v>
      </c>
      <c r="D133" s="48">
        <f>SUM(D134)</f>
        <v>1.5</v>
      </c>
      <c r="E133" s="48">
        <f>SUM(E134)</f>
        <v>0</v>
      </c>
      <c r="F133" s="48">
        <f t="shared" si="4"/>
        <v>0</v>
      </c>
    </row>
    <row r="134" spans="2:6" ht="80.25" customHeight="1">
      <c r="B134" s="20" t="s">
        <v>426</v>
      </c>
      <c r="C134" s="42" t="s">
        <v>427</v>
      </c>
      <c r="D134" s="48">
        <v>1.5</v>
      </c>
      <c r="E134" s="48">
        <v>0</v>
      </c>
      <c r="F134" s="48">
        <f t="shared" si="4"/>
        <v>0</v>
      </c>
    </row>
    <row r="135" spans="2:6" ht="62.25" customHeight="1">
      <c r="B135" s="26" t="s">
        <v>454</v>
      </c>
      <c r="C135" s="42" t="s">
        <v>456</v>
      </c>
      <c r="D135" s="48">
        <f>SUM(D136)</f>
        <v>1.7</v>
      </c>
      <c r="E135" s="48">
        <f>SUM(E136)</f>
        <v>0</v>
      </c>
      <c r="F135" s="48">
        <f>SUM(E135/D135)*100</f>
        <v>0</v>
      </c>
    </row>
    <row r="136" spans="2:6" ht="80.25" customHeight="1">
      <c r="B136" s="26" t="s">
        <v>455</v>
      </c>
      <c r="C136" s="42" t="s">
        <v>457</v>
      </c>
      <c r="D136" s="48">
        <v>1.7</v>
      </c>
      <c r="E136" s="48">
        <v>0</v>
      </c>
      <c r="F136" s="48">
        <f>SUM(E136/D136)*100</f>
        <v>0</v>
      </c>
    </row>
    <row r="137" spans="2:6" ht="69" customHeight="1">
      <c r="B137" s="14" t="s">
        <v>393</v>
      </c>
      <c r="C137" s="42" t="s">
        <v>328</v>
      </c>
      <c r="D137" s="48">
        <f>SUM(D138)</f>
        <v>233.9</v>
      </c>
      <c r="E137" s="48">
        <f>SUM(E138)</f>
        <v>21.5</v>
      </c>
      <c r="F137" s="48">
        <f t="shared" si="4"/>
        <v>9.191962377084224</v>
      </c>
    </row>
    <row r="138" spans="2:6" ht="83.25" customHeight="1">
      <c r="B138" s="16" t="s">
        <v>411</v>
      </c>
      <c r="C138" s="42" t="s">
        <v>410</v>
      </c>
      <c r="D138" s="48">
        <v>233.9</v>
      </c>
      <c r="E138" s="48">
        <v>21.5</v>
      </c>
      <c r="F138" s="48">
        <f t="shared" si="4"/>
        <v>9.191962377084224</v>
      </c>
    </row>
    <row r="139" spans="2:7" ht="64.5" customHeight="1">
      <c r="B139" s="14" t="s">
        <v>394</v>
      </c>
      <c r="C139" s="42" t="s">
        <v>329</v>
      </c>
      <c r="D139" s="48">
        <f>SUM(D140:D141)</f>
        <v>37.6</v>
      </c>
      <c r="E139" s="48">
        <f>SUM(E140:E141)</f>
        <v>5.6</v>
      </c>
      <c r="F139" s="48">
        <f t="shared" si="4"/>
        <v>14.893617021276595</v>
      </c>
      <c r="G139" s="63"/>
    </row>
    <row r="140" spans="2:7" ht="114.75" customHeight="1">
      <c r="B140" s="14" t="s">
        <v>395</v>
      </c>
      <c r="C140" s="42" t="s">
        <v>330</v>
      </c>
      <c r="D140" s="48">
        <v>37.6</v>
      </c>
      <c r="E140" s="48">
        <v>5.6</v>
      </c>
      <c r="F140" s="48">
        <f t="shared" si="4"/>
        <v>14.893617021276595</v>
      </c>
      <c r="G140" s="63"/>
    </row>
    <row r="141" spans="2:7" ht="111.75" customHeight="1" hidden="1">
      <c r="B141" s="14" t="s">
        <v>396</v>
      </c>
      <c r="C141" s="6" t="s">
        <v>331</v>
      </c>
      <c r="D141" s="48"/>
      <c r="E141" s="48"/>
      <c r="F141" s="48" t="e">
        <f t="shared" si="4"/>
        <v>#DIV/0!</v>
      </c>
      <c r="G141" s="63"/>
    </row>
    <row r="142" spans="2:7" ht="65.25" customHeight="1">
      <c r="B142" s="14" t="s">
        <v>397</v>
      </c>
      <c r="C142" s="42" t="s">
        <v>334</v>
      </c>
      <c r="D142" s="48">
        <f>SUM(D143)</f>
        <v>3.6</v>
      </c>
      <c r="E142" s="48">
        <f>SUM(E143)</f>
        <v>0</v>
      </c>
      <c r="F142" s="48">
        <f t="shared" si="4"/>
        <v>0</v>
      </c>
      <c r="G142" s="63"/>
    </row>
    <row r="143" spans="2:7" ht="95.25" customHeight="1">
      <c r="B143" s="14" t="s">
        <v>398</v>
      </c>
      <c r="C143" s="42" t="s">
        <v>335</v>
      </c>
      <c r="D143" s="48">
        <v>3.6</v>
      </c>
      <c r="E143" s="48">
        <v>0</v>
      </c>
      <c r="F143" s="48">
        <f t="shared" si="4"/>
        <v>0</v>
      </c>
      <c r="G143" s="63"/>
    </row>
    <row r="144" spans="2:7" ht="95.25" customHeight="1">
      <c r="B144" s="26" t="s">
        <v>458</v>
      </c>
      <c r="C144" s="42" t="s">
        <v>460</v>
      </c>
      <c r="D144" s="48">
        <f>SUM(D145)</f>
        <v>23.7</v>
      </c>
      <c r="E144" s="48">
        <f>SUM(E145)</f>
        <v>0</v>
      </c>
      <c r="F144" s="48">
        <v>0</v>
      </c>
      <c r="G144" s="64"/>
    </row>
    <row r="145" spans="2:6" ht="95.25" customHeight="1">
      <c r="B145" s="26" t="s">
        <v>459</v>
      </c>
      <c r="C145" s="42" t="s">
        <v>461</v>
      </c>
      <c r="D145" s="48">
        <v>23.7</v>
      </c>
      <c r="E145" s="48">
        <v>0</v>
      </c>
      <c r="F145" s="48">
        <v>0</v>
      </c>
    </row>
    <row r="146" spans="2:6" ht="58.5" customHeight="1">
      <c r="B146" s="14" t="s">
        <v>399</v>
      </c>
      <c r="C146" s="42" t="s">
        <v>332</v>
      </c>
      <c r="D146" s="48">
        <f>SUM(D147:D148)</f>
        <v>847.4</v>
      </c>
      <c r="E146" s="48">
        <f>SUM(E147:E148)</f>
        <v>88.2</v>
      </c>
      <c r="F146" s="48">
        <f t="shared" si="4"/>
        <v>10.408307764928015</v>
      </c>
    </row>
    <row r="147" spans="2:6" ht="94.5" customHeight="1">
      <c r="B147" s="14" t="s">
        <v>400</v>
      </c>
      <c r="C147" s="42" t="s">
        <v>333</v>
      </c>
      <c r="D147" s="48">
        <v>38.3</v>
      </c>
      <c r="E147" s="48">
        <v>0</v>
      </c>
      <c r="F147" s="48">
        <f t="shared" si="4"/>
        <v>0</v>
      </c>
    </row>
    <row r="148" spans="2:6" ht="88.5" customHeight="1">
      <c r="B148" s="14" t="s">
        <v>401</v>
      </c>
      <c r="C148" s="42" t="s">
        <v>336</v>
      </c>
      <c r="D148" s="48">
        <v>809.1</v>
      </c>
      <c r="E148" s="48">
        <v>88.2</v>
      </c>
      <c r="F148" s="48">
        <f t="shared" si="4"/>
        <v>10.901001112347053</v>
      </c>
    </row>
    <row r="149" spans="2:6" ht="70.5" customHeight="1">
      <c r="B149" s="14" t="s">
        <v>402</v>
      </c>
      <c r="C149" s="42" t="s">
        <v>337</v>
      </c>
      <c r="D149" s="48">
        <f>SUM(D150)</f>
        <v>2203.5</v>
      </c>
      <c r="E149" s="48">
        <f>SUM(E150)</f>
        <v>579.7</v>
      </c>
      <c r="F149" s="48">
        <f t="shared" si="4"/>
        <v>26.30814613115498</v>
      </c>
    </row>
    <row r="150" spans="2:6" ht="102" customHeight="1">
      <c r="B150" s="14" t="s">
        <v>403</v>
      </c>
      <c r="C150" s="42" t="s">
        <v>338</v>
      </c>
      <c r="D150" s="48">
        <v>2203.5</v>
      </c>
      <c r="E150" s="48">
        <v>579.7</v>
      </c>
      <c r="F150" s="48">
        <f t="shared" si="4"/>
        <v>26.30814613115498</v>
      </c>
    </row>
    <row r="151" spans="2:6" ht="102" customHeight="1">
      <c r="B151" s="21" t="s">
        <v>433</v>
      </c>
      <c r="C151" s="42" t="s">
        <v>432</v>
      </c>
      <c r="D151" s="48">
        <f>SUM(D152,D153)</f>
        <v>115.6</v>
      </c>
      <c r="E151" s="48">
        <f>SUM(E152,E153)</f>
        <v>0</v>
      </c>
      <c r="F151" s="48">
        <v>0</v>
      </c>
    </row>
    <row r="152" spans="2:6" ht="134.25" customHeight="1">
      <c r="B152" s="21" t="s">
        <v>467</v>
      </c>
      <c r="C152" s="42" t="s">
        <v>466</v>
      </c>
      <c r="D152" s="48">
        <v>80</v>
      </c>
      <c r="E152" s="48">
        <v>0</v>
      </c>
      <c r="F152" s="48"/>
    </row>
    <row r="153" spans="2:6" ht="137.25" customHeight="1">
      <c r="B153" s="21" t="s">
        <v>435</v>
      </c>
      <c r="C153" s="42" t="s">
        <v>434</v>
      </c>
      <c r="D153" s="48">
        <v>35.6</v>
      </c>
      <c r="E153" s="48">
        <v>0</v>
      </c>
      <c r="F153" s="48">
        <v>0</v>
      </c>
    </row>
    <row r="154" spans="2:6" ht="40.5" customHeight="1">
      <c r="B154" s="14" t="s">
        <v>339</v>
      </c>
      <c r="C154" s="42" t="s">
        <v>341</v>
      </c>
      <c r="D154" s="48">
        <f>SUM(D155)</f>
        <v>178.2</v>
      </c>
      <c r="E154" s="48">
        <f>SUM(E155)</f>
        <v>9.9</v>
      </c>
      <c r="F154" s="48">
        <f t="shared" si="4"/>
        <v>5.555555555555556</v>
      </c>
    </row>
    <row r="155" spans="2:6" ht="66" customHeight="1">
      <c r="B155" s="14" t="s">
        <v>340</v>
      </c>
      <c r="C155" s="42" t="s">
        <v>342</v>
      </c>
      <c r="D155" s="48">
        <v>178.2</v>
      </c>
      <c r="E155" s="48">
        <v>9.9</v>
      </c>
      <c r="F155" s="48">
        <f t="shared" si="4"/>
        <v>5.555555555555556</v>
      </c>
    </row>
    <row r="156" spans="2:6" ht="100.5" customHeight="1">
      <c r="B156" s="14" t="s">
        <v>343</v>
      </c>
      <c r="C156" s="42" t="s">
        <v>345</v>
      </c>
      <c r="D156" s="48">
        <f>SUM(D157:D158)</f>
        <v>311</v>
      </c>
      <c r="E156" s="48">
        <f>SUM(E157:E158)</f>
        <v>99.2</v>
      </c>
      <c r="F156" s="48">
        <f t="shared" si="4"/>
        <v>31.897106109324756</v>
      </c>
    </row>
    <row r="157" spans="2:6" ht="55.5" customHeight="1">
      <c r="B157" s="14" t="s">
        <v>344</v>
      </c>
      <c r="C157" s="42" t="s">
        <v>346</v>
      </c>
      <c r="D157" s="48">
        <v>151</v>
      </c>
      <c r="E157" s="48">
        <v>99.2</v>
      </c>
      <c r="F157" s="48">
        <f t="shared" si="4"/>
        <v>65.6953642384106</v>
      </c>
    </row>
    <row r="158" spans="2:6" ht="90.75" customHeight="1">
      <c r="B158" s="14" t="s">
        <v>348</v>
      </c>
      <c r="C158" s="42" t="s">
        <v>347</v>
      </c>
      <c r="D158" s="48">
        <v>160</v>
      </c>
      <c r="E158" s="48">
        <v>0</v>
      </c>
      <c r="F158" s="48">
        <f t="shared" si="4"/>
        <v>0</v>
      </c>
    </row>
    <row r="159" spans="2:6" ht="22.5" customHeight="1">
      <c r="B159" s="14" t="s">
        <v>349</v>
      </c>
      <c r="C159" s="42" t="s">
        <v>352</v>
      </c>
      <c r="D159" s="48">
        <f>SUM(D160+D165+D163)</f>
        <v>25</v>
      </c>
      <c r="E159" s="48">
        <f>SUM(E160+E165+E163)</f>
        <v>18.900000000000002</v>
      </c>
      <c r="F159" s="48">
        <f t="shared" si="4"/>
        <v>75.60000000000001</v>
      </c>
    </row>
    <row r="160" spans="2:6" ht="87" customHeight="1">
      <c r="B160" s="14" t="s">
        <v>350</v>
      </c>
      <c r="C160" s="42" t="s">
        <v>353</v>
      </c>
      <c r="D160" s="48">
        <f>SUM(D162+D161)</f>
        <v>20</v>
      </c>
      <c r="E160" s="48">
        <f>SUM(E162+E161)</f>
        <v>29.1</v>
      </c>
      <c r="F160" s="48">
        <f t="shared" si="4"/>
        <v>145.5</v>
      </c>
    </row>
    <row r="161" spans="2:6" ht="60.75" customHeight="1">
      <c r="B161" s="22" t="s">
        <v>437</v>
      </c>
      <c r="C161" s="42" t="s">
        <v>436</v>
      </c>
      <c r="D161" s="48">
        <v>0</v>
      </c>
      <c r="E161" s="48">
        <v>0</v>
      </c>
      <c r="F161" s="48">
        <v>0</v>
      </c>
    </row>
    <row r="162" spans="2:6" ht="70.5" customHeight="1">
      <c r="B162" s="14" t="s">
        <v>351</v>
      </c>
      <c r="C162" s="42" t="s">
        <v>354</v>
      </c>
      <c r="D162" s="48">
        <v>20</v>
      </c>
      <c r="E162" s="48">
        <v>29.1</v>
      </c>
      <c r="F162" s="48">
        <f t="shared" si="4"/>
        <v>145.5</v>
      </c>
    </row>
    <row r="163" spans="2:6" ht="54" customHeight="1">
      <c r="B163" s="21" t="s">
        <v>440</v>
      </c>
      <c r="C163" s="42" t="s">
        <v>438</v>
      </c>
      <c r="D163" s="48">
        <f>SUM(D164)</f>
        <v>0</v>
      </c>
      <c r="E163" s="48">
        <f>SUM(E164)</f>
        <v>3</v>
      </c>
      <c r="F163" s="48">
        <v>0</v>
      </c>
    </row>
    <row r="164" spans="2:6" ht="65.25" customHeight="1">
      <c r="B164" s="21" t="s">
        <v>441</v>
      </c>
      <c r="C164" s="42" t="s">
        <v>439</v>
      </c>
      <c r="D164" s="48">
        <v>0</v>
      </c>
      <c r="E164" s="48">
        <v>3</v>
      </c>
      <c r="F164" s="48">
        <v>0</v>
      </c>
    </row>
    <row r="165" spans="2:6" ht="73.5" customHeight="1">
      <c r="B165" s="14" t="s">
        <v>355</v>
      </c>
      <c r="C165" s="42" t="s">
        <v>357</v>
      </c>
      <c r="D165" s="48">
        <f>SUM(D166:D167)</f>
        <v>5</v>
      </c>
      <c r="E165" s="48">
        <f>SUM(E166:E167)</f>
        <v>-13.2</v>
      </c>
      <c r="F165" s="48">
        <f t="shared" si="4"/>
        <v>-263.99999999999994</v>
      </c>
    </row>
    <row r="166" spans="2:6" ht="76.5" customHeight="1">
      <c r="B166" s="14" t="s">
        <v>356</v>
      </c>
      <c r="C166" s="42" t="s">
        <v>358</v>
      </c>
      <c r="D166" s="48">
        <v>5</v>
      </c>
      <c r="E166" s="48">
        <v>-13.2</v>
      </c>
      <c r="F166" s="48">
        <f t="shared" si="4"/>
        <v>-263.99999999999994</v>
      </c>
    </row>
    <row r="167" spans="2:6" ht="80.25" customHeight="1">
      <c r="B167" s="14" t="s">
        <v>360</v>
      </c>
      <c r="C167" s="42" t="s">
        <v>359</v>
      </c>
      <c r="D167" s="48">
        <v>0</v>
      </c>
      <c r="E167" s="48">
        <v>0</v>
      </c>
      <c r="F167" s="48">
        <v>0</v>
      </c>
    </row>
    <row r="168" spans="2:6" ht="22.5" customHeight="1">
      <c r="B168" s="14" t="s">
        <v>361</v>
      </c>
      <c r="C168" s="42" t="s">
        <v>364</v>
      </c>
      <c r="D168" s="48">
        <f>SUM(D169)</f>
        <v>500</v>
      </c>
      <c r="E168" s="48">
        <f>SUM(E169)</f>
        <v>152.2</v>
      </c>
      <c r="F168" s="48">
        <f t="shared" si="4"/>
        <v>30.44</v>
      </c>
    </row>
    <row r="169" spans="2:6" ht="35.25" customHeight="1">
      <c r="B169" s="14" t="s">
        <v>362</v>
      </c>
      <c r="C169" s="42" t="s">
        <v>365</v>
      </c>
      <c r="D169" s="48">
        <f>SUM(D170)</f>
        <v>500</v>
      </c>
      <c r="E169" s="48">
        <f>SUM(E170)</f>
        <v>152.2</v>
      </c>
      <c r="F169" s="48">
        <f t="shared" si="4"/>
        <v>30.44</v>
      </c>
    </row>
    <row r="170" spans="2:6" ht="66.75" customHeight="1">
      <c r="B170" s="14" t="s">
        <v>363</v>
      </c>
      <c r="C170" s="42" t="s">
        <v>366</v>
      </c>
      <c r="D170" s="48">
        <v>500</v>
      </c>
      <c r="E170" s="48">
        <v>152.2</v>
      </c>
      <c r="F170" s="48">
        <f t="shared" si="4"/>
        <v>30.44</v>
      </c>
    </row>
    <row r="171" spans="2:6" ht="15.75">
      <c r="B171" s="5" t="s">
        <v>100</v>
      </c>
      <c r="C171" s="42" t="s">
        <v>101</v>
      </c>
      <c r="D171" s="48">
        <f>SUM(D172+D174)</f>
        <v>0</v>
      </c>
      <c r="E171" s="48">
        <f>SUM(E172+E174)</f>
        <v>39.5</v>
      </c>
      <c r="F171" s="48">
        <v>0</v>
      </c>
    </row>
    <row r="172" spans="2:6" ht="19.5" customHeight="1">
      <c r="B172" s="5" t="s">
        <v>102</v>
      </c>
      <c r="C172" s="42" t="s">
        <v>103</v>
      </c>
      <c r="D172" s="48">
        <f>SUM(D173)</f>
        <v>0</v>
      </c>
      <c r="E172" s="48">
        <f>SUM(E173)</f>
        <v>39.5</v>
      </c>
      <c r="F172" s="48">
        <v>0</v>
      </c>
    </row>
    <row r="173" spans="2:6" ht="33.75" customHeight="1">
      <c r="B173" s="5" t="s">
        <v>104</v>
      </c>
      <c r="C173" s="42" t="s">
        <v>105</v>
      </c>
      <c r="D173" s="48">
        <v>0</v>
      </c>
      <c r="E173" s="48">
        <v>39.5</v>
      </c>
      <c r="F173" s="48">
        <v>0</v>
      </c>
    </row>
    <row r="174" spans="2:6" ht="33.75" customHeight="1">
      <c r="B174" s="9" t="s">
        <v>279</v>
      </c>
      <c r="C174" s="42" t="s">
        <v>277</v>
      </c>
      <c r="D174" s="48">
        <f>SUM(D175)</f>
        <v>0</v>
      </c>
      <c r="E174" s="48">
        <f>SUM(E175)</f>
        <v>0</v>
      </c>
      <c r="F174" s="48">
        <v>0</v>
      </c>
    </row>
    <row r="175" spans="2:6" ht="33.75" customHeight="1">
      <c r="B175" s="7" t="s">
        <v>280</v>
      </c>
      <c r="C175" s="42" t="s">
        <v>278</v>
      </c>
      <c r="D175" s="48">
        <v>0</v>
      </c>
      <c r="E175" s="48">
        <v>0</v>
      </c>
      <c r="F175" s="48">
        <v>0</v>
      </c>
    </row>
    <row r="176" spans="2:6" ht="18.75" customHeight="1">
      <c r="B176" s="5" t="s">
        <v>106</v>
      </c>
      <c r="C176" s="6" t="s">
        <v>107</v>
      </c>
      <c r="D176" s="43">
        <f>SUM(D177,D240,D250,D243,D234,D237)</f>
        <v>3744588.3000000003</v>
      </c>
      <c r="E176" s="43">
        <f>SUM(E177,E240,E247,E250,E243,E234,E237)</f>
        <v>921220.6</v>
      </c>
      <c r="F176" s="43">
        <f aca="true" t="shared" si="5" ref="F176:F182">SUM(E176/D176)*100</f>
        <v>24.601385417991075</v>
      </c>
    </row>
    <row r="177" spans="2:6" ht="37.5" customHeight="1">
      <c r="B177" s="5" t="s">
        <v>108</v>
      </c>
      <c r="C177" s="6" t="s">
        <v>109</v>
      </c>
      <c r="D177" s="43">
        <f>SUM(D178,D185,D210,D225)</f>
        <v>3744588.3000000003</v>
      </c>
      <c r="E177" s="43">
        <f>SUM(E178,E185,E210,E225)</f>
        <v>925115.9</v>
      </c>
      <c r="F177" s="43">
        <f t="shared" si="5"/>
        <v>24.70541020490824</v>
      </c>
    </row>
    <row r="178" spans="2:6" ht="20.25" customHeight="1">
      <c r="B178" s="5" t="s">
        <v>188</v>
      </c>
      <c r="C178" s="6" t="s">
        <v>224</v>
      </c>
      <c r="D178" s="43">
        <f>SUM(D179+D181+D183)</f>
        <v>869809.5</v>
      </c>
      <c r="E178" s="43">
        <f>SUM(E179+E181+E183)</f>
        <v>181575.9</v>
      </c>
      <c r="F178" s="43">
        <f t="shared" si="5"/>
        <v>20.87536408834348</v>
      </c>
    </row>
    <row r="179" spans="2:6" ht="24.75" customHeight="1">
      <c r="B179" s="5" t="s">
        <v>309</v>
      </c>
      <c r="C179" s="6" t="s">
        <v>225</v>
      </c>
      <c r="D179" s="47">
        <f>SUM(D180)</f>
        <v>682892</v>
      </c>
      <c r="E179" s="47">
        <f>SUM(E180)</f>
        <v>136578.3</v>
      </c>
      <c r="F179" s="47">
        <f t="shared" si="5"/>
        <v>19.99998535639603</v>
      </c>
    </row>
    <row r="180" spans="2:6" ht="36.75" customHeight="1">
      <c r="B180" s="5" t="s">
        <v>308</v>
      </c>
      <c r="C180" s="6" t="s">
        <v>226</v>
      </c>
      <c r="D180" s="47">
        <v>682892</v>
      </c>
      <c r="E180" s="47">
        <v>136578.3</v>
      </c>
      <c r="F180" s="47">
        <f t="shared" si="5"/>
        <v>19.99998535639603</v>
      </c>
    </row>
    <row r="181" spans="2:6" ht="34.5" customHeight="1">
      <c r="B181" s="5" t="s">
        <v>213</v>
      </c>
      <c r="C181" s="6" t="s">
        <v>227</v>
      </c>
      <c r="D181" s="47">
        <f>SUM(D182)</f>
        <v>186917.5</v>
      </c>
      <c r="E181" s="47">
        <f>SUM(E182)</f>
        <v>44997.6</v>
      </c>
      <c r="F181" s="47">
        <f t="shared" si="5"/>
        <v>24.073508365990342</v>
      </c>
    </row>
    <row r="182" spans="2:6" ht="36" customHeight="1">
      <c r="B182" s="5" t="s">
        <v>214</v>
      </c>
      <c r="C182" s="6" t="s">
        <v>228</v>
      </c>
      <c r="D182" s="47">
        <v>186917.5</v>
      </c>
      <c r="E182" s="47">
        <v>44997.6</v>
      </c>
      <c r="F182" s="47">
        <f t="shared" si="5"/>
        <v>24.073508365990342</v>
      </c>
    </row>
    <row r="183" spans="2:6" ht="35.25" customHeight="1" hidden="1">
      <c r="B183" s="5" t="s">
        <v>290</v>
      </c>
      <c r="C183" s="6" t="s">
        <v>291</v>
      </c>
      <c r="D183" s="38">
        <f>SUM(D184)</f>
        <v>0</v>
      </c>
      <c r="E183" s="38">
        <f>SUM(E184)</f>
        <v>0</v>
      </c>
      <c r="F183" s="38" t="e">
        <f>SUM(E183/D183)*100</f>
        <v>#DIV/0!</v>
      </c>
    </row>
    <row r="184" spans="2:6" ht="15" customHeight="1" hidden="1">
      <c r="B184" s="5" t="s">
        <v>293</v>
      </c>
      <c r="C184" s="6" t="s">
        <v>292</v>
      </c>
      <c r="D184" s="38"/>
      <c r="E184" s="38"/>
      <c r="F184" s="38" t="e">
        <f>SUM(E184/D184)*100</f>
        <v>#DIV/0!</v>
      </c>
    </row>
    <row r="185" spans="2:6" ht="36.75" customHeight="1">
      <c r="B185" s="5" t="s">
        <v>171</v>
      </c>
      <c r="C185" s="6" t="s">
        <v>289</v>
      </c>
      <c r="D185" s="47">
        <f>D186+D188+D190+D192+D194+D196+D198+D200+D202+D204+D206+D208</f>
        <v>468982.1</v>
      </c>
      <c r="E185" s="47">
        <f>E186+E188+E190+E192+E194+E196+E198+E200+E202+E204+E206+E208</f>
        <v>42849.9</v>
      </c>
      <c r="F185" s="47">
        <f>SUM(E185/D185)*100</f>
        <v>9.136787949902567</v>
      </c>
    </row>
    <row r="186" spans="2:6" ht="50.25" customHeight="1">
      <c r="B186" s="23" t="s">
        <v>470</v>
      </c>
      <c r="C186" s="42" t="s">
        <v>471</v>
      </c>
      <c r="D186" s="43">
        <f>SUM(D187)</f>
        <v>73948.6</v>
      </c>
      <c r="E186" s="43">
        <f>SUM(E187)</f>
        <v>0</v>
      </c>
      <c r="F186" s="43">
        <v>0</v>
      </c>
    </row>
    <row r="187" spans="2:6" ht="68.25" customHeight="1">
      <c r="B187" s="23" t="s">
        <v>469</v>
      </c>
      <c r="C187" s="42" t="s">
        <v>468</v>
      </c>
      <c r="D187" s="43">
        <v>73948.6</v>
      </c>
      <c r="E187" s="43">
        <v>0</v>
      </c>
      <c r="F187" s="43">
        <f>SUM(E187/D187)*100</f>
        <v>0</v>
      </c>
    </row>
    <row r="188" spans="2:6" ht="75.75" customHeight="1">
      <c r="B188" s="53" t="s">
        <v>472</v>
      </c>
      <c r="C188" s="52" t="s">
        <v>473</v>
      </c>
      <c r="D188" s="43">
        <f>SUM(D189)</f>
        <v>4559</v>
      </c>
      <c r="E188" s="43">
        <f>SUM(E189)</f>
        <v>0</v>
      </c>
      <c r="F188" s="43">
        <f aca="true" t="shared" si="6" ref="F188:F197">SUM(E188/D188)*100</f>
        <v>0</v>
      </c>
    </row>
    <row r="189" spans="2:6" ht="59.25" customHeight="1">
      <c r="B189" s="53" t="s">
        <v>475</v>
      </c>
      <c r="C189" s="52" t="s">
        <v>474</v>
      </c>
      <c r="D189" s="43">
        <v>4559</v>
      </c>
      <c r="E189" s="43">
        <v>0</v>
      </c>
      <c r="F189" s="43">
        <f t="shared" si="6"/>
        <v>0</v>
      </c>
    </row>
    <row r="190" spans="2:6" ht="52.5" customHeight="1">
      <c r="B190" s="53" t="s">
        <v>478</v>
      </c>
      <c r="C190" s="42" t="s">
        <v>476</v>
      </c>
      <c r="D190" s="43">
        <f>SUM(D191)</f>
        <v>6458.1</v>
      </c>
      <c r="E190" s="43">
        <f>SUM(E191)</f>
        <v>0</v>
      </c>
      <c r="F190" s="43">
        <f t="shared" si="6"/>
        <v>0</v>
      </c>
    </row>
    <row r="191" spans="2:6" ht="51.75" customHeight="1">
      <c r="B191" s="53" t="s">
        <v>479</v>
      </c>
      <c r="C191" s="42" t="s">
        <v>477</v>
      </c>
      <c r="D191" s="43">
        <v>6458.1</v>
      </c>
      <c r="E191" s="43">
        <v>0</v>
      </c>
      <c r="F191" s="43">
        <f t="shared" si="6"/>
        <v>0</v>
      </c>
    </row>
    <row r="192" spans="2:6" ht="73.5" customHeight="1">
      <c r="B192" s="25" t="s">
        <v>446</v>
      </c>
      <c r="C192" s="54" t="s">
        <v>448</v>
      </c>
      <c r="D192" s="43">
        <f>SUM(D193)</f>
        <v>1750.3</v>
      </c>
      <c r="E192" s="43">
        <f>SUM(E193)</f>
        <v>412.2</v>
      </c>
      <c r="F192" s="43">
        <f>SUM(E192/D192)*100</f>
        <v>23.55024852882363</v>
      </c>
    </row>
    <row r="193" spans="2:6" ht="68.25" customHeight="1">
      <c r="B193" s="25" t="s">
        <v>447</v>
      </c>
      <c r="C193" s="54" t="s">
        <v>449</v>
      </c>
      <c r="D193" s="43">
        <v>1750.3</v>
      </c>
      <c r="E193" s="43">
        <v>412.2</v>
      </c>
      <c r="F193" s="43">
        <f>SUM(E193/D193)*100</f>
        <v>23.55024852882363</v>
      </c>
    </row>
    <row r="194" spans="2:6" ht="52.5" customHeight="1">
      <c r="B194" s="18" t="s">
        <v>415</v>
      </c>
      <c r="C194" s="42" t="s">
        <v>413</v>
      </c>
      <c r="D194" s="43">
        <f>SUM(D195)</f>
        <v>47444</v>
      </c>
      <c r="E194" s="43">
        <f>SUM(E195)</f>
        <v>12834.4</v>
      </c>
      <c r="F194" s="43">
        <f t="shared" si="6"/>
        <v>27.051681982969395</v>
      </c>
    </row>
    <row r="195" spans="2:6" ht="66" customHeight="1">
      <c r="B195" s="18" t="s">
        <v>414</v>
      </c>
      <c r="C195" s="42" t="s">
        <v>412</v>
      </c>
      <c r="D195" s="43">
        <v>47444</v>
      </c>
      <c r="E195" s="43">
        <v>12834.4</v>
      </c>
      <c r="F195" s="43">
        <f t="shared" si="6"/>
        <v>27.051681982969395</v>
      </c>
    </row>
    <row r="196" spans="2:6" ht="60" customHeight="1">
      <c r="B196" s="14" t="s">
        <v>369</v>
      </c>
      <c r="C196" s="42" t="s">
        <v>367</v>
      </c>
      <c r="D196" s="43">
        <f>SUM(D197)</f>
        <v>632.8</v>
      </c>
      <c r="E196" s="43">
        <f>SUM(E197)</f>
        <v>0</v>
      </c>
      <c r="F196" s="43">
        <f t="shared" si="6"/>
        <v>0</v>
      </c>
    </row>
    <row r="197" spans="2:6" ht="68.25" customHeight="1">
      <c r="B197" s="14" t="s">
        <v>370</v>
      </c>
      <c r="C197" s="42" t="s">
        <v>368</v>
      </c>
      <c r="D197" s="43">
        <v>632.8</v>
      </c>
      <c r="E197" s="43">
        <v>0</v>
      </c>
      <c r="F197" s="43">
        <f t="shared" si="6"/>
        <v>0</v>
      </c>
    </row>
    <row r="198" spans="2:6" ht="43.5" customHeight="1">
      <c r="B198" s="5" t="s">
        <v>283</v>
      </c>
      <c r="C198" s="42" t="s">
        <v>281</v>
      </c>
      <c r="D198" s="43">
        <f>SUM(D199)</f>
        <v>1041.3</v>
      </c>
      <c r="E198" s="43">
        <f>SUM(E199)</f>
        <v>0</v>
      </c>
      <c r="F198" s="43">
        <f aca="true" t="shared" si="7" ref="F198:F203">SUM(E198/D198)*100</f>
        <v>0</v>
      </c>
    </row>
    <row r="199" spans="2:6" ht="43.5" customHeight="1">
      <c r="B199" s="5" t="s">
        <v>284</v>
      </c>
      <c r="C199" s="42" t="s">
        <v>282</v>
      </c>
      <c r="D199" s="43">
        <v>1041.3</v>
      </c>
      <c r="E199" s="43">
        <v>0</v>
      </c>
      <c r="F199" s="43">
        <f t="shared" si="7"/>
        <v>0</v>
      </c>
    </row>
    <row r="200" spans="2:6" ht="22.5" customHeight="1">
      <c r="B200" s="9" t="s">
        <v>294</v>
      </c>
      <c r="C200" s="6" t="s">
        <v>229</v>
      </c>
      <c r="D200" s="47">
        <f>SUM(D201)</f>
        <v>177.7</v>
      </c>
      <c r="E200" s="47">
        <f>SUM(E201)</f>
        <v>0</v>
      </c>
      <c r="F200" s="47">
        <f t="shared" si="7"/>
        <v>0</v>
      </c>
    </row>
    <row r="201" spans="2:6" ht="26.25" customHeight="1">
      <c r="B201" s="5" t="s">
        <v>295</v>
      </c>
      <c r="C201" s="6" t="s">
        <v>230</v>
      </c>
      <c r="D201" s="47">
        <v>177.7</v>
      </c>
      <c r="E201" s="47">
        <v>0</v>
      </c>
      <c r="F201" s="47">
        <f t="shared" si="7"/>
        <v>0</v>
      </c>
    </row>
    <row r="202" spans="2:6" ht="55.5" customHeight="1">
      <c r="B202" s="5" t="s">
        <v>215</v>
      </c>
      <c r="C202" s="42" t="s">
        <v>231</v>
      </c>
      <c r="D202" s="43">
        <f>SUM(D203)</f>
        <v>13722</v>
      </c>
      <c r="E202" s="43">
        <f>SUM(E203)</f>
        <v>0</v>
      </c>
      <c r="F202" s="43">
        <f t="shared" si="7"/>
        <v>0</v>
      </c>
    </row>
    <row r="203" spans="2:6" ht="52.5" customHeight="1">
      <c r="B203" s="5" t="s">
        <v>216</v>
      </c>
      <c r="C203" s="42" t="s">
        <v>232</v>
      </c>
      <c r="D203" s="43">
        <v>13722</v>
      </c>
      <c r="E203" s="43">
        <v>0</v>
      </c>
      <c r="F203" s="43">
        <f t="shared" si="7"/>
        <v>0</v>
      </c>
    </row>
    <row r="204" spans="2:6" ht="45.75" customHeight="1">
      <c r="B204" s="51" t="s">
        <v>442</v>
      </c>
      <c r="C204" s="51" t="s">
        <v>444</v>
      </c>
      <c r="D204" s="43">
        <f>SUM(D205)</f>
        <v>15897.4</v>
      </c>
      <c r="E204" s="43">
        <f>SUM(E205)</f>
        <v>0</v>
      </c>
      <c r="F204" s="43">
        <f>SUM(E204/D204)*100</f>
        <v>0</v>
      </c>
    </row>
    <row r="205" spans="2:6" ht="51.75" customHeight="1">
      <c r="B205" s="51" t="s">
        <v>443</v>
      </c>
      <c r="C205" s="51" t="s">
        <v>445</v>
      </c>
      <c r="D205" s="43">
        <v>15897.4</v>
      </c>
      <c r="E205" s="43">
        <v>0</v>
      </c>
      <c r="F205" s="43">
        <f>SUM(E205/D205)*100</f>
        <v>0</v>
      </c>
    </row>
    <row r="206" spans="2:6" ht="51.75" customHeight="1">
      <c r="B206" s="51" t="s">
        <v>482</v>
      </c>
      <c r="C206" s="57" t="s">
        <v>481</v>
      </c>
      <c r="D206" s="43">
        <f>SUM(D207)</f>
        <v>72383.8</v>
      </c>
      <c r="E206" s="43">
        <f>SUM(E207)</f>
        <v>0</v>
      </c>
      <c r="F206" s="43">
        <f>SUM(E206/D206)*100</f>
        <v>0</v>
      </c>
    </row>
    <row r="207" spans="2:6" ht="51.75" customHeight="1">
      <c r="B207" s="51" t="s">
        <v>483</v>
      </c>
      <c r="C207" s="57" t="s">
        <v>480</v>
      </c>
      <c r="D207" s="43">
        <v>72383.8</v>
      </c>
      <c r="E207" s="43">
        <v>0</v>
      </c>
      <c r="F207" s="43">
        <f>SUM(E207/D207)*100</f>
        <v>0</v>
      </c>
    </row>
    <row r="208" spans="2:6" ht="18.75" customHeight="1">
      <c r="B208" s="55" t="s">
        <v>110</v>
      </c>
      <c r="C208" s="56" t="s">
        <v>233</v>
      </c>
      <c r="D208" s="47">
        <f>SUM(D209)</f>
        <v>230967.1</v>
      </c>
      <c r="E208" s="47">
        <f>SUM(E209)</f>
        <v>29603.3</v>
      </c>
      <c r="F208" s="47">
        <f aca="true" t="shared" si="8" ref="F208:F246">SUM(E208/D208)*100</f>
        <v>12.817106852014854</v>
      </c>
    </row>
    <row r="209" spans="2:6" ht="19.5" customHeight="1">
      <c r="B209" s="5" t="s">
        <v>111</v>
      </c>
      <c r="C209" s="6" t="s">
        <v>234</v>
      </c>
      <c r="D209" s="47">
        <v>230967.1</v>
      </c>
      <c r="E209" s="47">
        <v>29603.3</v>
      </c>
      <c r="F209" s="47">
        <f t="shared" si="8"/>
        <v>12.817106852014854</v>
      </c>
    </row>
    <row r="210" spans="2:6" ht="21.75" customHeight="1">
      <c r="B210" s="5" t="s">
        <v>187</v>
      </c>
      <c r="C210" s="6" t="s">
        <v>235</v>
      </c>
      <c r="D210" s="43">
        <f>SUM(D211,D213,D215,D217,D219,D221,D223)</f>
        <v>2347934.8000000003</v>
      </c>
      <c r="E210" s="43">
        <f>SUM(E211,E213,E215,E217,E219,E221,E223)</f>
        <v>538598</v>
      </c>
      <c r="F210" s="43">
        <f t="shared" si="8"/>
        <v>22.939223014199538</v>
      </c>
    </row>
    <row r="211" spans="2:6" ht="34.5" customHeight="1">
      <c r="B211" s="5" t="s">
        <v>114</v>
      </c>
      <c r="C211" s="46" t="s">
        <v>236</v>
      </c>
      <c r="D211" s="43">
        <f>SUM(D212)</f>
        <v>2297894.5</v>
      </c>
      <c r="E211" s="43">
        <f>SUM(E212)</f>
        <v>527464</v>
      </c>
      <c r="F211" s="43">
        <f t="shared" si="8"/>
        <v>22.954230492305022</v>
      </c>
    </row>
    <row r="212" spans="2:6" ht="40.5" customHeight="1">
      <c r="B212" s="5" t="s">
        <v>115</v>
      </c>
      <c r="C212" s="46" t="s">
        <v>237</v>
      </c>
      <c r="D212" s="43">
        <v>2297894.5</v>
      </c>
      <c r="E212" s="43">
        <v>527464</v>
      </c>
      <c r="F212" s="43">
        <f t="shared" si="8"/>
        <v>22.954230492305022</v>
      </c>
    </row>
    <row r="213" spans="2:6" ht="69.75" customHeight="1">
      <c r="B213" s="5" t="s">
        <v>186</v>
      </c>
      <c r="C213" s="42" t="s">
        <v>238</v>
      </c>
      <c r="D213" s="43">
        <f>SUM(D214)</f>
        <v>33153</v>
      </c>
      <c r="E213" s="43">
        <f>SUM(E214)</f>
        <v>8989.7</v>
      </c>
      <c r="F213" s="43">
        <f t="shared" si="8"/>
        <v>27.11579645884234</v>
      </c>
    </row>
    <row r="214" spans="2:6" ht="74.25" customHeight="1">
      <c r="B214" s="5" t="s">
        <v>185</v>
      </c>
      <c r="C214" s="42" t="s">
        <v>239</v>
      </c>
      <c r="D214" s="43">
        <v>33153</v>
      </c>
      <c r="E214" s="43">
        <v>8989.7</v>
      </c>
      <c r="F214" s="43">
        <f t="shared" si="8"/>
        <v>27.11579645884234</v>
      </c>
    </row>
    <row r="215" spans="2:6" ht="62.25" customHeight="1">
      <c r="B215" s="5" t="s">
        <v>170</v>
      </c>
      <c r="C215" s="42" t="s">
        <v>240</v>
      </c>
      <c r="D215" s="43">
        <f>SUM(D216)</f>
        <v>0</v>
      </c>
      <c r="E215" s="43">
        <f>SUM(E216)</f>
        <v>0</v>
      </c>
      <c r="F215" s="43">
        <v>0</v>
      </c>
    </row>
    <row r="216" spans="2:6" ht="67.5" customHeight="1">
      <c r="B216" s="5" t="s">
        <v>169</v>
      </c>
      <c r="C216" s="42" t="s">
        <v>241</v>
      </c>
      <c r="D216" s="43">
        <v>0</v>
      </c>
      <c r="E216" s="43">
        <v>0</v>
      </c>
      <c r="F216" s="43">
        <v>0</v>
      </c>
    </row>
    <row r="217" spans="2:6" ht="64.5" customHeight="1">
      <c r="B217" s="5" t="s">
        <v>217</v>
      </c>
      <c r="C217" s="42" t="s">
        <v>242</v>
      </c>
      <c r="D217" s="43">
        <f>SUM(D218)</f>
        <v>5.2</v>
      </c>
      <c r="E217" s="43">
        <f>SUM(E218)</f>
        <v>0</v>
      </c>
      <c r="F217" s="43">
        <f t="shared" si="8"/>
        <v>0</v>
      </c>
    </row>
    <row r="218" spans="2:6" ht="65.25" customHeight="1">
      <c r="B218" s="5" t="s">
        <v>218</v>
      </c>
      <c r="C218" s="42" t="s">
        <v>243</v>
      </c>
      <c r="D218" s="43">
        <v>5.2</v>
      </c>
      <c r="E218" s="43">
        <v>0</v>
      </c>
      <c r="F218" s="43">
        <f t="shared" si="8"/>
        <v>0</v>
      </c>
    </row>
    <row r="219" spans="2:6" ht="65.25" customHeight="1">
      <c r="B219" s="5" t="s">
        <v>210</v>
      </c>
      <c r="C219" s="42" t="s">
        <v>244</v>
      </c>
      <c r="D219" s="43">
        <f>SUM(D220)</f>
        <v>5943</v>
      </c>
      <c r="E219" s="43">
        <f>SUM(E220)</f>
        <v>0</v>
      </c>
      <c r="F219" s="43">
        <f>SUM(E219/D219)*100</f>
        <v>0</v>
      </c>
    </row>
    <row r="220" spans="2:6" ht="66" customHeight="1">
      <c r="B220" s="5" t="s">
        <v>209</v>
      </c>
      <c r="C220" s="42" t="s">
        <v>245</v>
      </c>
      <c r="D220" s="43">
        <v>5943</v>
      </c>
      <c r="E220" s="43">
        <v>0</v>
      </c>
      <c r="F220" s="43">
        <f>SUM(E220/D220)*100</f>
        <v>0</v>
      </c>
    </row>
    <row r="221" spans="2:6" ht="69.75" customHeight="1">
      <c r="B221" s="10" t="s">
        <v>287</v>
      </c>
      <c r="C221" s="42" t="s">
        <v>285</v>
      </c>
      <c r="D221" s="43">
        <f>SUM(D222)</f>
        <v>2046.6</v>
      </c>
      <c r="E221" s="43">
        <f>SUM(E222)</f>
        <v>0</v>
      </c>
      <c r="F221" s="43">
        <f>SUM(E221/D221)*100</f>
        <v>0</v>
      </c>
    </row>
    <row r="222" spans="2:6" ht="70.5" customHeight="1">
      <c r="B222" s="11" t="s">
        <v>288</v>
      </c>
      <c r="C222" s="42" t="s">
        <v>286</v>
      </c>
      <c r="D222" s="43">
        <v>2046.6</v>
      </c>
      <c r="E222" s="43">
        <v>0</v>
      </c>
      <c r="F222" s="43">
        <f>SUM(E222/D222)*100</f>
        <v>0</v>
      </c>
    </row>
    <row r="223" spans="2:6" ht="42.75" customHeight="1">
      <c r="B223" s="5" t="s">
        <v>112</v>
      </c>
      <c r="C223" s="42" t="s">
        <v>246</v>
      </c>
      <c r="D223" s="43">
        <f>SUM(D224)</f>
        <v>8892.5</v>
      </c>
      <c r="E223" s="43">
        <f>SUM(E224)</f>
        <v>2144.3</v>
      </c>
      <c r="F223" s="43">
        <f t="shared" si="8"/>
        <v>24.1135788585887</v>
      </c>
    </row>
    <row r="224" spans="2:6" ht="43.5" customHeight="1">
      <c r="B224" s="8" t="s">
        <v>113</v>
      </c>
      <c r="C224" s="42" t="s">
        <v>247</v>
      </c>
      <c r="D224" s="43">
        <v>8892.5</v>
      </c>
      <c r="E224" s="43">
        <v>2144.3</v>
      </c>
      <c r="F224" s="43">
        <f t="shared" si="8"/>
        <v>24.1135788585887</v>
      </c>
    </row>
    <row r="225" spans="2:6" ht="22.5" customHeight="1">
      <c r="B225" s="5" t="s">
        <v>116</v>
      </c>
      <c r="C225" s="42" t="s">
        <v>248</v>
      </c>
      <c r="D225" s="43">
        <f>SUM(D226+D228+D230+D232)</f>
        <v>57861.899999999994</v>
      </c>
      <c r="E225" s="43">
        <f>SUM(E226+E228+E230+E232)</f>
        <v>162092.1</v>
      </c>
      <c r="F225" s="43">
        <f t="shared" si="8"/>
        <v>280.1361517682621</v>
      </c>
    </row>
    <row r="226" spans="2:6" ht="57.75" customHeight="1">
      <c r="B226" s="14" t="s">
        <v>375</v>
      </c>
      <c r="C226" s="42" t="s">
        <v>371</v>
      </c>
      <c r="D226" s="43">
        <f>SUM(D227)</f>
        <v>45622.1</v>
      </c>
      <c r="E226" s="43">
        <f>SUM(E227)</f>
        <v>10882.4</v>
      </c>
      <c r="F226" s="43">
        <f t="shared" si="8"/>
        <v>23.853351774688143</v>
      </c>
    </row>
    <row r="227" spans="2:6" ht="68.25" customHeight="1">
      <c r="B227" s="14" t="s">
        <v>376</v>
      </c>
      <c r="C227" s="42" t="s">
        <v>372</v>
      </c>
      <c r="D227" s="43">
        <v>45622.1</v>
      </c>
      <c r="E227" s="43">
        <v>10882.4</v>
      </c>
      <c r="F227" s="43">
        <f t="shared" si="8"/>
        <v>23.853351774688143</v>
      </c>
    </row>
    <row r="228" spans="2:6" ht="68.25" customHeight="1">
      <c r="B228" s="21" t="s">
        <v>430</v>
      </c>
      <c r="C228" s="42" t="s">
        <v>428</v>
      </c>
      <c r="D228" s="43">
        <f>SUM(D229)</f>
        <v>0</v>
      </c>
      <c r="E228" s="43">
        <f>SUM(E229)</f>
        <v>0</v>
      </c>
      <c r="F228" s="43">
        <v>0</v>
      </c>
    </row>
    <row r="229" spans="2:6" ht="75" customHeight="1">
      <c r="B229" s="22" t="s">
        <v>431</v>
      </c>
      <c r="C229" s="42" t="s">
        <v>429</v>
      </c>
      <c r="D229" s="43">
        <v>0</v>
      </c>
      <c r="E229" s="43">
        <v>0</v>
      </c>
      <c r="F229" s="43">
        <v>0</v>
      </c>
    </row>
    <row r="230" spans="2:6" ht="40.5" customHeight="1">
      <c r="B230" s="14" t="s">
        <v>377</v>
      </c>
      <c r="C230" s="42" t="s">
        <v>373</v>
      </c>
      <c r="D230" s="43">
        <f>SUM(D231)</f>
        <v>0</v>
      </c>
      <c r="E230" s="43">
        <f>SUM(E231)</f>
        <v>0</v>
      </c>
      <c r="F230" s="43">
        <v>0</v>
      </c>
    </row>
    <row r="231" spans="2:6" ht="37.5" customHeight="1">
      <c r="B231" s="14" t="s">
        <v>378</v>
      </c>
      <c r="C231" s="42" t="s">
        <v>374</v>
      </c>
      <c r="D231" s="43">
        <v>0</v>
      </c>
      <c r="E231" s="43">
        <v>0</v>
      </c>
      <c r="F231" s="43">
        <v>0</v>
      </c>
    </row>
    <row r="232" spans="2:6" ht="37.5" customHeight="1">
      <c r="B232" s="5" t="s">
        <v>117</v>
      </c>
      <c r="C232" s="42" t="s">
        <v>249</v>
      </c>
      <c r="D232" s="43">
        <f>SUM(D233)</f>
        <v>12239.8</v>
      </c>
      <c r="E232" s="43">
        <f>SUM(E233)</f>
        <v>151209.7</v>
      </c>
      <c r="F232" s="43">
        <f t="shared" si="8"/>
        <v>1235.3935521822252</v>
      </c>
    </row>
    <row r="233" spans="2:6" ht="38.25" customHeight="1">
      <c r="B233" s="5" t="s">
        <v>118</v>
      </c>
      <c r="C233" s="42" t="s">
        <v>250</v>
      </c>
      <c r="D233" s="43">
        <v>12239.8</v>
      </c>
      <c r="E233" s="43">
        <v>151209.7</v>
      </c>
      <c r="F233" s="43">
        <f t="shared" si="8"/>
        <v>1235.3935521822252</v>
      </c>
    </row>
    <row r="234" spans="2:6" ht="38.25" customHeight="1">
      <c r="B234" s="58" t="s">
        <v>296</v>
      </c>
      <c r="C234" s="46" t="s">
        <v>297</v>
      </c>
      <c r="D234" s="43">
        <f>SUM(D235)</f>
        <v>0</v>
      </c>
      <c r="E234" s="43">
        <f>SUM(E235)</f>
        <v>752.2</v>
      </c>
      <c r="F234" s="43">
        <v>0</v>
      </c>
    </row>
    <row r="235" spans="2:6" ht="38.25" customHeight="1">
      <c r="B235" s="20" t="s">
        <v>298</v>
      </c>
      <c r="C235" s="46" t="s">
        <v>299</v>
      </c>
      <c r="D235" s="43">
        <f>SUM(D236)</f>
        <v>0</v>
      </c>
      <c r="E235" s="43">
        <f>SUM(E236)</f>
        <v>752.2</v>
      </c>
      <c r="F235" s="43">
        <v>0</v>
      </c>
    </row>
    <row r="236" spans="2:6" ht="40.5" customHeight="1">
      <c r="B236" s="20" t="s">
        <v>300</v>
      </c>
      <c r="C236" s="46" t="s">
        <v>301</v>
      </c>
      <c r="D236" s="43">
        <v>0</v>
      </c>
      <c r="E236" s="43">
        <v>752.2</v>
      </c>
      <c r="F236" s="43">
        <v>0</v>
      </c>
    </row>
    <row r="237" spans="2:6" ht="38.25" customHeight="1" hidden="1">
      <c r="B237" s="15" t="s">
        <v>302</v>
      </c>
      <c r="C237" s="6" t="s">
        <v>303</v>
      </c>
      <c r="D237" s="38">
        <f>SUM(D238)</f>
        <v>0</v>
      </c>
      <c r="E237" s="38">
        <f>SUM(E238)</f>
        <v>0</v>
      </c>
      <c r="F237" s="38" t="e">
        <f t="shared" si="8"/>
        <v>#DIV/0!</v>
      </c>
    </row>
    <row r="238" spans="2:6" ht="38.25" customHeight="1" hidden="1">
      <c r="B238" s="14" t="s">
        <v>304</v>
      </c>
      <c r="C238" s="6" t="s">
        <v>305</v>
      </c>
      <c r="D238" s="38">
        <f>SUM(D239)</f>
        <v>0</v>
      </c>
      <c r="E238" s="38">
        <f>SUM(E239)</f>
        <v>0</v>
      </c>
      <c r="F238" s="38" t="e">
        <f t="shared" si="8"/>
        <v>#DIV/0!</v>
      </c>
    </row>
    <row r="239" spans="2:6" ht="38.25" customHeight="1" hidden="1">
      <c r="B239" s="13" t="s">
        <v>306</v>
      </c>
      <c r="C239" s="6" t="s">
        <v>307</v>
      </c>
      <c r="D239" s="38"/>
      <c r="E239" s="38"/>
      <c r="F239" s="38" t="e">
        <f t="shared" si="8"/>
        <v>#DIV/0!</v>
      </c>
    </row>
    <row r="240" spans="2:6" ht="24" customHeight="1" hidden="1">
      <c r="B240" s="5" t="s">
        <v>119</v>
      </c>
      <c r="C240" s="6" t="s">
        <v>251</v>
      </c>
      <c r="D240" s="38">
        <f>SUM(D241)</f>
        <v>0</v>
      </c>
      <c r="E240" s="38">
        <f>SUM(E241)</f>
        <v>0</v>
      </c>
      <c r="F240" s="38" t="e">
        <f t="shared" si="8"/>
        <v>#DIV/0!</v>
      </c>
    </row>
    <row r="241" spans="2:6" ht="19.5" customHeight="1" hidden="1">
      <c r="B241" s="5" t="s">
        <v>120</v>
      </c>
      <c r="C241" s="6" t="s">
        <v>252</v>
      </c>
      <c r="D241" s="38">
        <f>SUM(D242)</f>
        <v>0</v>
      </c>
      <c r="E241" s="38">
        <f>SUM(E242)</f>
        <v>0</v>
      </c>
      <c r="F241" s="38" t="e">
        <f t="shared" si="8"/>
        <v>#DIV/0!</v>
      </c>
    </row>
    <row r="242" spans="2:6" ht="19.5" customHeight="1" hidden="1">
      <c r="B242" s="5" t="s">
        <v>120</v>
      </c>
      <c r="C242" s="6" t="s">
        <v>253</v>
      </c>
      <c r="D242" s="38"/>
      <c r="E242" s="38"/>
      <c r="F242" s="38" t="e">
        <f t="shared" si="8"/>
        <v>#DIV/0!</v>
      </c>
    </row>
    <row r="243" spans="2:6" ht="90" customHeight="1" hidden="1">
      <c r="B243" s="5" t="s">
        <v>203</v>
      </c>
      <c r="C243" s="6" t="s">
        <v>195</v>
      </c>
      <c r="D243" s="38">
        <f aca="true" t="shared" si="9" ref="D243:E245">SUM(D244)</f>
        <v>0</v>
      </c>
      <c r="E243" s="38">
        <f t="shared" si="9"/>
        <v>0</v>
      </c>
      <c r="F243" s="38" t="e">
        <f t="shared" si="8"/>
        <v>#DIV/0!</v>
      </c>
    </row>
    <row r="244" spans="2:6" ht="41.25" customHeight="1" hidden="1">
      <c r="B244" s="5" t="s">
        <v>196</v>
      </c>
      <c r="C244" s="6" t="s">
        <v>197</v>
      </c>
      <c r="D244" s="38">
        <f t="shared" si="9"/>
        <v>0</v>
      </c>
      <c r="E244" s="38">
        <f t="shared" si="9"/>
        <v>0</v>
      </c>
      <c r="F244" s="38" t="e">
        <f t="shared" si="8"/>
        <v>#DIV/0!</v>
      </c>
    </row>
    <row r="245" spans="2:6" ht="40.5" customHeight="1" hidden="1">
      <c r="B245" s="12" t="s">
        <v>198</v>
      </c>
      <c r="C245" s="6" t="s">
        <v>199</v>
      </c>
      <c r="D245" s="38">
        <f t="shared" si="9"/>
        <v>0</v>
      </c>
      <c r="E245" s="38">
        <f t="shared" si="9"/>
        <v>0</v>
      </c>
      <c r="F245" s="38" t="e">
        <f t="shared" si="8"/>
        <v>#DIV/0!</v>
      </c>
    </row>
    <row r="246" spans="2:6" ht="17.25" customHeight="1" hidden="1">
      <c r="B246" s="5" t="s">
        <v>201</v>
      </c>
      <c r="C246" s="6" t="s">
        <v>200</v>
      </c>
      <c r="D246" s="38">
        <v>0</v>
      </c>
      <c r="E246" s="38">
        <v>0</v>
      </c>
      <c r="F246" s="38" t="e">
        <f t="shared" si="8"/>
        <v>#DIV/0!</v>
      </c>
    </row>
    <row r="247" spans="2:6" ht="69.75" customHeight="1">
      <c r="B247" s="5" t="s">
        <v>484</v>
      </c>
      <c r="C247" s="42" t="s">
        <v>195</v>
      </c>
      <c r="D247" s="43">
        <f>SUM(D248)</f>
        <v>0</v>
      </c>
      <c r="E247" s="43">
        <f>SUM(E248)</f>
        <v>1.8</v>
      </c>
      <c r="F247" s="43">
        <v>0</v>
      </c>
    </row>
    <row r="248" spans="2:6" s="60" customFormat="1" ht="69.75" customHeight="1">
      <c r="B248" s="59" t="s">
        <v>198</v>
      </c>
      <c r="C248" s="42" t="s">
        <v>487</v>
      </c>
      <c r="D248" s="43">
        <f>SUM(D249)</f>
        <v>0</v>
      </c>
      <c r="E248" s="43">
        <f>SUM(E249)</f>
        <v>1.8</v>
      </c>
      <c r="F248" s="43">
        <v>0</v>
      </c>
    </row>
    <row r="249" spans="2:6" ht="47.25" customHeight="1">
      <c r="B249" s="5" t="s">
        <v>485</v>
      </c>
      <c r="C249" s="42" t="s">
        <v>486</v>
      </c>
      <c r="D249" s="43">
        <v>0</v>
      </c>
      <c r="E249" s="43">
        <v>1.8</v>
      </c>
      <c r="F249" s="43">
        <v>0</v>
      </c>
    </row>
    <row r="250" spans="2:6" ht="50.25" customHeight="1">
      <c r="B250" s="5" t="s">
        <v>121</v>
      </c>
      <c r="C250" s="6" t="s">
        <v>122</v>
      </c>
      <c r="D250" s="43">
        <f>SUM(D251)</f>
        <v>0</v>
      </c>
      <c r="E250" s="48">
        <f>SUM(E251)</f>
        <v>-4649.3</v>
      </c>
      <c r="F250" s="43">
        <v>0</v>
      </c>
    </row>
    <row r="251" spans="2:6" ht="51.75" customHeight="1">
      <c r="B251" s="14" t="s">
        <v>380</v>
      </c>
      <c r="C251" s="6" t="s">
        <v>379</v>
      </c>
      <c r="D251" s="43">
        <f>SUM(D252)</f>
        <v>0</v>
      </c>
      <c r="E251" s="48">
        <f>SUM(E252)</f>
        <v>-4649.3</v>
      </c>
      <c r="F251" s="43">
        <v>0</v>
      </c>
    </row>
    <row r="252" spans="2:6" ht="57.75" customHeight="1">
      <c r="B252" s="5" t="s">
        <v>204</v>
      </c>
      <c r="C252" s="6" t="s">
        <v>254</v>
      </c>
      <c r="D252" s="43">
        <v>0</v>
      </c>
      <c r="E252" s="48">
        <v>-4649.3</v>
      </c>
      <c r="F252" s="43">
        <v>0</v>
      </c>
    </row>
  </sheetData>
  <sheetProtection/>
  <mergeCells count="1">
    <mergeCell ref="B6:F6"/>
  </mergeCells>
  <hyperlinks>
    <hyperlink ref="B221" r:id="rId1" display="consultantplus://offline/ref=95DE6B81807D4DD652E31F926BB3997B3037B5DA7E8ACC9E82C1AF466D981C37D701EA7EEF1FCF54075B28E261DCVCK"/>
    <hyperlink ref="B222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Иванова Ольга Владимировна</cp:lastModifiedBy>
  <cp:lastPrinted>2024-04-24T07:27:05Z</cp:lastPrinted>
  <dcterms:created xsi:type="dcterms:W3CDTF">2012-04-16T03:38:18Z</dcterms:created>
  <dcterms:modified xsi:type="dcterms:W3CDTF">2024-04-25T04:38:11Z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