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7. (2)" sheetId="7" r:id="rId1"/>
    <sheet name="пр7." sheetId="5" state="hidden" r:id="rId2"/>
    <sheet name="пр7" sheetId="1" state="hidden" r:id="rId3"/>
    <sheet name="пр14" sheetId="2" state="hidden" r:id="rId4"/>
    <sheet name="пр16" sheetId="3" state="hidden" r:id="rId5"/>
    <sheet name="пр18" sheetId="4" state="hidden" r:id="rId6"/>
  </sheets>
  <calcPr calcId="162913"/>
</workbook>
</file>

<file path=xl/calcChain.xml><?xml version="1.0" encoding="utf-8"?>
<calcChain xmlns="http://schemas.openxmlformats.org/spreadsheetml/2006/main">
  <c r="J21" i="7" l="1"/>
  <c r="J20" i="7" s="1"/>
  <c r="J19" i="7" s="1"/>
  <c r="J55" i="7"/>
  <c r="J54" i="7" s="1"/>
  <c r="J53" i="7" s="1"/>
  <c r="J49" i="7" s="1"/>
  <c r="J62" i="7"/>
  <c r="J61" i="7" s="1"/>
  <c r="J60" i="7" s="1"/>
  <c r="J56" i="7" s="1"/>
  <c r="G64" i="7"/>
  <c r="G63" i="7" s="1"/>
  <c r="E64" i="7"/>
  <c r="J63" i="7"/>
  <c r="H63" i="7"/>
  <c r="F63" i="7"/>
  <c r="E63" i="7"/>
  <c r="D63" i="7"/>
  <c r="C63" i="7"/>
  <c r="H62" i="7"/>
  <c r="E62" i="7"/>
  <c r="G62" i="7" s="1"/>
  <c r="D62" i="7"/>
  <c r="H61" i="7"/>
  <c r="H60" i="7" s="1"/>
  <c r="H56" i="7" s="1"/>
  <c r="F61" i="7"/>
  <c r="E61" i="7"/>
  <c r="E60" i="7" s="1"/>
  <c r="D61" i="7"/>
  <c r="D60" i="7" s="1"/>
  <c r="D56" i="7" s="1"/>
  <c r="C61" i="7"/>
  <c r="C60" i="7" s="1"/>
  <c r="F60" i="7"/>
  <c r="F56" i="7" s="1"/>
  <c r="K58" i="7"/>
  <c r="K57" i="7" s="1"/>
  <c r="J58" i="7"/>
  <c r="J57" i="7" s="1"/>
  <c r="I58" i="7"/>
  <c r="I57" i="7" s="1"/>
  <c r="H58" i="7"/>
  <c r="G58" i="7"/>
  <c r="G57" i="7" s="1"/>
  <c r="F58" i="7"/>
  <c r="F57" i="7" s="1"/>
  <c r="E58" i="7"/>
  <c r="E57" i="7" s="1"/>
  <c r="E56" i="7" s="1"/>
  <c r="D58" i="7"/>
  <c r="C58" i="7"/>
  <c r="C57" i="7" s="1"/>
  <c r="H57" i="7"/>
  <c r="D57" i="7"/>
  <c r="H55" i="7"/>
  <c r="E55" i="7"/>
  <c r="G55" i="7" s="1"/>
  <c r="D55" i="7"/>
  <c r="H54" i="7"/>
  <c r="F54" i="7"/>
  <c r="E54" i="7"/>
  <c r="E53" i="7" s="1"/>
  <c r="D54" i="7"/>
  <c r="C54" i="7"/>
  <c r="C53" i="7" s="1"/>
  <c r="H53" i="7"/>
  <c r="F53" i="7"/>
  <c r="F49" i="7" s="1"/>
  <c r="D53" i="7"/>
  <c r="G52" i="7"/>
  <c r="I52" i="7" s="1"/>
  <c r="E52" i="7"/>
  <c r="J51" i="7"/>
  <c r="H51" i="7"/>
  <c r="G51" i="7"/>
  <c r="G50" i="7" s="1"/>
  <c r="F51" i="7"/>
  <c r="E51" i="7"/>
  <c r="E50" i="7" s="1"/>
  <c r="D51" i="7"/>
  <c r="C51" i="7"/>
  <c r="C50" i="7" s="1"/>
  <c r="J50" i="7"/>
  <c r="H50" i="7"/>
  <c r="H49" i="7" s="1"/>
  <c r="F50" i="7"/>
  <c r="D50" i="7"/>
  <c r="D49" i="7" s="1"/>
  <c r="D48" i="7" s="1"/>
  <c r="K43" i="7"/>
  <c r="K42" i="7" s="1"/>
  <c r="I43" i="7"/>
  <c r="G43" i="7"/>
  <c r="G42" i="7" s="1"/>
  <c r="E43" i="7"/>
  <c r="C43" i="7"/>
  <c r="C42" i="7" s="1"/>
  <c r="I42" i="7"/>
  <c r="E42" i="7"/>
  <c r="K40" i="7"/>
  <c r="I40" i="7"/>
  <c r="G40" i="7"/>
  <c r="G37" i="7" s="1"/>
  <c r="E40" i="7"/>
  <c r="C40" i="7"/>
  <c r="K38" i="7"/>
  <c r="I38" i="7"/>
  <c r="I37" i="7" s="1"/>
  <c r="I36" i="7" s="1"/>
  <c r="G38" i="7"/>
  <c r="E38" i="7"/>
  <c r="E37" i="7" s="1"/>
  <c r="E36" i="7" s="1"/>
  <c r="C38" i="7"/>
  <c r="K37" i="7"/>
  <c r="K36" i="7" s="1"/>
  <c r="C37" i="7"/>
  <c r="C36" i="7" s="1"/>
  <c r="K34" i="7"/>
  <c r="K33" i="7" s="1"/>
  <c r="I34" i="7"/>
  <c r="G34" i="7"/>
  <c r="G33" i="7" s="1"/>
  <c r="E34" i="7"/>
  <c r="C34" i="7"/>
  <c r="C33" i="7" s="1"/>
  <c r="I33" i="7"/>
  <c r="E33" i="7"/>
  <c r="K31" i="7"/>
  <c r="K30" i="7" s="1"/>
  <c r="I31" i="7"/>
  <c r="G31" i="7"/>
  <c r="G30" i="7" s="1"/>
  <c r="E31" i="7"/>
  <c r="C31" i="7"/>
  <c r="C30" i="7" s="1"/>
  <c r="I30" i="7"/>
  <c r="I29" i="7" s="1"/>
  <c r="E30" i="7"/>
  <c r="E28" i="7"/>
  <c r="G28" i="7" s="1"/>
  <c r="J27" i="7"/>
  <c r="J24" i="7" s="1"/>
  <c r="H27" i="7"/>
  <c r="F27" i="7"/>
  <c r="F24" i="7" s="1"/>
  <c r="E27" i="7"/>
  <c r="D27" i="7"/>
  <c r="C27" i="7"/>
  <c r="G26" i="7"/>
  <c r="I26" i="7" s="1"/>
  <c r="E26" i="7"/>
  <c r="J25" i="7"/>
  <c r="H25" i="7"/>
  <c r="G25" i="7"/>
  <c r="F25" i="7"/>
  <c r="E25" i="7"/>
  <c r="E24" i="7" s="1"/>
  <c r="D25" i="7"/>
  <c r="C25" i="7"/>
  <c r="C24" i="7" s="1"/>
  <c r="H24" i="7"/>
  <c r="D24" i="7"/>
  <c r="G23" i="7"/>
  <c r="G22" i="7" s="1"/>
  <c r="E23" i="7"/>
  <c r="J22" i="7"/>
  <c r="H22" i="7"/>
  <c r="F22" i="7"/>
  <c r="E22" i="7"/>
  <c r="D22" i="7"/>
  <c r="C22" i="7"/>
  <c r="G21" i="7"/>
  <c r="I21" i="7" s="1"/>
  <c r="E21" i="7"/>
  <c r="H20" i="7"/>
  <c r="G20" i="7"/>
  <c r="G19" i="7" s="1"/>
  <c r="F20" i="7"/>
  <c r="E20" i="7"/>
  <c r="E19" i="7" s="1"/>
  <c r="D20" i="7"/>
  <c r="C20" i="7"/>
  <c r="C19" i="7" s="1"/>
  <c r="H19" i="7"/>
  <c r="F19" i="7"/>
  <c r="D19" i="7"/>
  <c r="K17" i="7"/>
  <c r="I17" i="7"/>
  <c r="G17" i="7"/>
  <c r="E17" i="7"/>
  <c r="C17" i="7"/>
  <c r="K16" i="7"/>
  <c r="J16" i="7"/>
  <c r="J14" i="7" s="1"/>
  <c r="I16" i="7"/>
  <c r="H16" i="7"/>
  <c r="H14" i="7" s="1"/>
  <c r="H13" i="7" s="1"/>
  <c r="G16" i="7"/>
  <c r="F16" i="7"/>
  <c r="F14" i="7" s="1"/>
  <c r="F13" i="7" s="1"/>
  <c r="E16" i="7"/>
  <c r="D16" i="7"/>
  <c r="D14" i="7" s="1"/>
  <c r="D13" i="7" s="1"/>
  <c r="D65" i="7" s="1"/>
  <c r="C16" i="7"/>
  <c r="K14" i="7"/>
  <c r="I14" i="7"/>
  <c r="G14" i="7"/>
  <c r="E14" i="7"/>
  <c r="C14" i="7"/>
  <c r="J62" i="5"/>
  <c r="J48" i="7" l="1"/>
  <c r="H65" i="7"/>
  <c r="I51" i="7"/>
  <c r="I50" i="7" s="1"/>
  <c r="K52" i="7"/>
  <c r="K51" i="7" s="1"/>
  <c r="K50" i="7" s="1"/>
  <c r="C49" i="7"/>
  <c r="C29" i="7"/>
  <c r="K29" i="7"/>
  <c r="C13" i="7"/>
  <c r="J13" i="7"/>
  <c r="J65" i="7" s="1"/>
  <c r="G27" i="7"/>
  <c r="G24" i="7" s="1"/>
  <c r="G13" i="7" s="1"/>
  <c r="I28" i="7"/>
  <c r="G36" i="7"/>
  <c r="H48" i="7"/>
  <c r="F48" i="7"/>
  <c r="F65" i="7" s="1"/>
  <c r="E49" i="7"/>
  <c r="E48" i="7" s="1"/>
  <c r="I55" i="7"/>
  <c r="G54" i="7"/>
  <c r="G53" i="7" s="1"/>
  <c r="G49" i="7" s="1"/>
  <c r="E13" i="7"/>
  <c r="E65" i="7" s="1"/>
  <c r="I20" i="7"/>
  <c r="K21" i="7"/>
  <c r="K20" i="7" s="1"/>
  <c r="I25" i="7"/>
  <c r="K26" i="7"/>
  <c r="K25" i="7" s="1"/>
  <c r="E29" i="7"/>
  <c r="G29" i="7"/>
  <c r="C56" i="7"/>
  <c r="I62" i="7"/>
  <c r="G61" i="7"/>
  <c r="G60" i="7" s="1"/>
  <c r="G56" i="7" s="1"/>
  <c r="I23" i="7"/>
  <c r="I64" i="7"/>
  <c r="J21" i="5"/>
  <c r="J20" i="5"/>
  <c r="J19" i="5" s="1"/>
  <c r="J55" i="5"/>
  <c r="J54" i="5" s="1"/>
  <c r="J53" i="5" s="1"/>
  <c r="J49" i="5" s="1"/>
  <c r="J61" i="5"/>
  <c r="J60" i="5" s="1"/>
  <c r="J56" i="5" s="1"/>
  <c r="E64" i="5"/>
  <c r="G64" i="5" s="1"/>
  <c r="J63" i="5"/>
  <c r="H63" i="5"/>
  <c r="F63" i="5"/>
  <c r="D63" i="5"/>
  <c r="C63" i="5"/>
  <c r="H62" i="5"/>
  <c r="D62" i="5"/>
  <c r="E62" i="5" s="1"/>
  <c r="H61" i="5"/>
  <c r="H60" i="5" s="1"/>
  <c r="H56" i="5" s="1"/>
  <c r="F61" i="5"/>
  <c r="D61" i="5"/>
  <c r="D60" i="5" s="1"/>
  <c r="D56" i="5" s="1"/>
  <c r="C61" i="5"/>
  <c r="C60" i="5" s="1"/>
  <c r="F60" i="5"/>
  <c r="F56" i="5" s="1"/>
  <c r="K58" i="5"/>
  <c r="J58" i="5"/>
  <c r="J57" i="5" s="1"/>
  <c r="I58" i="5"/>
  <c r="I57" i="5" s="1"/>
  <c r="H58" i="5"/>
  <c r="G58" i="5"/>
  <c r="F58" i="5"/>
  <c r="F57" i="5" s="1"/>
  <c r="E58" i="5"/>
  <c r="E57" i="5" s="1"/>
  <c r="D58" i="5"/>
  <c r="C58" i="5"/>
  <c r="K57" i="5"/>
  <c r="H57" i="5"/>
  <c r="G57" i="5"/>
  <c r="D57" i="5"/>
  <c r="C57" i="5"/>
  <c r="H55" i="5"/>
  <c r="D55" i="5"/>
  <c r="E55" i="5" s="1"/>
  <c r="H54" i="5"/>
  <c r="H53" i="5" s="1"/>
  <c r="H49" i="5" s="1"/>
  <c r="F54" i="5"/>
  <c r="D54" i="5"/>
  <c r="D53" i="5" s="1"/>
  <c r="D49" i="5" s="1"/>
  <c r="D48" i="5" s="1"/>
  <c r="C54" i="5"/>
  <c r="C53" i="5" s="1"/>
  <c r="C49" i="5" s="1"/>
  <c r="F53" i="5"/>
  <c r="F49" i="5" s="1"/>
  <c r="I52" i="5"/>
  <c r="I51" i="5" s="1"/>
  <c r="I50" i="5" s="1"/>
  <c r="G52" i="5"/>
  <c r="E52" i="5"/>
  <c r="J51" i="5"/>
  <c r="J50" i="5" s="1"/>
  <c r="H51" i="5"/>
  <c r="G51" i="5"/>
  <c r="F51" i="5"/>
  <c r="F50" i="5" s="1"/>
  <c r="E51" i="5"/>
  <c r="E50" i="5" s="1"/>
  <c r="D51" i="5"/>
  <c r="C51" i="5"/>
  <c r="H50" i="5"/>
  <c r="G50" i="5"/>
  <c r="D50" i="5"/>
  <c r="C50" i="5"/>
  <c r="K43" i="5"/>
  <c r="I43" i="5"/>
  <c r="I42" i="5" s="1"/>
  <c r="G43" i="5"/>
  <c r="G42" i="5" s="1"/>
  <c r="E43" i="5"/>
  <c r="C43" i="5"/>
  <c r="K42" i="5"/>
  <c r="E42" i="5"/>
  <c r="C42" i="5"/>
  <c r="K40" i="5"/>
  <c r="I40" i="5"/>
  <c r="G40" i="5"/>
  <c r="E40" i="5"/>
  <c r="C40" i="5"/>
  <c r="K38" i="5"/>
  <c r="I38" i="5"/>
  <c r="G38" i="5"/>
  <c r="G37" i="5" s="1"/>
  <c r="G36" i="5" s="1"/>
  <c r="E38" i="5"/>
  <c r="E37" i="5" s="1"/>
  <c r="E36" i="5" s="1"/>
  <c r="C38" i="5"/>
  <c r="K37" i="5"/>
  <c r="I37" i="5"/>
  <c r="I36" i="5" s="1"/>
  <c r="C37" i="5"/>
  <c r="K36" i="5"/>
  <c r="C36" i="5"/>
  <c r="K34" i="5"/>
  <c r="K33" i="5" s="1"/>
  <c r="I34" i="5"/>
  <c r="G34" i="5"/>
  <c r="E34" i="5"/>
  <c r="E33" i="5" s="1"/>
  <c r="E29" i="5" s="1"/>
  <c r="C34" i="5"/>
  <c r="C33" i="5" s="1"/>
  <c r="I33" i="5"/>
  <c r="G33" i="5"/>
  <c r="K31" i="5"/>
  <c r="I31" i="5"/>
  <c r="I30" i="5" s="1"/>
  <c r="I29" i="5" s="1"/>
  <c r="G31" i="5"/>
  <c r="G30" i="5" s="1"/>
  <c r="E31" i="5"/>
  <c r="C31" i="5"/>
  <c r="K30" i="5"/>
  <c r="K29" i="5" s="1"/>
  <c r="E30" i="5"/>
  <c r="C30" i="5"/>
  <c r="G28" i="5"/>
  <c r="G27" i="5" s="1"/>
  <c r="G24" i="5" s="1"/>
  <c r="E28" i="5"/>
  <c r="J27" i="5"/>
  <c r="H27" i="5"/>
  <c r="F27" i="5"/>
  <c r="E27" i="5"/>
  <c r="D27" i="5"/>
  <c r="C27" i="5"/>
  <c r="I26" i="5"/>
  <c r="I25" i="5" s="1"/>
  <c r="G26" i="5"/>
  <c r="E26" i="5"/>
  <c r="J25" i="5"/>
  <c r="J24" i="5" s="1"/>
  <c r="H25" i="5"/>
  <c r="G25" i="5"/>
  <c r="F25" i="5"/>
  <c r="F24" i="5" s="1"/>
  <c r="E25" i="5"/>
  <c r="E24" i="5" s="1"/>
  <c r="D25" i="5"/>
  <c r="C25" i="5"/>
  <c r="H24" i="5"/>
  <c r="D24" i="5"/>
  <c r="C24" i="5"/>
  <c r="E23" i="5"/>
  <c r="G23" i="5" s="1"/>
  <c r="J22" i="5"/>
  <c r="H22" i="5"/>
  <c r="H19" i="5" s="1"/>
  <c r="F22" i="5"/>
  <c r="D22" i="5"/>
  <c r="D19" i="5" s="1"/>
  <c r="C22" i="5"/>
  <c r="I21" i="5"/>
  <c r="I20" i="5" s="1"/>
  <c r="G21" i="5"/>
  <c r="E21" i="5"/>
  <c r="H20" i="5"/>
  <c r="G20" i="5"/>
  <c r="F20" i="5"/>
  <c r="F19" i="5" s="1"/>
  <c r="E20" i="5"/>
  <c r="D20" i="5"/>
  <c r="C20" i="5"/>
  <c r="C19" i="5"/>
  <c r="K17" i="5"/>
  <c r="I17" i="5"/>
  <c r="G17" i="5"/>
  <c r="E17" i="5"/>
  <c r="C17" i="5"/>
  <c r="K16" i="5"/>
  <c r="J16" i="5"/>
  <c r="I16" i="5"/>
  <c r="I14" i="5" s="1"/>
  <c r="H16" i="5"/>
  <c r="H14" i="5" s="1"/>
  <c r="H13" i="5" s="1"/>
  <c r="G16" i="5"/>
  <c r="F16" i="5"/>
  <c r="E16" i="5"/>
  <c r="E14" i="5" s="1"/>
  <c r="D16" i="5"/>
  <c r="D14" i="5" s="1"/>
  <c r="C16" i="5"/>
  <c r="K14" i="5"/>
  <c r="J14" i="5"/>
  <c r="G14" i="5"/>
  <c r="F14" i="5"/>
  <c r="F13" i="5" s="1"/>
  <c r="C14" i="5"/>
  <c r="C13" i="5"/>
  <c r="I24" i="7" l="1"/>
  <c r="K62" i="7"/>
  <c r="K61" i="7" s="1"/>
  <c r="I61" i="7"/>
  <c r="G48" i="7"/>
  <c r="G65" i="7" s="1"/>
  <c r="C48" i="7"/>
  <c r="C65" i="7" s="1"/>
  <c r="K64" i="7"/>
  <c r="K63" i="7" s="1"/>
  <c r="I63" i="7"/>
  <c r="K19" i="7"/>
  <c r="K55" i="7"/>
  <c r="K54" i="7" s="1"/>
  <c r="K53" i="7" s="1"/>
  <c r="K49" i="7" s="1"/>
  <c r="I54" i="7"/>
  <c r="I53" i="7" s="1"/>
  <c r="I49" i="7" s="1"/>
  <c r="K23" i="7"/>
  <c r="K22" i="7" s="1"/>
  <c r="I22" i="7"/>
  <c r="I19" i="7" s="1"/>
  <c r="I13" i="7" s="1"/>
  <c r="I27" i="7"/>
  <c r="K28" i="7"/>
  <c r="K27" i="7" s="1"/>
  <c r="K24" i="7" s="1"/>
  <c r="J48" i="5"/>
  <c r="G22" i="5"/>
  <c r="G19" i="5" s="1"/>
  <c r="G13" i="5" s="1"/>
  <c r="I23" i="5"/>
  <c r="G62" i="5"/>
  <c r="E61" i="5"/>
  <c r="E60" i="5" s="1"/>
  <c r="E56" i="5" s="1"/>
  <c r="G63" i="5"/>
  <c r="I64" i="5"/>
  <c r="D13" i="5"/>
  <c r="D65" i="5" s="1"/>
  <c r="C29" i="5"/>
  <c r="F48" i="5"/>
  <c r="F65" i="5" s="1"/>
  <c r="H48" i="5"/>
  <c r="H65" i="5" s="1"/>
  <c r="C56" i="5"/>
  <c r="J13" i="5"/>
  <c r="G29" i="5"/>
  <c r="C48" i="5"/>
  <c r="C65" i="5" s="1"/>
  <c r="G55" i="5"/>
  <c r="E54" i="5"/>
  <c r="E53" i="5" s="1"/>
  <c r="E49" i="5" s="1"/>
  <c r="I28" i="5"/>
  <c r="K52" i="5"/>
  <c r="K51" i="5" s="1"/>
  <c r="K50" i="5" s="1"/>
  <c r="E22" i="5"/>
  <c r="E19" i="5" s="1"/>
  <c r="E13" i="5" s="1"/>
  <c r="K26" i="5"/>
  <c r="K25" i="5" s="1"/>
  <c r="E63" i="5"/>
  <c r="K21" i="5"/>
  <c r="K20" i="5" s="1"/>
  <c r="J55" i="1"/>
  <c r="J62" i="1"/>
  <c r="K13" i="7" l="1"/>
  <c r="I60" i="7"/>
  <c r="I56" i="7" s="1"/>
  <c r="I48" i="7" s="1"/>
  <c r="I65" i="7" s="1"/>
  <c r="K60" i="7"/>
  <c r="K56" i="7" s="1"/>
  <c r="K48" i="7" s="1"/>
  <c r="J65" i="5"/>
  <c r="E65" i="5"/>
  <c r="K19" i="5"/>
  <c r="K23" i="5"/>
  <c r="K22" i="5" s="1"/>
  <c r="I22" i="5"/>
  <c r="I19" i="5" s="1"/>
  <c r="K28" i="5"/>
  <c r="K27" i="5" s="1"/>
  <c r="I27" i="5"/>
  <c r="I24" i="5" s="1"/>
  <c r="G61" i="5"/>
  <c r="G60" i="5" s="1"/>
  <c r="G56" i="5" s="1"/>
  <c r="I62" i="5"/>
  <c r="K24" i="5"/>
  <c r="E48" i="5"/>
  <c r="K64" i="5"/>
  <c r="K63" i="5" s="1"/>
  <c r="I63" i="5"/>
  <c r="G54" i="5"/>
  <c r="G53" i="5" s="1"/>
  <c r="G49" i="5" s="1"/>
  <c r="G48" i="5" s="1"/>
  <c r="G65" i="5" s="1"/>
  <c r="I55" i="5"/>
  <c r="J21" i="1"/>
  <c r="K65" i="7" l="1"/>
  <c r="K13" i="5"/>
  <c r="K62" i="5"/>
  <c r="K61" i="5" s="1"/>
  <c r="K60" i="5" s="1"/>
  <c r="K56" i="5" s="1"/>
  <c r="I61" i="5"/>
  <c r="I60" i="5" s="1"/>
  <c r="I56" i="5" s="1"/>
  <c r="I13" i="5"/>
  <c r="K55" i="5"/>
  <c r="K54" i="5" s="1"/>
  <c r="K53" i="5" s="1"/>
  <c r="K49" i="5" s="1"/>
  <c r="I54" i="5"/>
  <c r="I53" i="5" s="1"/>
  <c r="I49" i="5" s="1"/>
  <c r="I48" i="5" s="1"/>
  <c r="J61" i="1"/>
  <c r="J60" i="1" s="1"/>
  <c r="J56" i="1" s="1"/>
  <c r="K55" i="1"/>
  <c r="K54" i="1" s="1"/>
  <c r="K53" i="1" s="1"/>
  <c r="K64" i="1"/>
  <c r="K63" i="1"/>
  <c r="J63" i="1"/>
  <c r="K58" i="1"/>
  <c r="J58" i="1"/>
  <c r="J57" i="1" s="1"/>
  <c r="K57" i="1"/>
  <c r="J54" i="1"/>
  <c r="J53" i="1" s="1"/>
  <c r="J49" i="1" s="1"/>
  <c r="K52" i="1"/>
  <c r="K51" i="1"/>
  <c r="K50" i="1" s="1"/>
  <c r="J51" i="1"/>
  <c r="J50" i="1" s="1"/>
  <c r="K43" i="1"/>
  <c r="K42" i="1"/>
  <c r="K40" i="1"/>
  <c r="K38" i="1"/>
  <c r="K37" i="1"/>
  <c r="K36" i="1"/>
  <c r="K34" i="1"/>
  <c r="K33" i="1"/>
  <c r="K31" i="1"/>
  <c r="K30" i="1"/>
  <c r="K29" i="1" s="1"/>
  <c r="K28" i="1"/>
  <c r="K27" i="1"/>
  <c r="J27" i="1"/>
  <c r="K26" i="1"/>
  <c r="K25" i="1"/>
  <c r="J25" i="1"/>
  <c r="J24" i="1" s="1"/>
  <c r="K24" i="1"/>
  <c r="K23" i="1"/>
  <c r="K22" i="1"/>
  <c r="J22" i="1"/>
  <c r="K21" i="1"/>
  <c r="K20" i="1"/>
  <c r="K19" i="1" s="1"/>
  <c r="J20" i="1"/>
  <c r="J19" i="1" s="1"/>
  <c r="K17" i="1"/>
  <c r="K16" i="1"/>
  <c r="K14" i="1" s="1"/>
  <c r="J16" i="1"/>
  <c r="J14" i="1" s="1"/>
  <c r="J13" i="1" s="1"/>
  <c r="K48" i="5" l="1"/>
  <c r="K65" i="5" s="1"/>
  <c r="I65" i="5"/>
  <c r="K13" i="1"/>
  <c r="K62" i="1"/>
  <c r="K61" i="1" s="1"/>
  <c r="K60" i="1" s="1"/>
  <c r="K56" i="1" s="1"/>
  <c r="K49" i="1"/>
  <c r="J48" i="1"/>
  <c r="J65" i="1" s="1"/>
  <c r="H55" i="1"/>
  <c r="H62" i="1"/>
  <c r="K48" i="1" l="1"/>
  <c r="K65" i="1" s="1"/>
  <c r="I64" i="1" l="1"/>
  <c r="I63" i="1"/>
  <c r="H63" i="1"/>
  <c r="I62" i="1"/>
  <c r="I61" i="1" s="1"/>
  <c r="I60" i="1" s="1"/>
  <c r="H61" i="1"/>
  <c r="H60" i="1" s="1"/>
  <c r="H56" i="1" s="1"/>
  <c r="I58" i="1"/>
  <c r="H58" i="1"/>
  <c r="I57" i="1"/>
  <c r="H57" i="1"/>
  <c r="I55" i="1"/>
  <c r="I54" i="1" s="1"/>
  <c r="I53" i="1" s="1"/>
  <c r="I49" i="1" s="1"/>
  <c r="H54" i="1"/>
  <c r="H53" i="1"/>
  <c r="H49" i="1" s="1"/>
  <c r="I52" i="1"/>
  <c r="I51" i="1" s="1"/>
  <c r="I50" i="1" s="1"/>
  <c r="H51" i="1"/>
  <c r="H50" i="1"/>
  <c r="I43" i="1"/>
  <c r="I42" i="1"/>
  <c r="I40" i="1"/>
  <c r="I38" i="1"/>
  <c r="I37" i="1" s="1"/>
  <c r="I36" i="1" s="1"/>
  <c r="I34" i="1"/>
  <c r="I33" i="1"/>
  <c r="I31" i="1"/>
  <c r="I30" i="1"/>
  <c r="I28" i="1"/>
  <c r="I27" i="1" s="1"/>
  <c r="H27" i="1"/>
  <c r="I26" i="1"/>
  <c r="I25" i="1"/>
  <c r="H25" i="1"/>
  <c r="H24" i="1"/>
  <c r="I23" i="1"/>
  <c r="I22" i="1" s="1"/>
  <c r="H22" i="1"/>
  <c r="I21" i="1"/>
  <c r="I20" i="1" s="1"/>
  <c r="H20" i="1"/>
  <c r="H19" i="1" s="1"/>
  <c r="I17" i="1"/>
  <c r="I16" i="1"/>
  <c r="H16" i="1"/>
  <c r="I14" i="1"/>
  <c r="H14" i="1"/>
  <c r="H13" i="1" l="1"/>
  <c r="I56" i="1"/>
  <c r="I48" i="1" s="1"/>
  <c r="H48" i="1"/>
  <c r="H65" i="1" s="1"/>
  <c r="I24" i="1"/>
  <c r="I13" i="1" s="1"/>
  <c r="I19" i="1"/>
  <c r="I29" i="1"/>
  <c r="G64" i="1"/>
  <c r="G63" i="1"/>
  <c r="F63" i="1"/>
  <c r="F61" i="1"/>
  <c r="F60" i="1" s="1"/>
  <c r="F56" i="1" s="1"/>
  <c r="G58" i="1"/>
  <c r="G57" i="1" s="1"/>
  <c r="F58" i="1"/>
  <c r="F57" i="1"/>
  <c r="F54" i="1"/>
  <c r="F53" i="1" s="1"/>
  <c r="F49" i="1" s="1"/>
  <c r="G52" i="1"/>
  <c r="G51" i="1" s="1"/>
  <c r="G50" i="1" s="1"/>
  <c r="F51" i="1"/>
  <c r="F50" i="1"/>
  <c r="G43" i="1"/>
  <c r="G42" i="1" s="1"/>
  <c r="G40" i="1"/>
  <c r="G38" i="1"/>
  <c r="G37" i="1" s="1"/>
  <c r="G34" i="1"/>
  <c r="G33" i="1"/>
  <c r="G31" i="1"/>
  <c r="G30" i="1" s="1"/>
  <c r="G28" i="1"/>
  <c r="G27" i="1" s="1"/>
  <c r="F27" i="1"/>
  <c r="G26" i="1"/>
  <c r="G25" i="1"/>
  <c r="G24" i="1" s="1"/>
  <c r="F25" i="1"/>
  <c r="F24" i="1" s="1"/>
  <c r="G23" i="1"/>
  <c r="G22" i="1" s="1"/>
  <c r="F22" i="1"/>
  <c r="G21" i="1"/>
  <c r="G20" i="1"/>
  <c r="G19" i="1" s="1"/>
  <c r="F20" i="1"/>
  <c r="F19" i="1" s="1"/>
  <c r="G17" i="1"/>
  <c r="G16" i="1"/>
  <c r="G14" i="1" s="1"/>
  <c r="G13" i="1" s="1"/>
  <c r="F16" i="1"/>
  <c r="F14" i="1"/>
  <c r="F13" i="1" s="1"/>
  <c r="I65" i="1" l="1"/>
  <c r="G29" i="1"/>
  <c r="F48" i="1"/>
  <c r="F65" i="1" s="1"/>
  <c r="G36" i="1"/>
  <c r="G55" i="1"/>
  <c r="G54" i="1" s="1"/>
  <c r="G53" i="1" s="1"/>
  <c r="G49" i="1" s="1"/>
  <c r="G62" i="1"/>
  <c r="G61" i="1" s="1"/>
  <c r="G60" i="1" s="1"/>
  <c r="G56" i="1" s="1"/>
  <c r="D55" i="1"/>
  <c r="D62" i="1"/>
  <c r="G48" i="1" l="1"/>
  <c r="G65" i="1" s="1"/>
  <c r="D22" i="1"/>
  <c r="D58" i="2" l="1"/>
  <c r="F58" i="2"/>
  <c r="G58" i="2"/>
  <c r="D59" i="2"/>
  <c r="F59" i="2"/>
  <c r="G59" i="2"/>
  <c r="F55" i="2"/>
  <c r="D56" i="2"/>
  <c r="D55" i="2" s="1"/>
  <c r="E56" i="2"/>
  <c r="E55" i="2" s="1"/>
  <c r="F56" i="2"/>
  <c r="G56" i="2"/>
  <c r="G55" i="2" s="1"/>
  <c r="H56" i="2"/>
  <c r="H55" i="2" s="1"/>
  <c r="D52" i="2"/>
  <c r="D51" i="2" s="1"/>
  <c r="F52" i="2"/>
  <c r="G52" i="2"/>
  <c r="G51" i="2" s="1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F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2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58" i="2" s="1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5" i="1"/>
  <c r="E52" i="1"/>
  <c r="E64" i="1"/>
  <c r="D50" i="1"/>
  <c r="E26" i="1"/>
  <c r="E28" i="1"/>
  <c r="E23" i="1"/>
  <c r="E21" i="1"/>
  <c r="D20" i="1"/>
  <c r="D14" i="1"/>
  <c r="E14" i="1"/>
  <c r="H59" i="2" l="1"/>
  <c r="F54" i="2"/>
  <c r="E22" i="1"/>
  <c r="B17" i="3"/>
  <c r="E20" i="1"/>
  <c r="B16" i="3"/>
  <c r="E58" i="2"/>
  <c r="E54" i="2" s="1"/>
  <c r="E59" i="2"/>
  <c r="H54" i="2"/>
  <c r="D54" i="2"/>
  <c r="G54" i="2"/>
  <c r="G47" i="2"/>
  <c r="G46" i="2" s="1"/>
  <c r="G63" i="2" s="1"/>
  <c r="E47" i="2"/>
  <c r="F47" i="2"/>
  <c r="F46" i="2" s="1"/>
  <c r="F63" i="2" s="1"/>
  <c r="H47" i="2"/>
  <c r="D47" i="2"/>
  <c r="H22" i="2"/>
  <c r="D22" i="2"/>
  <c r="D11" i="2" s="1"/>
  <c r="G11" i="2"/>
  <c r="D19" i="1"/>
  <c r="D13" i="1" s="1"/>
  <c r="E19" i="1" l="1"/>
  <c r="E46" i="2"/>
  <c r="E63" i="2" s="1"/>
  <c r="D46" i="2"/>
  <c r="D63" i="2" s="1"/>
  <c r="H46" i="2"/>
  <c r="H63" i="2" s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3" i="1"/>
  <c r="D63" i="1"/>
  <c r="C63" i="1"/>
  <c r="E61" i="1"/>
  <c r="D61" i="1"/>
  <c r="C61" i="1"/>
  <c r="E58" i="1"/>
  <c r="E57" i="1" s="1"/>
  <c r="D58" i="1"/>
  <c r="D57" i="1" s="1"/>
  <c r="C58" i="1"/>
  <c r="C57" i="1" s="1"/>
  <c r="E54" i="1"/>
  <c r="E53" i="1" s="1"/>
  <c r="D54" i="1"/>
  <c r="D53" i="1" s="1"/>
  <c r="D49" i="1" s="1"/>
  <c r="E51" i="1"/>
  <c r="E50" i="1" s="1"/>
  <c r="D51" i="1"/>
  <c r="C51" i="1"/>
  <c r="E43" i="1"/>
  <c r="E42" i="1" s="1"/>
  <c r="C43" i="1"/>
  <c r="E40" i="1"/>
  <c r="C40" i="1"/>
  <c r="E38" i="1"/>
  <c r="C38" i="1"/>
  <c r="E34" i="1"/>
  <c r="E33" i="1" s="1"/>
  <c r="C34" i="1"/>
  <c r="E31" i="1"/>
  <c r="E30" i="1" s="1"/>
  <c r="C31" i="1"/>
  <c r="E27" i="1"/>
  <c r="D27" i="1"/>
  <c r="C27" i="1"/>
  <c r="E25" i="1"/>
  <c r="D25" i="1"/>
  <c r="C25" i="1"/>
  <c r="C24" i="1" s="1"/>
  <c r="C22" i="1"/>
  <c r="E17" i="1"/>
  <c r="C17" i="1"/>
  <c r="E16" i="1"/>
  <c r="D16" i="1"/>
  <c r="C16" i="1"/>
  <c r="C14" i="1"/>
  <c r="D60" i="1" l="1"/>
  <c r="D56" i="1" s="1"/>
  <c r="F12" i="2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8" i="1"/>
  <c r="E49" i="1"/>
  <c r="D24" i="1"/>
  <c r="E24" i="1"/>
  <c r="E13" i="1" s="1"/>
  <c r="E37" i="1"/>
  <c r="C42" i="1"/>
  <c r="E60" i="1"/>
  <c r="E56" i="1" s="1"/>
  <c r="C19" i="4"/>
  <c r="C50" i="1"/>
  <c r="C54" i="2"/>
  <c r="E36" i="1"/>
  <c r="E29" i="1" s="1"/>
  <c r="C22" i="2"/>
  <c r="C60" i="1"/>
  <c r="F34" i="2"/>
  <c r="C37" i="1"/>
  <c r="C30" i="1"/>
  <c r="C33" i="1"/>
  <c r="H12" i="2" l="1"/>
  <c r="H13" i="2"/>
  <c r="H11" i="2"/>
  <c r="F11" i="2"/>
  <c r="F27" i="2"/>
  <c r="H27" i="2" s="1"/>
  <c r="H34" i="2"/>
  <c r="C34" i="2"/>
  <c r="E48" i="1"/>
  <c r="E65" i="1" s="1"/>
  <c r="D65" i="1"/>
  <c r="C56" i="1"/>
  <c r="C36" i="1"/>
  <c r="C29" i="1"/>
  <c r="C27" i="2" l="1"/>
  <c r="E27" i="2" s="1"/>
  <c r="E34" i="2"/>
  <c r="C52" i="2" l="1"/>
  <c r="C51" i="2" l="1"/>
  <c r="B15" i="3"/>
  <c r="B18" i="3" s="1"/>
  <c r="C54" i="1"/>
  <c r="C47" i="2" l="1"/>
  <c r="C20" i="1"/>
  <c r="C19" i="1" s="1"/>
  <c r="C53" i="1"/>
  <c r="C46" i="2" l="1"/>
  <c r="C13" i="1"/>
  <c r="E19" i="2"/>
  <c r="E21" i="2"/>
  <c r="C49" i="1"/>
  <c r="C48" i="1" s="1"/>
  <c r="C18" i="2" l="1"/>
  <c r="B17" i="4"/>
  <c r="B18" i="4"/>
  <c r="C20" i="2"/>
  <c r="E20" i="2" s="1"/>
  <c r="C65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<sst xmlns="http://schemas.openxmlformats.org/spreadsheetml/2006/main" count="577" uniqueCount="156">
  <si>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</si>
  <si>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</si>
  <si>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</si>
  <si>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</si>
  <si>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</si>
  <si>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</si>
  <si>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</si>
  <si>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</si>
  <si>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</si>
  <si>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</si>
  <si>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</si>
  <si>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</si>
  <si>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</si>
  <si>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</si>
  <si>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</si>
  <si>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</si>
  <si>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</si>
  <si>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</si>
  <si>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</si>
  <si>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</si>
  <si>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</si>
  <si>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</si>
  <si>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</si>
  <si>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</si>
  <si>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</si>
  <si>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</si>
  <si>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</si>
  <si>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</si>
  <si>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</si>
  <si>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</si>
  <si>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</si>
  <si>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</si>
  <si>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</si>
  <si>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</si>
  <si>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</si>
  <si>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</si>
  <si>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</si>
  <si>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</si>
  <si>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</si>
  <si>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</si>
  <si>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</si>
  <si>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</si>
  <si>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</si>
  <si>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</si>
  <si>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</si>
  <si>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</si>
  <si>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</si>
  <si>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</si>
  <si>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</si>
  <si>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</si>
  <si>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</si>
  <si>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</si>
  <si>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</si>
  <si>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</si>
  <si>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</si>
  <si>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</si>
  <si>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</si>
  <si>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</si>
  <si>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</si>
  <si>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</si>
  <si>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</si>
  <si>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</si>
  <si>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</si>
  <si>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</si>
  <si>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</si>
  <si>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</si>
  <si>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</si>
  <si>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</si>
  <si>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</si>
  <si>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</si>
  <si>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</si>
  <si>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</si>
  <si>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</si>
  <si>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</si>
  <si>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</si>
  <si>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</si>
  <si>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</si>
  <si>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</si>
  <si>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</si>
  <si>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</si>
  <si>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</si>
  <si>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</si>
  <si>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</si>
  <si>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</si>
  <si>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</si>
  <si>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</si>
  <si>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</si>
  <si>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</si>
  <si>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</si>
  <si>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</si>
  <si>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</si>
  <si>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</si>
  <si>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</si>
  <si>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</si>
  <si>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</si>
  <si>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</si>
  <si>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</si>
  <si>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</si>
  <si>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</si>
  <si>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</si>
  <si>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</si>
  <si>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</si>
  <si>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</si>
  <si>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</si>
  <si>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</si>
  <si>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</si>
  <si>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</si>
  <si>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</si>
  <si>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</si>
  <si>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</si>
  <si>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</si>
  <si>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</si>
  <si>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</si>
  <si>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</si>
  <si>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</si>
  <si>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</si>
  <si>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</si>
  <si>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</si>
  <si>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</si>
  <si>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</si>
  <si>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</si>
  <si>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</si>
  <si>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</si>
  <si>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</si>
  <si>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</si>
  <si>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</si>
  <si>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</si>
  <si>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</si>
  <si>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</si>
  <si>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</si>
  <si>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</si>
  <si>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</si>
  <si>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6</t>
  </si>
  <si>
    <t>7</t>
  </si>
  <si>
    <t>8</t>
  </si>
  <si>
    <t>от "__" _____ 2019 № ______</t>
  </si>
  <si>
    <t>Приложение 14</t>
  </si>
  <si>
    <t>Приложение 16</t>
  </si>
  <si>
    <t>Решение Думы города от 21.02.2019 №333</t>
  </si>
  <si>
    <t>Уточнение март</t>
  </si>
  <si>
    <t>от "22_ "_03_2019 № _343_</t>
  </si>
  <si>
    <t>Решение Думы города от 22.03.2019 №343</t>
  </si>
  <si>
    <t>Уточнение июнь</t>
  </si>
  <si>
    <t>Приложение 12</t>
  </si>
  <si>
    <t>от "21" 06_2019 № 362</t>
  </si>
  <si>
    <t>Решение Думы города от 21.06.2019 №362</t>
  </si>
  <si>
    <t>Уточнение октябрь</t>
  </si>
  <si>
    <t>Сумма на 2019 год (тыс.рублей)</t>
  </si>
  <si>
    <t>Приложение 13</t>
  </si>
  <si>
    <t>от 29.10.2019 № 392</t>
  </si>
  <si>
    <t>Решение Думы города от 29.10.2019 №392</t>
  </si>
  <si>
    <t>Уточнение декабрь</t>
  </si>
  <si>
    <t>к решению Думы</t>
  </si>
  <si>
    <t>от " __ " __ 2019  №__</t>
  </si>
  <si>
    <t>Приложение7</t>
  </si>
  <si>
    <t>от " 19_ " _12_ 2019  №_408_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</si>
</sst>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0" fontId="8" fillId="0" borderId="0" xfId="2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topLeftCell="A51" zoomScaleNormal="100" workbookViewId="0">
      <selection activeCell="M9" sqref="M9"/>
    </sheetView>
  </sheetViews>
  <sheetFormatPr defaultRowHeight="15" x14ac:dyDescent="0.25"/>
  <cols>
    <col min="1" max="1" width="67" style="2" customWidth="1"/>
    <col min="2" max="2" width="25" style="2" customWidth="1"/>
    <col min="3" max="3" width="17.625" style="2" hidden="1" customWidth="1"/>
    <col min="4" max="4" width="0.25" style="2" hidden="1" customWidth="1"/>
    <col min="5" max="5" width="15" style="2" hidden="1" customWidth="1"/>
    <col min="6" max="6" width="10.375" style="2" hidden="1" customWidth="1"/>
    <col min="7" max="7" width="14.875" style="2" hidden="1" customWidth="1"/>
    <col min="8" max="8" width="10.375" style="2" hidden="1" customWidth="1"/>
    <col min="9" max="9" width="14.875" style="2" customWidth="1"/>
    <col min="10" max="10" width="14" style="2" customWidth="1"/>
    <col min="11" max="11" width="11.625" style="2" customWidth="1"/>
    <col min="12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11" s="1" customFormat="1" ht="15.75" x14ac:dyDescent="0.25">
      <c r="E1" s="31"/>
      <c r="F1" s="45" t="s">
        <v>143</v>
      </c>
      <c r="H1" s="45" t="s">
        <v>148</v>
      </c>
      <c r="J1" s="55" t="s">
        <v>154</v>
      </c>
    </row>
    <row r="2" spans="1:11" s="1" customFormat="1" ht="15.75" x14ac:dyDescent="0.25">
      <c r="E2" s="31"/>
      <c r="F2" s="31" t="s">
        <v>0</v>
      </c>
      <c r="H2" s="31" t="s">
        <v>0</v>
      </c>
      <c r="J2" s="55" t="s">
        <v>152</v>
      </c>
    </row>
    <row r="3" spans="1:11" x14ac:dyDescent="0.25">
      <c r="E3" s="24"/>
      <c r="F3" s="24" t="s">
        <v>1</v>
      </c>
      <c r="H3" s="24" t="s">
        <v>1</v>
      </c>
      <c r="J3" s="55" t="s">
        <v>1</v>
      </c>
    </row>
    <row r="4" spans="1:11" s="1" customFormat="1" ht="15.75" x14ac:dyDescent="0.25">
      <c r="E4" s="31"/>
      <c r="F4" s="31" t="s">
        <v>144</v>
      </c>
      <c r="H4" s="31" t="s">
        <v>149</v>
      </c>
      <c r="J4" s="55" t="s">
        <v>155</v>
      </c>
    </row>
    <row r="6" spans="1:11" ht="15" customHeight="1" x14ac:dyDescent="0.25">
      <c r="A6" s="72" t="s">
        <v>125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30.75" customHeight="1" x14ac:dyDescent="0.25">
      <c r="A9" s="62"/>
      <c r="B9" s="62"/>
      <c r="C9" s="62"/>
      <c r="D9" s="61"/>
      <c r="E9" s="62"/>
      <c r="F9" s="61"/>
      <c r="G9" s="62"/>
      <c r="H9" s="61"/>
      <c r="I9" s="62"/>
      <c r="J9" s="61"/>
      <c r="K9" s="62"/>
    </row>
    <row r="10" spans="1:11" ht="15" customHeight="1" x14ac:dyDescent="0.25">
      <c r="A10" s="69" t="s">
        <v>2</v>
      </c>
      <c r="B10" s="70" t="s">
        <v>3</v>
      </c>
      <c r="C10" s="71" t="s">
        <v>138</v>
      </c>
      <c r="D10" s="81" t="s">
        <v>139</v>
      </c>
      <c r="E10" s="71" t="s">
        <v>141</v>
      </c>
      <c r="F10" s="81" t="s">
        <v>142</v>
      </c>
      <c r="G10" s="71" t="s">
        <v>145</v>
      </c>
      <c r="H10" s="81" t="s">
        <v>146</v>
      </c>
      <c r="I10" s="71" t="s">
        <v>150</v>
      </c>
      <c r="J10" s="81" t="s">
        <v>151</v>
      </c>
      <c r="K10" s="71" t="s">
        <v>147</v>
      </c>
    </row>
    <row r="11" spans="1:11" ht="48.75" customHeight="1" x14ac:dyDescent="0.25">
      <c r="A11" s="69"/>
      <c r="B11" s="70"/>
      <c r="C11" s="71"/>
      <c r="D11" s="82"/>
      <c r="E11" s="71"/>
      <c r="F11" s="82"/>
      <c r="G11" s="71"/>
      <c r="H11" s="82"/>
      <c r="I11" s="71"/>
      <c r="J11" s="82"/>
      <c r="K11" s="82"/>
    </row>
    <row r="12" spans="1:11" s="7" customFormat="1" x14ac:dyDescent="0.25">
      <c r="A12" s="63">
        <v>1</v>
      </c>
      <c r="B12" s="64">
        <v>2</v>
      </c>
      <c r="C12" s="65" t="s">
        <v>4</v>
      </c>
      <c r="D12" s="6">
        <v>4</v>
      </c>
      <c r="E12" s="65" t="s">
        <v>5</v>
      </c>
      <c r="F12" s="6">
        <v>4</v>
      </c>
      <c r="G12" s="65" t="s">
        <v>5</v>
      </c>
      <c r="H12" s="6">
        <v>4</v>
      </c>
      <c r="I12" s="65" t="s">
        <v>5</v>
      </c>
      <c r="J12" s="6">
        <v>4</v>
      </c>
      <c r="K12" s="65" t="s">
        <v>5</v>
      </c>
    </row>
    <row r="13" spans="1:11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K13" si="0">SUM(D14+D19+D24)</f>
        <v>0</v>
      </c>
      <c r="E13" s="26">
        <f t="shared" si="0"/>
        <v>122908.20000000001</v>
      </c>
      <c r="F13" s="26">
        <f t="shared" si="0"/>
        <v>0</v>
      </c>
      <c r="G13" s="26">
        <f t="shared" si="0"/>
        <v>122908.20000000001</v>
      </c>
      <c r="H13" s="26">
        <f t="shared" si="0"/>
        <v>0</v>
      </c>
      <c r="I13" s="26">
        <f t="shared" si="0"/>
        <v>122908.20000000001</v>
      </c>
      <c r="J13" s="26">
        <f t="shared" si="0"/>
        <v>-54142.9</v>
      </c>
      <c r="K13" s="26">
        <f t="shared" si="0"/>
        <v>68765.300000000017</v>
      </c>
    </row>
    <row r="14" spans="1:11" ht="28.5" x14ac:dyDescent="0.25">
      <c r="A14" s="8" t="s">
        <v>8</v>
      </c>
      <c r="B14" s="9" t="s">
        <v>9</v>
      </c>
      <c r="C14" s="26">
        <f>C16</f>
        <v>0</v>
      </c>
      <c r="D14" s="26">
        <f t="shared" ref="D14:K14" si="1">D16</f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</row>
    <row r="15" spans="1:11" ht="30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  <c r="H15" s="6"/>
      <c r="I15" s="11" t="s">
        <v>12</v>
      </c>
      <c r="J15" s="6"/>
      <c r="K15" s="11" t="s">
        <v>12</v>
      </c>
    </row>
    <row r="16" spans="1:11" ht="30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2">D18</f>
        <v>0</v>
      </c>
      <c r="E16" s="27">
        <f>E18</f>
        <v>0</v>
      </c>
      <c r="F16" s="27">
        <f t="shared" si="2"/>
        <v>0</v>
      </c>
      <c r="G16" s="27">
        <f>G18</f>
        <v>0</v>
      </c>
      <c r="H16" s="27">
        <f t="shared" ref="H16:J16" si="3">H18</f>
        <v>0</v>
      </c>
      <c r="I16" s="27">
        <f>I18</f>
        <v>0</v>
      </c>
      <c r="J16" s="27">
        <f t="shared" si="3"/>
        <v>0</v>
      </c>
      <c r="K16" s="27">
        <f>K18</f>
        <v>0</v>
      </c>
    </row>
    <row r="17" spans="1:11" ht="30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  <c r="H17" s="6"/>
      <c r="I17" s="27">
        <f>SUM(I18)</f>
        <v>0</v>
      </c>
      <c r="J17" s="6"/>
      <c r="K17" s="27">
        <f>SUM(K18)</f>
        <v>0</v>
      </c>
    </row>
    <row r="18" spans="1:11" ht="30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K19" si="4">SUM(D20+D22)</f>
        <v>0</v>
      </c>
      <c r="E19" s="28">
        <f t="shared" si="4"/>
        <v>212908.2</v>
      </c>
      <c r="F19" s="28">
        <f t="shared" si="4"/>
        <v>0</v>
      </c>
      <c r="G19" s="28">
        <f t="shared" si="4"/>
        <v>212908.2</v>
      </c>
      <c r="H19" s="28">
        <f t="shared" si="4"/>
        <v>0</v>
      </c>
      <c r="I19" s="28">
        <f t="shared" si="4"/>
        <v>212908.2</v>
      </c>
      <c r="J19" s="28">
        <f t="shared" si="4"/>
        <v>-54142.9</v>
      </c>
      <c r="K19" s="28">
        <f t="shared" si="4"/>
        <v>158765.30000000002</v>
      </c>
    </row>
    <row r="20" spans="1:11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K20" si="5">SUM(D21)</f>
        <v>0</v>
      </c>
      <c r="E20" s="29">
        <f t="shared" si="5"/>
        <v>242908.2</v>
      </c>
      <c r="F20" s="29">
        <f t="shared" si="5"/>
        <v>0</v>
      </c>
      <c r="G20" s="29">
        <f t="shared" si="5"/>
        <v>242908.2</v>
      </c>
      <c r="H20" s="29">
        <f t="shared" si="5"/>
        <v>0</v>
      </c>
      <c r="I20" s="29">
        <f t="shared" si="5"/>
        <v>242908.2</v>
      </c>
      <c r="J20" s="29">
        <f t="shared" si="5"/>
        <v>-54142.9</v>
      </c>
      <c r="K20" s="29">
        <f t="shared" si="5"/>
        <v>188765.30000000002</v>
      </c>
    </row>
    <row r="21" spans="1:11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  <c r="H21" s="6"/>
      <c r="I21" s="27">
        <f>SUM(G21+H21)</f>
        <v>242908.2</v>
      </c>
      <c r="J21" s="54">
        <f>-23770.9-33334.6-1426.6+4250+139.2</f>
        <v>-54142.9</v>
      </c>
      <c r="K21" s="27">
        <f>SUM(I21+J21)</f>
        <v>188765.30000000002</v>
      </c>
    </row>
    <row r="22" spans="1:11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K22" si="6">SUM(D23)</f>
        <v>0</v>
      </c>
      <c r="E22" s="29">
        <f t="shared" si="6"/>
        <v>-30000</v>
      </c>
      <c r="F22" s="29">
        <f t="shared" si="6"/>
        <v>0</v>
      </c>
      <c r="G22" s="29">
        <f t="shared" si="6"/>
        <v>-30000</v>
      </c>
      <c r="H22" s="29">
        <f t="shared" si="6"/>
        <v>0</v>
      </c>
      <c r="I22" s="29">
        <f t="shared" si="6"/>
        <v>-30000</v>
      </c>
      <c r="J22" s="29">
        <f t="shared" si="6"/>
        <v>0</v>
      </c>
      <c r="K22" s="29">
        <f t="shared" si="6"/>
        <v>-30000</v>
      </c>
    </row>
    <row r="23" spans="1:11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  <c r="H23" s="42"/>
      <c r="I23" s="27">
        <f>SUM(G23+H23)</f>
        <v>-30000</v>
      </c>
      <c r="J23" s="42"/>
      <c r="K23" s="27">
        <f>SUM(I23+J23)</f>
        <v>-30000</v>
      </c>
    </row>
    <row r="24" spans="1:11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7">D25+D27</f>
        <v>0</v>
      </c>
      <c r="E24" s="28">
        <f>E25+E27</f>
        <v>-90000</v>
      </c>
      <c r="F24" s="28">
        <f t="shared" si="7"/>
        <v>0</v>
      </c>
      <c r="G24" s="28">
        <f>G25+G27</f>
        <v>-90000</v>
      </c>
      <c r="H24" s="28">
        <f t="shared" ref="H24:J24" si="8">H25+H27</f>
        <v>0</v>
      </c>
      <c r="I24" s="28">
        <f>I25+I27</f>
        <v>-90000</v>
      </c>
      <c r="J24" s="28">
        <f t="shared" si="8"/>
        <v>0</v>
      </c>
      <c r="K24" s="28">
        <f>K25+K27</f>
        <v>-90000</v>
      </c>
    </row>
    <row r="25" spans="1:11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J25" si="9">D26</f>
        <v>0</v>
      </c>
      <c r="E25" s="29">
        <f>E26</f>
        <v>0</v>
      </c>
      <c r="F25" s="29">
        <f t="shared" si="9"/>
        <v>0</v>
      </c>
      <c r="G25" s="29">
        <f>G26</f>
        <v>0</v>
      </c>
      <c r="H25" s="29">
        <f t="shared" si="9"/>
        <v>0</v>
      </c>
      <c r="I25" s="29">
        <f>I26</f>
        <v>0</v>
      </c>
      <c r="J25" s="29">
        <f t="shared" si="9"/>
        <v>0</v>
      </c>
      <c r="K25" s="29">
        <f>K26</f>
        <v>0</v>
      </c>
    </row>
    <row r="26" spans="1:11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  <c r="H26" s="35"/>
      <c r="I26" s="29">
        <f>SUM(G26+H26)</f>
        <v>0</v>
      </c>
      <c r="J26" s="35"/>
      <c r="K26" s="29">
        <f>SUM(I26+J26)</f>
        <v>0</v>
      </c>
    </row>
    <row r="27" spans="1:11" s="14" customFormat="1" ht="30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J27" si="10">SUM(D28)</f>
        <v>0</v>
      </c>
      <c r="E27" s="29">
        <f>SUM(E28)</f>
        <v>-90000</v>
      </c>
      <c r="F27" s="29">
        <f t="shared" si="10"/>
        <v>0</v>
      </c>
      <c r="G27" s="29">
        <f>SUM(G28)</f>
        <v>-90000</v>
      </c>
      <c r="H27" s="29">
        <f t="shared" si="10"/>
        <v>0</v>
      </c>
      <c r="I27" s="29">
        <f>SUM(I28)</f>
        <v>-90000</v>
      </c>
      <c r="J27" s="29">
        <f t="shared" si="10"/>
        <v>0</v>
      </c>
      <c r="K27" s="29">
        <f>SUM(K28)</f>
        <v>-90000</v>
      </c>
    </row>
    <row r="28" spans="1:11" s="14" customFormat="1" ht="30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  <c r="H28" s="36"/>
      <c r="I28" s="29">
        <f>SUM(G28+H28)</f>
        <v>-90000</v>
      </c>
      <c r="J28" s="36"/>
      <c r="K28" s="29">
        <f>SUM(I28+J28)</f>
        <v>-90000</v>
      </c>
    </row>
    <row r="29" spans="1:11" s="14" customFormat="1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  <c r="H29" s="36"/>
      <c r="I29" s="28">
        <f>I30+I33+I36</f>
        <v>0</v>
      </c>
      <c r="J29" s="36"/>
      <c r="K29" s="28">
        <f>K30+K33+K36</f>
        <v>0</v>
      </c>
    </row>
    <row r="30" spans="1:11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  <c r="H30" s="36"/>
      <c r="I30" s="29">
        <f>I31</f>
        <v>0</v>
      </c>
      <c r="J30" s="36"/>
      <c r="K30" s="29">
        <f>K31</f>
        <v>0</v>
      </c>
    </row>
    <row r="31" spans="1:11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  <c r="H31" s="36"/>
      <c r="I31" s="29">
        <f>I32</f>
        <v>0</v>
      </c>
      <c r="J31" s="36"/>
      <c r="K31" s="29">
        <f>K32</f>
        <v>0</v>
      </c>
    </row>
    <row r="32" spans="1:11" s="14" customFormat="1" ht="30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  <c r="H32" s="36"/>
      <c r="I32" s="29">
        <v>0</v>
      </c>
      <c r="J32" s="36"/>
      <c r="K32" s="29">
        <v>0</v>
      </c>
    </row>
    <row r="33" spans="1:11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  <c r="H33" s="36"/>
      <c r="I33" s="29">
        <f>I34</f>
        <v>0</v>
      </c>
      <c r="J33" s="36"/>
      <c r="K33" s="29">
        <f>K34</f>
        <v>0</v>
      </c>
    </row>
    <row r="34" spans="1:11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  <c r="H34" s="36"/>
      <c r="I34" s="29">
        <f>I35</f>
        <v>0</v>
      </c>
      <c r="J34" s="36"/>
      <c r="K34" s="29">
        <f>K35</f>
        <v>0</v>
      </c>
    </row>
    <row r="35" spans="1:11" s="14" customFormat="1" ht="75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  <c r="H35" s="36"/>
      <c r="I35" s="29">
        <v>0</v>
      </c>
      <c r="J35" s="36"/>
      <c r="K35" s="29">
        <v>0</v>
      </c>
    </row>
    <row r="36" spans="1:11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  <c r="H36" s="36"/>
      <c r="I36" s="29">
        <f>I37+I42</f>
        <v>0</v>
      </c>
      <c r="J36" s="36"/>
      <c r="K36" s="29">
        <f>K37+K42</f>
        <v>0</v>
      </c>
    </row>
    <row r="37" spans="1:11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  <c r="H37" s="36"/>
      <c r="I37" s="29">
        <f>I38+I40</f>
        <v>0</v>
      </c>
      <c r="J37" s="36"/>
      <c r="K37" s="29">
        <f>K38+K40</f>
        <v>0</v>
      </c>
    </row>
    <row r="38" spans="1:11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  <c r="H38" s="36"/>
      <c r="I38" s="29">
        <f>I39</f>
        <v>0</v>
      </c>
      <c r="J38" s="36"/>
      <c r="K38" s="29">
        <f>K39</f>
        <v>0</v>
      </c>
    </row>
    <row r="39" spans="1:11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  <c r="H39" s="36"/>
      <c r="I39" s="29">
        <v>0</v>
      </c>
      <c r="J39" s="36"/>
      <c r="K39" s="29">
        <v>0</v>
      </c>
    </row>
    <row r="40" spans="1:11" s="14" customFormat="1" ht="30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  <c r="H40" s="36"/>
      <c r="I40" s="29">
        <f>I41</f>
        <v>0</v>
      </c>
      <c r="J40" s="36"/>
      <c r="K40" s="29">
        <f>K41</f>
        <v>0</v>
      </c>
    </row>
    <row r="41" spans="1:11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  <c r="H41" s="36"/>
      <c r="I41" s="29">
        <v>0</v>
      </c>
      <c r="J41" s="36"/>
      <c r="K41" s="29">
        <v>0</v>
      </c>
    </row>
    <row r="42" spans="1:11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  <c r="H42" s="36"/>
      <c r="I42" s="29">
        <f>I43</f>
        <v>0</v>
      </c>
      <c r="J42" s="36"/>
      <c r="K42" s="29">
        <f>K43</f>
        <v>0</v>
      </c>
    </row>
    <row r="43" spans="1:11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  <c r="H43" s="36"/>
      <c r="I43" s="29">
        <f>I44</f>
        <v>0</v>
      </c>
      <c r="J43" s="36"/>
      <c r="K43" s="29">
        <f>K44</f>
        <v>0</v>
      </c>
    </row>
    <row r="44" spans="1:11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  <c r="H44" s="36"/>
      <c r="I44" s="29">
        <v>0</v>
      </c>
      <c r="J44" s="36"/>
      <c r="K44" s="29">
        <v>0</v>
      </c>
    </row>
    <row r="45" spans="1:11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  <c r="H45" s="36"/>
      <c r="I45" s="29">
        <v>0</v>
      </c>
      <c r="J45" s="36"/>
      <c r="K45" s="29">
        <v>0</v>
      </c>
    </row>
    <row r="46" spans="1:11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  <c r="H46" s="36"/>
      <c r="I46" s="29">
        <v>0</v>
      </c>
      <c r="J46" s="36"/>
      <c r="K46" s="29">
        <v>0</v>
      </c>
    </row>
    <row r="47" spans="1:11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  <c r="H47" s="36"/>
      <c r="I47" s="29">
        <v>0</v>
      </c>
      <c r="J47" s="36"/>
      <c r="K47" s="29">
        <v>0</v>
      </c>
    </row>
    <row r="48" spans="1:11" s="14" customFormat="1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K48" si="11">SUM(D49+D56)</f>
        <v>467249.69999999995</v>
      </c>
      <c r="E48" s="28">
        <f t="shared" si="11"/>
        <v>519971.10000000056</v>
      </c>
      <c r="F48" s="28">
        <f t="shared" si="11"/>
        <v>0</v>
      </c>
      <c r="G48" s="28">
        <f t="shared" si="11"/>
        <v>519971.10000000056</v>
      </c>
      <c r="H48" s="28">
        <f t="shared" si="11"/>
        <v>0</v>
      </c>
      <c r="I48" s="28">
        <f t="shared" si="11"/>
        <v>519971.10000000056</v>
      </c>
      <c r="J48" s="28">
        <f t="shared" si="11"/>
        <v>-108832.20000000001</v>
      </c>
      <c r="K48" s="28">
        <f t="shared" si="11"/>
        <v>411138.90000000037</v>
      </c>
    </row>
    <row r="49" spans="1:11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K49" si="12">D53+D50</f>
        <v>-641279.80000000005</v>
      </c>
      <c r="E49" s="29">
        <f t="shared" si="12"/>
        <v>-4782645.5999999996</v>
      </c>
      <c r="F49" s="29">
        <f t="shared" si="12"/>
        <v>-51839.1</v>
      </c>
      <c r="G49" s="29">
        <f t="shared" si="12"/>
        <v>-4834484.6999999993</v>
      </c>
      <c r="H49" s="29">
        <f t="shared" si="12"/>
        <v>-297454.5</v>
      </c>
      <c r="I49" s="29">
        <f t="shared" si="12"/>
        <v>-5131939.1999999993</v>
      </c>
      <c r="J49" s="29">
        <f t="shared" si="12"/>
        <v>-362134.80000000005</v>
      </c>
      <c r="K49" s="29">
        <f t="shared" si="12"/>
        <v>-5494073.9999999991</v>
      </c>
    </row>
    <row r="50" spans="1:11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K51" si="13">D51</f>
        <v>0</v>
      </c>
      <c r="E50" s="29">
        <f t="shared" si="13"/>
        <v>0</v>
      </c>
      <c r="F50" s="29">
        <f t="shared" si="13"/>
        <v>0</v>
      </c>
      <c r="G50" s="29">
        <f t="shared" si="13"/>
        <v>0</v>
      </c>
      <c r="H50" s="29">
        <f t="shared" si="13"/>
        <v>0</v>
      </c>
      <c r="I50" s="29">
        <f t="shared" si="13"/>
        <v>0</v>
      </c>
      <c r="J50" s="29">
        <f t="shared" si="13"/>
        <v>0</v>
      </c>
      <c r="K50" s="29">
        <f t="shared" si="13"/>
        <v>0</v>
      </c>
    </row>
    <row r="51" spans="1:11" s="14" customFormat="1" x14ac:dyDescent="0.25">
      <c r="A51" s="15" t="s">
        <v>79</v>
      </c>
      <c r="B51" s="16" t="s">
        <v>80</v>
      </c>
      <c r="C51" s="29">
        <f>C52</f>
        <v>0</v>
      </c>
      <c r="D51" s="29">
        <f t="shared" si="13"/>
        <v>0</v>
      </c>
      <c r="E51" s="29">
        <f>E52</f>
        <v>0</v>
      </c>
      <c r="F51" s="29">
        <f t="shared" si="13"/>
        <v>0</v>
      </c>
      <c r="G51" s="29">
        <f>G52</f>
        <v>0</v>
      </c>
      <c r="H51" s="29">
        <f t="shared" si="13"/>
        <v>0</v>
      </c>
      <c r="I51" s="29">
        <f>I52</f>
        <v>0</v>
      </c>
      <c r="J51" s="29">
        <f t="shared" si="13"/>
        <v>0</v>
      </c>
      <c r="K51" s="29">
        <f>K52</f>
        <v>0</v>
      </c>
    </row>
    <row r="52" spans="1:11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  <c r="H52" s="36"/>
      <c r="I52" s="29">
        <f>SUM(G52+H52)</f>
        <v>0</v>
      </c>
      <c r="J52" s="36"/>
      <c r="K52" s="29">
        <f>SUM(I52+J52)</f>
        <v>0</v>
      </c>
    </row>
    <row r="53" spans="1:11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J54" si="14">D54</f>
        <v>-641279.80000000005</v>
      </c>
      <c r="E53" s="29">
        <f>E54</f>
        <v>-4782645.5999999996</v>
      </c>
      <c r="F53" s="29">
        <f t="shared" si="14"/>
        <v>-51839.1</v>
      </c>
      <c r="G53" s="29">
        <f>G54</f>
        <v>-4834484.6999999993</v>
      </c>
      <c r="H53" s="29">
        <f t="shared" si="14"/>
        <v>-297454.5</v>
      </c>
      <c r="I53" s="29">
        <f>I54</f>
        <v>-5131939.1999999993</v>
      </c>
      <c r="J53" s="29">
        <f t="shared" si="14"/>
        <v>-362134.80000000005</v>
      </c>
      <c r="K53" s="29">
        <f>K54</f>
        <v>-5494073.9999999991</v>
      </c>
    </row>
    <row r="54" spans="1:11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14"/>
        <v>-641279.80000000005</v>
      </c>
      <c r="E54" s="29">
        <f>E55</f>
        <v>-4782645.5999999996</v>
      </c>
      <c r="F54" s="29">
        <f t="shared" si="14"/>
        <v>-51839.1</v>
      </c>
      <c r="G54" s="29">
        <f>G55</f>
        <v>-4834484.6999999993</v>
      </c>
      <c r="H54" s="29">
        <f t="shared" si="14"/>
        <v>-297454.5</v>
      </c>
      <c r="I54" s="29">
        <f>I55</f>
        <v>-5131939.1999999993</v>
      </c>
      <c r="J54" s="29">
        <f t="shared" si="14"/>
        <v>-362134.80000000005</v>
      </c>
      <c r="K54" s="29">
        <f>K55</f>
        <v>-5494073.9999999991</v>
      </c>
    </row>
    <row r="55" spans="1:11" s="14" customFormat="1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  <c r="H55" s="43">
        <f>-296954.5-500</f>
        <v>-297454.5</v>
      </c>
      <c r="I55" s="29">
        <f>SUM(G55+H55)</f>
        <v>-5131939.1999999993</v>
      </c>
      <c r="J55" s="43">
        <f>-207488.7-300+66.4-120000-26500-3600+76.7-4250-139.2</f>
        <v>-362134.80000000005</v>
      </c>
      <c r="K55" s="29">
        <f>SUM(I55+J55)</f>
        <v>-5494073.9999999991</v>
      </c>
    </row>
    <row r="56" spans="1:11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  <c r="H56" s="29">
        <f>SUM(H557+H60)</f>
        <v>297454.5</v>
      </c>
      <c r="I56" s="29">
        <f>I57+I60</f>
        <v>5651910.2999999998</v>
      </c>
      <c r="J56" s="29">
        <f>SUM(J557+J60)</f>
        <v>253302.60000000003</v>
      </c>
      <c r="K56" s="29">
        <f>K57+K60</f>
        <v>5905212.8999999994</v>
      </c>
    </row>
    <row r="57" spans="1:11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J58" si="15">D58</f>
        <v>0</v>
      </c>
      <c r="E57" s="29">
        <f>E58</f>
        <v>0</v>
      </c>
      <c r="F57" s="29">
        <f t="shared" si="15"/>
        <v>0</v>
      </c>
      <c r="G57" s="29">
        <f>G58</f>
        <v>0</v>
      </c>
      <c r="H57" s="29">
        <f t="shared" si="15"/>
        <v>0</v>
      </c>
      <c r="I57" s="29">
        <f>I58</f>
        <v>0</v>
      </c>
      <c r="J57" s="29">
        <f t="shared" si="15"/>
        <v>0</v>
      </c>
      <c r="K57" s="29">
        <f>K58</f>
        <v>0</v>
      </c>
    </row>
    <row r="58" spans="1:11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15"/>
        <v>0</v>
      </c>
      <c r="E58" s="29">
        <f>E59</f>
        <v>0</v>
      </c>
      <c r="F58" s="29">
        <f t="shared" si="15"/>
        <v>0</v>
      </c>
      <c r="G58" s="29">
        <f>G59</f>
        <v>0</v>
      </c>
      <c r="H58" s="29">
        <f t="shared" si="15"/>
        <v>0</v>
      </c>
      <c r="I58" s="29">
        <f>I59</f>
        <v>0</v>
      </c>
      <c r="J58" s="29">
        <f t="shared" si="15"/>
        <v>0</v>
      </c>
      <c r="K58" s="29">
        <f>K59</f>
        <v>0</v>
      </c>
    </row>
    <row r="59" spans="1:11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  <c r="H59" s="43"/>
      <c r="I59" s="29">
        <v>0</v>
      </c>
      <c r="J59" s="43"/>
      <c r="K59" s="29">
        <v>0</v>
      </c>
    </row>
    <row r="60" spans="1:11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16">D61-D63</f>
        <v>1108529.5</v>
      </c>
      <c r="E60" s="29">
        <f>E61-E63</f>
        <v>5302616.7</v>
      </c>
      <c r="F60" s="29">
        <f t="shared" si="16"/>
        <v>51839.1</v>
      </c>
      <c r="G60" s="29">
        <f>G61-G63</f>
        <v>5354455.8</v>
      </c>
      <c r="H60" s="29">
        <f t="shared" ref="H60:J60" si="17">H61-H63</f>
        <v>297454.5</v>
      </c>
      <c r="I60" s="29">
        <f>I61-I63</f>
        <v>5651910.2999999998</v>
      </c>
      <c r="J60" s="29">
        <f t="shared" si="17"/>
        <v>253302.60000000003</v>
      </c>
      <c r="K60" s="29">
        <f>K61-K63</f>
        <v>5905212.8999999994</v>
      </c>
    </row>
    <row r="61" spans="1:11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J61" si="18">SUM(D62)</f>
        <v>1108529.5</v>
      </c>
      <c r="E61" s="29">
        <f>SUM(E62)</f>
        <v>5302616.7</v>
      </c>
      <c r="F61" s="29">
        <f t="shared" si="18"/>
        <v>51839.1</v>
      </c>
      <c r="G61" s="29">
        <f>SUM(G62)</f>
        <v>5354455.8</v>
      </c>
      <c r="H61" s="29">
        <f t="shared" si="18"/>
        <v>297454.5</v>
      </c>
      <c r="I61" s="29">
        <f>SUM(I62)</f>
        <v>5651910.2999999998</v>
      </c>
      <c r="J61" s="29">
        <f t="shared" si="18"/>
        <v>253302.60000000003</v>
      </c>
      <c r="K61" s="29">
        <f>SUM(K62)</f>
        <v>5905212.8999999994</v>
      </c>
    </row>
    <row r="62" spans="1:11" s="14" customFormat="1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  <c r="H62" s="43">
        <f>296954.5+500</f>
        <v>297454.5</v>
      </c>
      <c r="I62" s="29">
        <f>SUM(G62+H62)</f>
        <v>5651910.2999999998</v>
      </c>
      <c r="J62" s="43">
        <f>207488.7+300-108832.2-66.4+120000+26500+3600-76.7+4250+139.2</f>
        <v>253302.60000000003</v>
      </c>
      <c r="K62" s="29">
        <f>SUM(I62+J62)</f>
        <v>5905212.8999999994</v>
      </c>
    </row>
    <row r="63" spans="1:11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J63" si="19">SUM(D64)</f>
        <v>0</v>
      </c>
      <c r="E63" s="29">
        <f>SUM(E64)</f>
        <v>0</v>
      </c>
      <c r="F63" s="29">
        <f t="shared" si="19"/>
        <v>0</v>
      </c>
      <c r="G63" s="29">
        <f>SUM(G64)</f>
        <v>0</v>
      </c>
      <c r="H63" s="29">
        <f t="shared" si="19"/>
        <v>0</v>
      </c>
      <c r="I63" s="29">
        <f>SUM(I64)</f>
        <v>0</v>
      </c>
      <c r="J63" s="29">
        <f t="shared" si="19"/>
        <v>0</v>
      </c>
      <c r="K63" s="29">
        <f>SUM(K64)</f>
        <v>0</v>
      </c>
    </row>
    <row r="64" spans="1:11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  <c r="H64" s="36"/>
      <c r="I64" s="29">
        <f>SUM(G64+H64)</f>
        <v>0</v>
      </c>
      <c r="J64" s="36"/>
      <c r="K64" s="29">
        <f>SUM(I64+J64)</f>
        <v>0</v>
      </c>
    </row>
    <row r="65" spans="1:11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20">D13+D48</f>
        <v>467249.69999999995</v>
      </c>
      <c r="E65" s="26">
        <f>E13+E48</f>
        <v>642879.30000000051</v>
      </c>
      <c r="F65" s="26">
        <f t="shared" si="20"/>
        <v>0</v>
      </c>
      <c r="G65" s="26">
        <f>G13+G48</f>
        <v>642879.30000000051</v>
      </c>
      <c r="H65" s="26">
        <f t="shared" ref="H65:J65" si="21">H13+H48</f>
        <v>0</v>
      </c>
      <c r="I65" s="26">
        <f>I13+I48</f>
        <v>642879.30000000051</v>
      </c>
      <c r="J65" s="26">
        <f t="shared" si="21"/>
        <v>-162975.1</v>
      </c>
      <c r="K65" s="26">
        <f>K13+K48</f>
        <v>479904.20000000042</v>
      </c>
    </row>
    <row r="71" spans="1:11" x14ac:dyDescent="0.25">
      <c r="A71" s="17"/>
    </row>
    <row r="72" spans="1:11" x14ac:dyDescent="0.25">
      <c r="A72" s="17"/>
    </row>
  </sheetData>
  <mergeCells count="12">
    <mergeCell ref="A6:K7"/>
    <mergeCell ref="J10:J11"/>
    <mergeCell ref="K10:K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8740157480314965" right="0.39370078740157483" top="0.55118110236220474" bottom="0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opLeftCell="A28" zoomScaleNormal="100" workbookViewId="0">
      <selection activeCell="J63" sqref="J63"/>
    </sheetView>
  </sheetViews>
  <sheetFormatPr defaultRowHeight="15" x14ac:dyDescent="0.25"/>
  <cols>
    <col min="1" max="1" width="67" style="2" customWidth="1"/>
    <col min="2" max="2" width="25" style="2" customWidth="1"/>
    <col min="3" max="3" width="17.625" style="2" hidden="1" customWidth="1"/>
    <col min="4" max="4" width="0.25" style="2" hidden="1" customWidth="1"/>
    <col min="5" max="5" width="15" style="2" hidden="1" customWidth="1"/>
    <col min="6" max="6" width="10.375" style="2" hidden="1" customWidth="1"/>
    <col min="7" max="7" width="14.875" style="2" hidden="1" customWidth="1"/>
    <col min="8" max="8" width="10.375" style="2" hidden="1" customWidth="1"/>
    <col min="9" max="9" width="14.875" style="2" customWidth="1"/>
    <col min="10" max="10" width="14" style="2" customWidth="1"/>
    <col min="11" max="11" width="14.875" style="2" customWidth="1"/>
    <col min="12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11" s="1" customFormat="1" ht="15.75" x14ac:dyDescent="0.25">
      <c r="E1" s="31"/>
      <c r="F1" s="45" t="s">
        <v>143</v>
      </c>
      <c r="H1" s="45" t="s">
        <v>148</v>
      </c>
      <c r="K1" s="55" t="s">
        <v>154</v>
      </c>
    </row>
    <row r="2" spans="1:11" s="1" customFormat="1" ht="15.75" x14ac:dyDescent="0.25">
      <c r="E2" s="31"/>
      <c r="F2" s="31" t="s">
        <v>0</v>
      </c>
      <c r="H2" s="31" t="s">
        <v>0</v>
      </c>
      <c r="K2" s="55" t="s">
        <v>152</v>
      </c>
    </row>
    <row r="3" spans="1:11" x14ac:dyDescent="0.25">
      <c r="E3" s="24"/>
      <c r="F3" s="24" t="s">
        <v>1</v>
      </c>
      <c r="H3" s="24" t="s">
        <v>1</v>
      </c>
      <c r="K3" s="55" t="s">
        <v>1</v>
      </c>
    </row>
    <row r="4" spans="1:11" s="1" customFormat="1" ht="15.75" x14ac:dyDescent="0.25">
      <c r="E4" s="31"/>
      <c r="F4" s="31" t="s">
        <v>144</v>
      </c>
      <c r="H4" s="31" t="s">
        <v>149</v>
      </c>
      <c r="K4" s="55" t="s">
        <v>153</v>
      </c>
    </row>
    <row r="6" spans="1:11" ht="15" customHeight="1" x14ac:dyDescent="0.25">
      <c r="A6" s="72" t="s">
        <v>125</v>
      </c>
      <c r="B6" s="72"/>
      <c r="C6" s="72"/>
      <c r="D6" s="72"/>
      <c r="E6" s="72"/>
      <c r="F6" s="72"/>
      <c r="G6" s="72"/>
      <c r="H6" s="73"/>
      <c r="I6" s="73"/>
      <c r="J6" s="73"/>
    </row>
    <row r="7" spans="1:11" x14ac:dyDescent="0.25">
      <c r="A7" s="72"/>
      <c r="B7" s="72"/>
      <c r="C7" s="72"/>
      <c r="D7" s="72"/>
      <c r="E7" s="72"/>
      <c r="F7" s="72"/>
      <c r="G7" s="72"/>
      <c r="H7" s="73"/>
      <c r="I7" s="73"/>
      <c r="J7" s="73"/>
    </row>
    <row r="8" spans="1:1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5">
      <c r="A9" s="60"/>
      <c r="B9" s="60"/>
      <c r="C9" s="60"/>
      <c r="D9" s="57"/>
      <c r="E9" s="60"/>
      <c r="F9" s="57"/>
      <c r="G9" s="60"/>
      <c r="H9" s="57"/>
      <c r="I9" s="60"/>
      <c r="J9" s="57"/>
      <c r="K9" s="60"/>
    </row>
    <row r="10" spans="1:11" ht="15" customHeight="1" x14ac:dyDescent="0.25">
      <c r="A10" s="69" t="s">
        <v>2</v>
      </c>
      <c r="B10" s="70" t="s">
        <v>3</v>
      </c>
      <c r="C10" s="71" t="s">
        <v>138</v>
      </c>
      <c r="D10" s="66" t="s">
        <v>139</v>
      </c>
      <c r="E10" s="71" t="s">
        <v>141</v>
      </c>
      <c r="F10" s="66" t="s">
        <v>142</v>
      </c>
      <c r="G10" s="71" t="s">
        <v>145</v>
      </c>
      <c r="H10" s="66" t="s">
        <v>146</v>
      </c>
      <c r="I10" s="71" t="s">
        <v>150</v>
      </c>
      <c r="J10" s="66" t="s">
        <v>151</v>
      </c>
      <c r="K10" s="68" t="s">
        <v>147</v>
      </c>
    </row>
    <row r="11" spans="1:11" ht="48.75" customHeight="1" x14ac:dyDescent="0.25">
      <c r="A11" s="69"/>
      <c r="B11" s="70"/>
      <c r="C11" s="71"/>
      <c r="D11" s="67"/>
      <c r="E11" s="71"/>
      <c r="F11" s="67"/>
      <c r="G11" s="71"/>
      <c r="H11" s="67"/>
      <c r="I11" s="71"/>
      <c r="J11" s="67"/>
      <c r="K11" s="67"/>
    </row>
    <row r="12" spans="1:11" s="7" customFormat="1" x14ac:dyDescent="0.25">
      <c r="A12" s="58">
        <v>1</v>
      </c>
      <c r="B12" s="59">
        <v>2</v>
      </c>
      <c r="C12" s="56" t="s">
        <v>4</v>
      </c>
      <c r="D12" s="6">
        <v>4</v>
      </c>
      <c r="E12" s="56" t="s">
        <v>5</v>
      </c>
      <c r="F12" s="6">
        <v>4</v>
      </c>
      <c r="G12" s="56" t="s">
        <v>5</v>
      </c>
      <c r="H12" s="6">
        <v>4</v>
      </c>
      <c r="I12" s="56" t="s">
        <v>5</v>
      </c>
      <c r="J12" s="6">
        <v>4</v>
      </c>
      <c r="K12" s="56" t="s">
        <v>5</v>
      </c>
    </row>
    <row r="13" spans="1:11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K13" si="0">SUM(D14+D19+D24)</f>
        <v>0</v>
      </c>
      <c r="E13" s="26">
        <f t="shared" si="0"/>
        <v>122908.20000000001</v>
      </c>
      <c r="F13" s="26">
        <f t="shared" si="0"/>
        <v>0</v>
      </c>
      <c r="G13" s="26">
        <f t="shared" si="0"/>
        <v>122908.20000000001</v>
      </c>
      <c r="H13" s="26">
        <f t="shared" si="0"/>
        <v>0</v>
      </c>
      <c r="I13" s="26">
        <f t="shared" si="0"/>
        <v>122908.20000000001</v>
      </c>
      <c r="J13" s="26">
        <f t="shared" si="0"/>
        <v>-58532.1</v>
      </c>
      <c r="K13" s="26">
        <f t="shared" si="0"/>
        <v>64376.100000000006</v>
      </c>
    </row>
    <row r="14" spans="1:11" ht="28.5" x14ac:dyDescent="0.25">
      <c r="A14" s="8" t="s">
        <v>8</v>
      </c>
      <c r="B14" s="9" t="s">
        <v>9</v>
      </c>
      <c r="C14" s="26">
        <f>C16</f>
        <v>0</v>
      </c>
      <c r="D14" s="26">
        <f t="shared" ref="D14:K14" si="1">D16</f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</row>
    <row r="15" spans="1:11" ht="30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  <c r="H15" s="6"/>
      <c r="I15" s="11" t="s">
        <v>12</v>
      </c>
      <c r="J15" s="6"/>
      <c r="K15" s="11" t="s">
        <v>12</v>
      </c>
    </row>
    <row r="16" spans="1:11" ht="30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2">D18</f>
        <v>0</v>
      </c>
      <c r="E16" s="27">
        <f>E18</f>
        <v>0</v>
      </c>
      <c r="F16" s="27">
        <f t="shared" si="2"/>
        <v>0</v>
      </c>
      <c r="G16" s="27">
        <f>G18</f>
        <v>0</v>
      </c>
      <c r="H16" s="27">
        <f t="shared" ref="H16:J16" si="3">H18</f>
        <v>0</v>
      </c>
      <c r="I16" s="27">
        <f>I18</f>
        <v>0</v>
      </c>
      <c r="J16" s="27">
        <f t="shared" si="3"/>
        <v>0</v>
      </c>
      <c r="K16" s="27">
        <f>K18</f>
        <v>0</v>
      </c>
    </row>
    <row r="17" spans="1:11" ht="30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  <c r="H17" s="6"/>
      <c r="I17" s="27">
        <f>SUM(I18)</f>
        <v>0</v>
      </c>
      <c r="J17" s="6"/>
      <c r="K17" s="27">
        <f>SUM(K18)</f>
        <v>0</v>
      </c>
    </row>
    <row r="18" spans="1:11" ht="30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K19" si="4">SUM(D20+D22)</f>
        <v>0</v>
      </c>
      <c r="E19" s="28">
        <f t="shared" si="4"/>
        <v>212908.2</v>
      </c>
      <c r="F19" s="28">
        <f t="shared" si="4"/>
        <v>0</v>
      </c>
      <c r="G19" s="28">
        <f t="shared" si="4"/>
        <v>212908.2</v>
      </c>
      <c r="H19" s="28">
        <f t="shared" si="4"/>
        <v>0</v>
      </c>
      <c r="I19" s="28">
        <f t="shared" si="4"/>
        <v>212908.2</v>
      </c>
      <c r="J19" s="28">
        <f t="shared" si="4"/>
        <v>-58532.1</v>
      </c>
      <c r="K19" s="28">
        <f t="shared" si="4"/>
        <v>154376.1</v>
      </c>
    </row>
    <row r="20" spans="1:11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K20" si="5">SUM(D21)</f>
        <v>0</v>
      </c>
      <c r="E20" s="29">
        <f t="shared" si="5"/>
        <v>242908.2</v>
      </c>
      <c r="F20" s="29">
        <f t="shared" si="5"/>
        <v>0</v>
      </c>
      <c r="G20" s="29">
        <f t="shared" si="5"/>
        <v>242908.2</v>
      </c>
      <c r="H20" s="29">
        <f t="shared" si="5"/>
        <v>0</v>
      </c>
      <c r="I20" s="29">
        <f t="shared" si="5"/>
        <v>242908.2</v>
      </c>
      <c r="J20" s="29">
        <f t="shared" si="5"/>
        <v>-58532.1</v>
      </c>
      <c r="K20" s="29">
        <f t="shared" si="5"/>
        <v>184376.1</v>
      </c>
    </row>
    <row r="21" spans="1:11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  <c r="H21" s="6"/>
      <c r="I21" s="27">
        <f>SUM(G21+H21)</f>
        <v>242908.2</v>
      </c>
      <c r="J21" s="54">
        <f>-23770.9-33334.6-1426.6</f>
        <v>-58532.1</v>
      </c>
      <c r="K21" s="27">
        <f>SUM(I21+J21)</f>
        <v>184376.1</v>
      </c>
    </row>
    <row r="22" spans="1:11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K22" si="6">SUM(D23)</f>
        <v>0</v>
      </c>
      <c r="E22" s="29">
        <f t="shared" si="6"/>
        <v>-30000</v>
      </c>
      <c r="F22" s="29">
        <f t="shared" si="6"/>
        <v>0</v>
      </c>
      <c r="G22" s="29">
        <f t="shared" si="6"/>
        <v>-30000</v>
      </c>
      <c r="H22" s="29">
        <f t="shared" si="6"/>
        <v>0</v>
      </c>
      <c r="I22" s="29">
        <f t="shared" si="6"/>
        <v>-30000</v>
      </c>
      <c r="J22" s="29">
        <f t="shared" si="6"/>
        <v>0</v>
      </c>
      <c r="K22" s="29">
        <f t="shared" si="6"/>
        <v>-30000</v>
      </c>
    </row>
    <row r="23" spans="1:11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  <c r="H23" s="42"/>
      <c r="I23" s="27">
        <f>SUM(G23+H23)</f>
        <v>-30000</v>
      </c>
      <c r="J23" s="42"/>
      <c r="K23" s="27">
        <f>SUM(I23+J23)</f>
        <v>-30000</v>
      </c>
    </row>
    <row r="24" spans="1:11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7">D25+D27</f>
        <v>0</v>
      </c>
      <c r="E24" s="28">
        <f>E25+E27</f>
        <v>-90000</v>
      </c>
      <c r="F24" s="28">
        <f t="shared" si="7"/>
        <v>0</v>
      </c>
      <c r="G24" s="28">
        <f>G25+G27</f>
        <v>-90000</v>
      </c>
      <c r="H24" s="28">
        <f t="shared" ref="H24:J24" si="8">H25+H27</f>
        <v>0</v>
      </c>
      <c r="I24" s="28">
        <f>I25+I27</f>
        <v>-90000</v>
      </c>
      <c r="J24" s="28">
        <f t="shared" si="8"/>
        <v>0</v>
      </c>
      <c r="K24" s="28">
        <f>K25+K27</f>
        <v>-90000</v>
      </c>
    </row>
    <row r="25" spans="1:11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J25" si="9">D26</f>
        <v>0</v>
      </c>
      <c r="E25" s="29">
        <f>E26</f>
        <v>0</v>
      </c>
      <c r="F25" s="29">
        <f t="shared" si="9"/>
        <v>0</v>
      </c>
      <c r="G25" s="29">
        <f>G26</f>
        <v>0</v>
      </c>
      <c r="H25" s="29">
        <f t="shared" si="9"/>
        <v>0</v>
      </c>
      <c r="I25" s="29">
        <f>I26</f>
        <v>0</v>
      </c>
      <c r="J25" s="29">
        <f t="shared" si="9"/>
        <v>0</v>
      </c>
      <c r="K25" s="29">
        <f>K26</f>
        <v>0</v>
      </c>
    </row>
    <row r="26" spans="1:11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  <c r="H26" s="35"/>
      <c r="I26" s="29">
        <f>SUM(G26+H26)</f>
        <v>0</v>
      </c>
      <c r="J26" s="35"/>
      <c r="K26" s="29">
        <f>SUM(I26+J26)</f>
        <v>0</v>
      </c>
    </row>
    <row r="27" spans="1:11" s="14" customFormat="1" ht="30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J27" si="10">SUM(D28)</f>
        <v>0</v>
      </c>
      <c r="E27" s="29">
        <f>SUM(E28)</f>
        <v>-90000</v>
      </c>
      <c r="F27" s="29">
        <f t="shared" si="10"/>
        <v>0</v>
      </c>
      <c r="G27" s="29">
        <f>SUM(G28)</f>
        <v>-90000</v>
      </c>
      <c r="H27" s="29">
        <f t="shared" si="10"/>
        <v>0</v>
      </c>
      <c r="I27" s="29">
        <f>SUM(I28)</f>
        <v>-90000</v>
      </c>
      <c r="J27" s="29">
        <f t="shared" si="10"/>
        <v>0</v>
      </c>
      <c r="K27" s="29">
        <f>SUM(K28)</f>
        <v>-90000</v>
      </c>
    </row>
    <row r="28" spans="1:11" s="14" customFormat="1" ht="30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  <c r="H28" s="36"/>
      <c r="I28" s="29">
        <f>SUM(G28+H28)</f>
        <v>-90000</v>
      </c>
      <c r="J28" s="36"/>
      <c r="K28" s="29">
        <f>SUM(I28+J28)</f>
        <v>-90000</v>
      </c>
    </row>
    <row r="29" spans="1:11" s="14" customFormat="1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  <c r="H29" s="36"/>
      <c r="I29" s="28">
        <f>I30+I33+I36</f>
        <v>0</v>
      </c>
      <c r="J29" s="36"/>
      <c r="K29" s="28">
        <f>K30+K33+K36</f>
        <v>0</v>
      </c>
    </row>
    <row r="30" spans="1:11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  <c r="H30" s="36"/>
      <c r="I30" s="29">
        <f>I31</f>
        <v>0</v>
      </c>
      <c r="J30" s="36"/>
      <c r="K30" s="29">
        <f>K31</f>
        <v>0</v>
      </c>
    </row>
    <row r="31" spans="1:11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  <c r="H31" s="36"/>
      <c r="I31" s="29">
        <f>I32</f>
        <v>0</v>
      </c>
      <c r="J31" s="36"/>
      <c r="K31" s="29">
        <f>K32</f>
        <v>0</v>
      </c>
    </row>
    <row r="32" spans="1:11" s="14" customFormat="1" ht="30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  <c r="H32" s="36"/>
      <c r="I32" s="29">
        <v>0</v>
      </c>
      <c r="J32" s="36"/>
      <c r="K32" s="29">
        <v>0</v>
      </c>
    </row>
    <row r="33" spans="1:11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  <c r="H33" s="36"/>
      <c r="I33" s="29">
        <f>I34</f>
        <v>0</v>
      </c>
      <c r="J33" s="36"/>
      <c r="K33" s="29">
        <f>K34</f>
        <v>0</v>
      </c>
    </row>
    <row r="34" spans="1:11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  <c r="H34" s="36"/>
      <c r="I34" s="29">
        <f>I35</f>
        <v>0</v>
      </c>
      <c r="J34" s="36"/>
      <c r="K34" s="29">
        <f>K35</f>
        <v>0</v>
      </c>
    </row>
    <row r="35" spans="1:11" s="14" customFormat="1" ht="75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  <c r="H35" s="36"/>
      <c r="I35" s="29">
        <v>0</v>
      </c>
      <c r="J35" s="36"/>
      <c r="K35" s="29">
        <v>0</v>
      </c>
    </row>
    <row r="36" spans="1:11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  <c r="H36" s="36"/>
      <c r="I36" s="29">
        <f>I37+I42</f>
        <v>0</v>
      </c>
      <c r="J36" s="36"/>
      <c r="K36" s="29">
        <f>K37+K42</f>
        <v>0</v>
      </c>
    </row>
    <row r="37" spans="1:11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  <c r="H37" s="36"/>
      <c r="I37" s="29">
        <f>I38+I40</f>
        <v>0</v>
      </c>
      <c r="J37" s="36"/>
      <c r="K37" s="29">
        <f>K38+K40</f>
        <v>0</v>
      </c>
    </row>
    <row r="38" spans="1:11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  <c r="H38" s="36"/>
      <c r="I38" s="29">
        <f>I39</f>
        <v>0</v>
      </c>
      <c r="J38" s="36"/>
      <c r="K38" s="29">
        <f>K39</f>
        <v>0</v>
      </c>
    </row>
    <row r="39" spans="1:11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  <c r="H39" s="36"/>
      <c r="I39" s="29">
        <v>0</v>
      </c>
      <c r="J39" s="36"/>
      <c r="K39" s="29">
        <v>0</v>
      </c>
    </row>
    <row r="40" spans="1:11" s="14" customFormat="1" ht="30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  <c r="H40" s="36"/>
      <c r="I40" s="29">
        <f>I41</f>
        <v>0</v>
      </c>
      <c r="J40" s="36"/>
      <c r="K40" s="29">
        <f>K41</f>
        <v>0</v>
      </c>
    </row>
    <row r="41" spans="1:11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  <c r="H41" s="36"/>
      <c r="I41" s="29">
        <v>0</v>
      </c>
      <c r="J41" s="36"/>
      <c r="K41" s="29">
        <v>0</v>
      </c>
    </row>
    <row r="42" spans="1:11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  <c r="H42" s="36"/>
      <c r="I42" s="29">
        <f>I43</f>
        <v>0</v>
      </c>
      <c r="J42" s="36"/>
      <c r="K42" s="29">
        <f>K43</f>
        <v>0</v>
      </c>
    </row>
    <row r="43" spans="1:11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  <c r="H43" s="36"/>
      <c r="I43" s="29">
        <f>I44</f>
        <v>0</v>
      </c>
      <c r="J43" s="36"/>
      <c r="K43" s="29">
        <f>K44</f>
        <v>0</v>
      </c>
    </row>
    <row r="44" spans="1:11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  <c r="H44" s="36"/>
      <c r="I44" s="29">
        <v>0</v>
      </c>
      <c r="J44" s="36"/>
      <c r="K44" s="29">
        <v>0</v>
      </c>
    </row>
    <row r="45" spans="1:11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  <c r="H45" s="36"/>
      <c r="I45" s="29">
        <v>0</v>
      </c>
      <c r="J45" s="36"/>
      <c r="K45" s="29">
        <v>0</v>
      </c>
    </row>
    <row r="46" spans="1:11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  <c r="H46" s="36"/>
      <c r="I46" s="29">
        <v>0</v>
      </c>
      <c r="J46" s="36"/>
      <c r="K46" s="29">
        <v>0</v>
      </c>
    </row>
    <row r="47" spans="1:11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  <c r="H47" s="36"/>
      <c r="I47" s="29">
        <v>0</v>
      </c>
      <c r="J47" s="36"/>
      <c r="K47" s="29">
        <v>0</v>
      </c>
    </row>
    <row r="48" spans="1:11" s="14" customFormat="1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K48" si="11">SUM(D49+D56)</f>
        <v>467249.69999999995</v>
      </c>
      <c r="E48" s="28">
        <f t="shared" si="11"/>
        <v>519971.10000000056</v>
      </c>
      <c r="F48" s="28">
        <f t="shared" si="11"/>
        <v>0</v>
      </c>
      <c r="G48" s="28">
        <f t="shared" si="11"/>
        <v>519971.10000000056</v>
      </c>
      <c r="H48" s="28">
        <f t="shared" si="11"/>
        <v>0</v>
      </c>
      <c r="I48" s="28">
        <f t="shared" si="11"/>
        <v>519971.10000000056</v>
      </c>
      <c r="J48" s="28">
        <f t="shared" si="11"/>
        <v>-108832.20000000001</v>
      </c>
      <c r="K48" s="28">
        <f t="shared" si="11"/>
        <v>411138.9000000013</v>
      </c>
    </row>
    <row r="49" spans="1:11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K49" si="12">D53+D50</f>
        <v>-641279.80000000005</v>
      </c>
      <c r="E49" s="29">
        <f t="shared" si="12"/>
        <v>-4782645.5999999996</v>
      </c>
      <c r="F49" s="29">
        <f t="shared" si="12"/>
        <v>-51839.1</v>
      </c>
      <c r="G49" s="29">
        <f t="shared" si="12"/>
        <v>-4834484.6999999993</v>
      </c>
      <c r="H49" s="29">
        <f t="shared" si="12"/>
        <v>-297454.5</v>
      </c>
      <c r="I49" s="29">
        <f t="shared" si="12"/>
        <v>-5131939.1999999993</v>
      </c>
      <c r="J49" s="29">
        <f t="shared" si="12"/>
        <v>-357745.60000000003</v>
      </c>
      <c r="K49" s="29">
        <f t="shared" si="12"/>
        <v>-5489684.7999999989</v>
      </c>
    </row>
    <row r="50" spans="1:11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K51" si="13">D51</f>
        <v>0</v>
      </c>
      <c r="E50" s="29">
        <f t="shared" si="13"/>
        <v>0</v>
      </c>
      <c r="F50" s="29">
        <f t="shared" si="13"/>
        <v>0</v>
      </c>
      <c r="G50" s="29">
        <f t="shared" si="13"/>
        <v>0</v>
      </c>
      <c r="H50" s="29">
        <f t="shared" si="13"/>
        <v>0</v>
      </c>
      <c r="I50" s="29">
        <f t="shared" si="13"/>
        <v>0</v>
      </c>
      <c r="J50" s="29">
        <f t="shared" si="13"/>
        <v>0</v>
      </c>
      <c r="K50" s="29">
        <f t="shared" si="13"/>
        <v>0</v>
      </c>
    </row>
    <row r="51" spans="1:11" s="14" customFormat="1" x14ac:dyDescent="0.25">
      <c r="A51" s="15" t="s">
        <v>79</v>
      </c>
      <c r="B51" s="16" t="s">
        <v>80</v>
      </c>
      <c r="C51" s="29">
        <f>C52</f>
        <v>0</v>
      </c>
      <c r="D51" s="29">
        <f t="shared" si="13"/>
        <v>0</v>
      </c>
      <c r="E51" s="29">
        <f>E52</f>
        <v>0</v>
      </c>
      <c r="F51" s="29">
        <f t="shared" si="13"/>
        <v>0</v>
      </c>
      <c r="G51" s="29">
        <f>G52</f>
        <v>0</v>
      </c>
      <c r="H51" s="29">
        <f t="shared" si="13"/>
        <v>0</v>
      </c>
      <c r="I51" s="29">
        <f>I52</f>
        <v>0</v>
      </c>
      <c r="J51" s="29">
        <f t="shared" si="13"/>
        <v>0</v>
      </c>
      <c r="K51" s="29">
        <f>K52</f>
        <v>0</v>
      </c>
    </row>
    <row r="52" spans="1:11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  <c r="H52" s="36"/>
      <c r="I52" s="29">
        <f>SUM(G52+H52)</f>
        <v>0</v>
      </c>
      <c r="J52" s="36"/>
      <c r="K52" s="29">
        <f>SUM(I52+J52)</f>
        <v>0</v>
      </c>
    </row>
    <row r="53" spans="1:11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J54" si="14">D54</f>
        <v>-641279.80000000005</v>
      </c>
      <c r="E53" s="29">
        <f>E54</f>
        <v>-4782645.5999999996</v>
      </c>
      <c r="F53" s="29">
        <f t="shared" si="14"/>
        <v>-51839.1</v>
      </c>
      <c r="G53" s="29">
        <f>G54</f>
        <v>-4834484.6999999993</v>
      </c>
      <c r="H53" s="29">
        <f t="shared" si="14"/>
        <v>-297454.5</v>
      </c>
      <c r="I53" s="29">
        <f>I54</f>
        <v>-5131939.1999999993</v>
      </c>
      <c r="J53" s="29">
        <f t="shared" si="14"/>
        <v>-357745.60000000003</v>
      </c>
      <c r="K53" s="29">
        <f>K54</f>
        <v>-5489684.7999999989</v>
      </c>
    </row>
    <row r="54" spans="1:11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14"/>
        <v>-641279.80000000005</v>
      </c>
      <c r="E54" s="29">
        <f>E55</f>
        <v>-4782645.5999999996</v>
      </c>
      <c r="F54" s="29">
        <f t="shared" si="14"/>
        <v>-51839.1</v>
      </c>
      <c r="G54" s="29">
        <f>G55</f>
        <v>-4834484.6999999993</v>
      </c>
      <c r="H54" s="29">
        <f t="shared" si="14"/>
        <v>-297454.5</v>
      </c>
      <c r="I54" s="29">
        <f>I55</f>
        <v>-5131939.1999999993</v>
      </c>
      <c r="J54" s="29">
        <f t="shared" si="14"/>
        <v>-357745.60000000003</v>
      </c>
      <c r="K54" s="29">
        <f>K55</f>
        <v>-5489684.7999999989</v>
      </c>
    </row>
    <row r="55" spans="1:11" s="14" customFormat="1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  <c r="H55" s="43">
        <f>-296954.5-500</f>
        <v>-297454.5</v>
      </c>
      <c r="I55" s="29">
        <f>SUM(G55+H55)</f>
        <v>-5131939.1999999993</v>
      </c>
      <c r="J55" s="43">
        <f>-207488.7-300+66.4-120000-26500-3600+76.7</f>
        <v>-357745.60000000003</v>
      </c>
      <c r="K55" s="29">
        <f>SUM(I55+J55)</f>
        <v>-5489684.7999999989</v>
      </c>
    </row>
    <row r="56" spans="1:11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  <c r="H56" s="29">
        <f>SUM(H557+H60)</f>
        <v>297454.5</v>
      </c>
      <c r="I56" s="29">
        <f>I57+I60</f>
        <v>5651910.2999999998</v>
      </c>
      <c r="J56" s="29">
        <f>SUM(J557+J60)</f>
        <v>248913.40000000002</v>
      </c>
      <c r="K56" s="29">
        <f>K57+K60</f>
        <v>5900823.7000000002</v>
      </c>
    </row>
    <row r="57" spans="1:11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J58" si="15">D58</f>
        <v>0</v>
      </c>
      <c r="E57" s="29">
        <f>E58</f>
        <v>0</v>
      </c>
      <c r="F57" s="29">
        <f t="shared" si="15"/>
        <v>0</v>
      </c>
      <c r="G57" s="29">
        <f>G58</f>
        <v>0</v>
      </c>
      <c r="H57" s="29">
        <f t="shared" si="15"/>
        <v>0</v>
      </c>
      <c r="I57" s="29">
        <f>I58</f>
        <v>0</v>
      </c>
      <c r="J57" s="29">
        <f t="shared" si="15"/>
        <v>0</v>
      </c>
      <c r="K57" s="29">
        <f>K58</f>
        <v>0</v>
      </c>
    </row>
    <row r="58" spans="1:11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15"/>
        <v>0</v>
      </c>
      <c r="E58" s="29">
        <f>E59</f>
        <v>0</v>
      </c>
      <c r="F58" s="29">
        <f t="shared" si="15"/>
        <v>0</v>
      </c>
      <c r="G58" s="29">
        <f>G59</f>
        <v>0</v>
      </c>
      <c r="H58" s="29">
        <f t="shared" si="15"/>
        <v>0</v>
      </c>
      <c r="I58" s="29">
        <f>I59</f>
        <v>0</v>
      </c>
      <c r="J58" s="29">
        <f t="shared" si="15"/>
        <v>0</v>
      </c>
      <c r="K58" s="29">
        <f>K59</f>
        <v>0</v>
      </c>
    </row>
    <row r="59" spans="1:11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  <c r="H59" s="43"/>
      <c r="I59" s="29">
        <v>0</v>
      </c>
      <c r="J59" s="43"/>
      <c r="K59" s="29">
        <v>0</v>
      </c>
    </row>
    <row r="60" spans="1:11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16">D61-D63</f>
        <v>1108529.5</v>
      </c>
      <c r="E60" s="29">
        <f>E61-E63</f>
        <v>5302616.7</v>
      </c>
      <c r="F60" s="29">
        <f t="shared" si="16"/>
        <v>51839.1</v>
      </c>
      <c r="G60" s="29">
        <f>G61-G63</f>
        <v>5354455.8</v>
      </c>
      <c r="H60" s="29">
        <f t="shared" ref="H60:J60" si="17">H61-H63</f>
        <v>297454.5</v>
      </c>
      <c r="I60" s="29">
        <f>I61-I63</f>
        <v>5651910.2999999998</v>
      </c>
      <c r="J60" s="29">
        <f t="shared" si="17"/>
        <v>248913.40000000002</v>
      </c>
      <c r="K60" s="29">
        <f>K61-K63</f>
        <v>5900823.7000000002</v>
      </c>
    </row>
    <row r="61" spans="1:11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J61" si="18">SUM(D62)</f>
        <v>1108529.5</v>
      </c>
      <c r="E61" s="29">
        <f>SUM(E62)</f>
        <v>5302616.7</v>
      </c>
      <c r="F61" s="29">
        <f t="shared" si="18"/>
        <v>51839.1</v>
      </c>
      <c r="G61" s="29">
        <f>SUM(G62)</f>
        <v>5354455.8</v>
      </c>
      <c r="H61" s="29">
        <f t="shared" si="18"/>
        <v>297454.5</v>
      </c>
      <c r="I61" s="29">
        <f>SUM(I62)</f>
        <v>5651910.2999999998</v>
      </c>
      <c r="J61" s="29">
        <f t="shared" si="18"/>
        <v>248913.40000000002</v>
      </c>
      <c r="K61" s="29">
        <f>SUM(K62)</f>
        <v>5900823.7000000002</v>
      </c>
    </row>
    <row r="62" spans="1:11" s="14" customFormat="1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  <c r="H62" s="43">
        <f>296954.5+500</f>
        <v>297454.5</v>
      </c>
      <c r="I62" s="29">
        <f>SUM(G62+H62)</f>
        <v>5651910.2999999998</v>
      </c>
      <c r="J62" s="43">
        <f>207488.7+300-108832.2-66.4+120000+26500+3600-76.7</f>
        <v>248913.40000000002</v>
      </c>
      <c r="K62" s="29">
        <f>SUM(I62+J62)</f>
        <v>5900823.7000000002</v>
      </c>
    </row>
    <row r="63" spans="1:11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J63" si="19">SUM(D64)</f>
        <v>0</v>
      </c>
      <c r="E63" s="29">
        <f>SUM(E64)</f>
        <v>0</v>
      </c>
      <c r="F63" s="29">
        <f t="shared" si="19"/>
        <v>0</v>
      </c>
      <c r="G63" s="29">
        <f>SUM(G64)</f>
        <v>0</v>
      </c>
      <c r="H63" s="29">
        <f t="shared" si="19"/>
        <v>0</v>
      </c>
      <c r="I63" s="29">
        <f>SUM(I64)</f>
        <v>0</v>
      </c>
      <c r="J63" s="29">
        <f t="shared" si="19"/>
        <v>0</v>
      </c>
      <c r="K63" s="29">
        <f>SUM(K64)</f>
        <v>0</v>
      </c>
    </row>
    <row r="64" spans="1:11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  <c r="H64" s="36"/>
      <c r="I64" s="29">
        <f>SUM(G64+H64)</f>
        <v>0</v>
      </c>
      <c r="J64" s="36"/>
      <c r="K64" s="29">
        <f>SUM(I64+J64)</f>
        <v>0</v>
      </c>
    </row>
    <row r="65" spans="1:11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20">D13+D48</f>
        <v>467249.69999999995</v>
      </c>
      <c r="E65" s="26">
        <f>E13+E48</f>
        <v>642879.30000000051</v>
      </c>
      <c r="F65" s="26">
        <f t="shared" si="20"/>
        <v>0</v>
      </c>
      <c r="G65" s="26">
        <f>G13+G48</f>
        <v>642879.30000000051</v>
      </c>
      <c r="H65" s="26">
        <f t="shared" ref="H65:J65" si="21">H13+H48</f>
        <v>0</v>
      </c>
      <c r="I65" s="26">
        <f>I13+I48</f>
        <v>642879.30000000051</v>
      </c>
      <c r="J65" s="26">
        <f t="shared" si="21"/>
        <v>-167364.30000000002</v>
      </c>
      <c r="K65" s="26">
        <f>K13+K48</f>
        <v>475515.00000000128</v>
      </c>
    </row>
    <row r="71" spans="1:11" x14ac:dyDescent="0.25">
      <c r="A71" s="17"/>
    </row>
    <row r="72" spans="1:11" x14ac:dyDescent="0.25">
      <c r="A72" s="17"/>
    </row>
  </sheetData>
  <mergeCells count="12">
    <mergeCell ref="J10:J11"/>
    <mergeCell ref="K10:K11"/>
    <mergeCell ref="A6:J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8740157480314965" right="0.39370078740157483" top="0.55118110236220474" bottom="0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opLeftCell="A28" zoomScaleNormal="100" workbookViewId="0">
      <selection activeCell="J62" sqref="J62"/>
    </sheetView>
  </sheetViews>
  <sheetFormatPr defaultRowHeight="15" x14ac:dyDescent="0.25"/>
  <cols>
    <col min="1" max="1" width="67" style="2" customWidth="1"/>
    <col min="2" max="2" width="25" style="2" customWidth="1"/>
    <col min="3" max="3" width="17.625" style="2" hidden="1" customWidth="1"/>
    <col min="4" max="4" width="0.25" style="2" hidden="1" customWidth="1"/>
    <col min="5" max="5" width="15" style="2" hidden="1" customWidth="1"/>
    <col min="6" max="6" width="10.375" style="2" hidden="1" customWidth="1"/>
    <col min="7" max="7" width="14.875" style="2" hidden="1" customWidth="1"/>
    <col min="8" max="8" width="10.375" style="2" hidden="1" customWidth="1"/>
    <col min="9" max="9" width="14.875" style="2" customWidth="1"/>
    <col min="10" max="10" width="14" style="2" customWidth="1"/>
    <col min="11" max="11" width="14.875" style="2" customWidth="1"/>
    <col min="12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11" s="1" customFormat="1" ht="15.75" x14ac:dyDescent="0.25">
      <c r="E1" s="31"/>
      <c r="F1" s="45" t="s">
        <v>143</v>
      </c>
      <c r="H1" s="45" t="s">
        <v>148</v>
      </c>
      <c r="K1" s="55" t="s">
        <v>154</v>
      </c>
    </row>
    <row r="2" spans="1:11" s="1" customFormat="1" ht="15.75" x14ac:dyDescent="0.25">
      <c r="E2" s="31"/>
      <c r="F2" s="31" t="s">
        <v>0</v>
      </c>
      <c r="H2" s="31" t="s">
        <v>0</v>
      </c>
      <c r="K2" s="55" t="s">
        <v>152</v>
      </c>
    </row>
    <row r="3" spans="1:11" x14ac:dyDescent="0.25">
      <c r="E3" s="24"/>
      <c r="F3" s="24" t="s">
        <v>1</v>
      </c>
      <c r="H3" s="24" t="s">
        <v>1</v>
      </c>
      <c r="K3" s="55" t="s">
        <v>1</v>
      </c>
    </row>
    <row r="4" spans="1:11" s="1" customFormat="1" ht="15.75" x14ac:dyDescent="0.25">
      <c r="E4" s="31"/>
      <c r="F4" s="31" t="s">
        <v>144</v>
      </c>
      <c r="H4" s="31" t="s">
        <v>149</v>
      </c>
      <c r="K4" s="55" t="s">
        <v>153</v>
      </c>
    </row>
    <row r="6" spans="1:11" ht="15" customHeight="1" x14ac:dyDescent="0.25">
      <c r="A6" s="72" t="s">
        <v>125</v>
      </c>
      <c r="B6" s="72"/>
      <c r="C6" s="72"/>
      <c r="D6" s="72"/>
      <c r="E6" s="72"/>
      <c r="F6" s="72"/>
      <c r="G6" s="72"/>
      <c r="H6" s="73"/>
      <c r="I6" s="73"/>
      <c r="J6" s="73"/>
    </row>
    <row r="7" spans="1:11" x14ac:dyDescent="0.25">
      <c r="A7" s="72"/>
      <c r="B7" s="72"/>
      <c r="C7" s="72"/>
      <c r="D7" s="72"/>
      <c r="E7" s="72"/>
      <c r="F7" s="72"/>
      <c r="G7" s="72"/>
      <c r="H7" s="73"/>
      <c r="I7" s="73"/>
      <c r="J7" s="73"/>
    </row>
    <row r="8" spans="1:11" x14ac:dyDescent="0.25">
      <c r="A8" s="46"/>
      <c r="B8" s="46"/>
      <c r="C8" s="46"/>
      <c r="D8" s="46"/>
      <c r="E8" s="46"/>
      <c r="F8" s="46"/>
      <c r="G8" s="46"/>
      <c r="H8" s="49"/>
      <c r="I8" s="49"/>
      <c r="J8" s="51"/>
      <c r="K8" s="51"/>
    </row>
    <row r="9" spans="1:11" x14ac:dyDescent="0.25">
      <c r="A9" s="47"/>
      <c r="B9" s="47"/>
      <c r="C9" s="47"/>
      <c r="D9" s="46"/>
      <c r="E9" s="47"/>
      <c r="F9" s="46"/>
      <c r="G9" s="47"/>
      <c r="H9" s="49"/>
      <c r="I9" s="50"/>
      <c r="J9" s="51"/>
      <c r="K9" s="53"/>
    </row>
    <row r="10" spans="1:11" ht="15" customHeight="1" x14ac:dyDescent="0.25">
      <c r="A10" s="69" t="s">
        <v>2</v>
      </c>
      <c r="B10" s="70" t="s">
        <v>3</v>
      </c>
      <c r="C10" s="71" t="s">
        <v>138</v>
      </c>
      <c r="D10" s="66" t="s">
        <v>139</v>
      </c>
      <c r="E10" s="71" t="s">
        <v>141</v>
      </c>
      <c r="F10" s="66" t="s">
        <v>142</v>
      </c>
      <c r="G10" s="71" t="s">
        <v>145</v>
      </c>
      <c r="H10" s="66" t="s">
        <v>146</v>
      </c>
      <c r="I10" s="71" t="s">
        <v>150</v>
      </c>
      <c r="J10" s="66" t="s">
        <v>151</v>
      </c>
      <c r="K10" s="68" t="s">
        <v>147</v>
      </c>
    </row>
    <row r="11" spans="1:11" ht="48.75" customHeight="1" x14ac:dyDescent="0.25">
      <c r="A11" s="69"/>
      <c r="B11" s="70"/>
      <c r="C11" s="71"/>
      <c r="D11" s="67"/>
      <c r="E11" s="71"/>
      <c r="F11" s="67"/>
      <c r="G11" s="71"/>
      <c r="H11" s="67"/>
      <c r="I11" s="71"/>
      <c r="J11" s="67"/>
      <c r="K11" s="67"/>
    </row>
    <row r="12" spans="1:11" s="7" customFormat="1" x14ac:dyDescent="0.25">
      <c r="A12" s="3">
        <v>1</v>
      </c>
      <c r="B12" s="4">
        <v>2</v>
      </c>
      <c r="C12" s="5" t="s">
        <v>4</v>
      </c>
      <c r="D12" s="6">
        <v>4</v>
      </c>
      <c r="E12" s="5" t="s">
        <v>5</v>
      </c>
      <c r="F12" s="6">
        <v>4</v>
      </c>
      <c r="G12" s="44" t="s">
        <v>5</v>
      </c>
      <c r="H12" s="6">
        <v>4</v>
      </c>
      <c r="I12" s="48" t="s">
        <v>5</v>
      </c>
      <c r="J12" s="6">
        <v>4</v>
      </c>
      <c r="K12" s="52" t="s">
        <v>5</v>
      </c>
    </row>
    <row r="13" spans="1:11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E13" si="0">SUM(D14+D19+D24)</f>
        <v>0</v>
      </c>
      <c r="E13" s="26">
        <f t="shared" si="0"/>
        <v>122908.20000000001</v>
      </c>
      <c r="F13" s="26">
        <f t="shared" ref="F13:G13" si="1">SUM(F14+F19+F24)</f>
        <v>0</v>
      </c>
      <c r="G13" s="26">
        <f t="shared" si="1"/>
        <v>122908.20000000001</v>
      </c>
      <c r="H13" s="26">
        <f t="shared" ref="H13:I13" si="2">SUM(H14+H19+H24)</f>
        <v>0</v>
      </c>
      <c r="I13" s="26">
        <f t="shared" si="2"/>
        <v>122908.20000000001</v>
      </c>
      <c r="J13" s="26">
        <f t="shared" ref="J13:K13" si="3">SUM(J14+J19+J24)</f>
        <v>-60705.5</v>
      </c>
      <c r="K13" s="26">
        <f t="shared" si="3"/>
        <v>62202.700000000012</v>
      </c>
    </row>
    <row r="14" spans="1:11" ht="28.5" x14ac:dyDescent="0.25">
      <c r="A14" s="8" t="s">
        <v>8</v>
      </c>
      <c r="B14" s="9" t="s">
        <v>9</v>
      </c>
      <c r="C14" s="26">
        <f>C16</f>
        <v>0</v>
      </c>
      <c r="D14" s="26">
        <f t="shared" ref="D14:E14" si="4">D16</f>
        <v>0</v>
      </c>
      <c r="E14" s="26">
        <f t="shared" si="4"/>
        <v>0</v>
      </c>
      <c r="F14" s="26">
        <f t="shared" ref="F14:G14" si="5">F16</f>
        <v>0</v>
      </c>
      <c r="G14" s="26">
        <f t="shared" si="5"/>
        <v>0</v>
      </c>
      <c r="H14" s="26">
        <f t="shared" ref="H14:I14" si="6">H16</f>
        <v>0</v>
      </c>
      <c r="I14" s="26">
        <f t="shared" si="6"/>
        <v>0</v>
      </c>
      <c r="J14" s="26">
        <f t="shared" ref="J14:K14" si="7">J16</f>
        <v>0</v>
      </c>
      <c r="K14" s="26">
        <f t="shared" si="7"/>
        <v>0</v>
      </c>
    </row>
    <row r="15" spans="1:11" ht="30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  <c r="H15" s="6"/>
      <c r="I15" s="11" t="s">
        <v>12</v>
      </c>
      <c r="J15" s="6"/>
      <c r="K15" s="11" t="s">
        <v>12</v>
      </c>
    </row>
    <row r="16" spans="1:11" ht="30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8">D18</f>
        <v>0</v>
      </c>
      <c r="E16" s="27">
        <f>E18</f>
        <v>0</v>
      </c>
      <c r="F16" s="27">
        <f t="shared" si="8"/>
        <v>0</v>
      </c>
      <c r="G16" s="27">
        <f>G18</f>
        <v>0</v>
      </c>
      <c r="H16" s="27">
        <f t="shared" ref="H16:J16" si="9">H18</f>
        <v>0</v>
      </c>
      <c r="I16" s="27">
        <f>I18</f>
        <v>0</v>
      </c>
      <c r="J16" s="27">
        <f t="shared" si="9"/>
        <v>0</v>
      </c>
      <c r="K16" s="27">
        <f>K18</f>
        <v>0</v>
      </c>
    </row>
    <row r="17" spans="1:11" ht="30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  <c r="H17" s="6"/>
      <c r="I17" s="27">
        <f>SUM(I18)</f>
        <v>0</v>
      </c>
      <c r="J17" s="6"/>
      <c r="K17" s="27">
        <f>SUM(K18)</f>
        <v>0</v>
      </c>
    </row>
    <row r="18" spans="1:11" ht="30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E19" si="10">SUM(D20+D22)</f>
        <v>0</v>
      </c>
      <c r="E19" s="28">
        <f t="shared" si="10"/>
        <v>212908.2</v>
      </c>
      <c r="F19" s="28">
        <f t="shared" ref="F19:G19" si="11">SUM(F20+F22)</f>
        <v>0</v>
      </c>
      <c r="G19" s="28">
        <f t="shared" si="11"/>
        <v>212908.2</v>
      </c>
      <c r="H19" s="28">
        <f t="shared" ref="H19:I19" si="12">SUM(H20+H22)</f>
        <v>0</v>
      </c>
      <c r="I19" s="28">
        <f t="shared" si="12"/>
        <v>212908.2</v>
      </c>
      <c r="J19" s="28">
        <f t="shared" ref="J19:K19" si="13">SUM(J20+J22)</f>
        <v>-60705.5</v>
      </c>
      <c r="K19" s="28">
        <f t="shared" si="13"/>
        <v>152202.70000000001</v>
      </c>
    </row>
    <row r="20" spans="1:11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K20" si="14">SUM(D21)</f>
        <v>0</v>
      </c>
      <c r="E20" s="29">
        <f t="shared" si="14"/>
        <v>242908.2</v>
      </c>
      <c r="F20" s="29">
        <f t="shared" si="14"/>
        <v>0</v>
      </c>
      <c r="G20" s="29">
        <f t="shared" si="14"/>
        <v>242908.2</v>
      </c>
      <c r="H20" s="29">
        <f t="shared" si="14"/>
        <v>0</v>
      </c>
      <c r="I20" s="29">
        <f t="shared" si="14"/>
        <v>242908.2</v>
      </c>
      <c r="J20" s="29">
        <f t="shared" si="14"/>
        <v>-60705.5</v>
      </c>
      <c r="K20" s="29">
        <f t="shared" si="14"/>
        <v>182202.7</v>
      </c>
    </row>
    <row r="21" spans="1:11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  <c r="H21" s="6"/>
      <c r="I21" s="27">
        <f>SUM(G21+H21)</f>
        <v>242908.2</v>
      </c>
      <c r="J21" s="54">
        <f>-23770.9-36934.6</f>
        <v>-60705.5</v>
      </c>
      <c r="K21" s="27">
        <f>SUM(I21+J21)</f>
        <v>182202.7</v>
      </c>
    </row>
    <row r="22" spans="1:11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K22" si="15">SUM(D23)</f>
        <v>0</v>
      </c>
      <c r="E22" s="29">
        <f t="shared" si="15"/>
        <v>-30000</v>
      </c>
      <c r="F22" s="29">
        <f t="shared" si="15"/>
        <v>0</v>
      </c>
      <c r="G22" s="29">
        <f t="shared" si="15"/>
        <v>-30000</v>
      </c>
      <c r="H22" s="29">
        <f t="shared" si="15"/>
        <v>0</v>
      </c>
      <c r="I22" s="29">
        <f t="shared" si="15"/>
        <v>-30000</v>
      </c>
      <c r="J22" s="29">
        <f t="shared" si="15"/>
        <v>0</v>
      </c>
      <c r="K22" s="29">
        <f t="shared" si="15"/>
        <v>-30000</v>
      </c>
    </row>
    <row r="23" spans="1:11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  <c r="H23" s="42"/>
      <c r="I23" s="27">
        <f>SUM(G23+H23)</f>
        <v>-30000</v>
      </c>
      <c r="J23" s="42"/>
      <c r="K23" s="27">
        <f>SUM(I23+J23)</f>
        <v>-30000</v>
      </c>
    </row>
    <row r="24" spans="1:11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16">D25+D27</f>
        <v>0</v>
      </c>
      <c r="E24" s="28">
        <f>E25+E27</f>
        <v>-90000</v>
      </c>
      <c r="F24" s="28">
        <f t="shared" si="16"/>
        <v>0</v>
      </c>
      <c r="G24" s="28">
        <f>G25+G27</f>
        <v>-90000</v>
      </c>
      <c r="H24" s="28">
        <f t="shared" ref="H24:J24" si="17">H25+H27</f>
        <v>0</v>
      </c>
      <c r="I24" s="28">
        <f>I25+I27</f>
        <v>-90000</v>
      </c>
      <c r="J24" s="28">
        <f t="shared" si="17"/>
        <v>0</v>
      </c>
      <c r="K24" s="28">
        <f>K25+K27</f>
        <v>-90000</v>
      </c>
    </row>
    <row r="25" spans="1:11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J25" si="18">D26</f>
        <v>0</v>
      </c>
      <c r="E25" s="29">
        <f>E26</f>
        <v>0</v>
      </c>
      <c r="F25" s="29">
        <f t="shared" si="18"/>
        <v>0</v>
      </c>
      <c r="G25" s="29">
        <f>G26</f>
        <v>0</v>
      </c>
      <c r="H25" s="29">
        <f t="shared" si="18"/>
        <v>0</v>
      </c>
      <c r="I25" s="29">
        <f>I26</f>
        <v>0</v>
      </c>
      <c r="J25" s="29">
        <f t="shared" si="18"/>
        <v>0</v>
      </c>
      <c r="K25" s="29">
        <f>K26</f>
        <v>0</v>
      </c>
    </row>
    <row r="26" spans="1:11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  <c r="H26" s="35"/>
      <c r="I26" s="29">
        <f>SUM(G26+H26)</f>
        <v>0</v>
      </c>
      <c r="J26" s="35"/>
      <c r="K26" s="29">
        <f>SUM(I26+J26)</f>
        <v>0</v>
      </c>
    </row>
    <row r="27" spans="1:11" s="14" customFormat="1" ht="30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J27" si="19">SUM(D28)</f>
        <v>0</v>
      </c>
      <c r="E27" s="29">
        <f>SUM(E28)</f>
        <v>-90000</v>
      </c>
      <c r="F27" s="29">
        <f t="shared" si="19"/>
        <v>0</v>
      </c>
      <c r="G27" s="29">
        <f>SUM(G28)</f>
        <v>-90000</v>
      </c>
      <c r="H27" s="29">
        <f t="shared" si="19"/>
        <v>0</v>
      </c>
      <c r="I27" s="29">
        <f>SUM(I28)</f>
        <v>-90000</v>
      </c>
      <c r="J27" s="29">
        <f t="shared" si="19"/>
        <v>0</v>
      </c>
      <c r="K27" s="29">
        <f>SUM(K28)</f>
        <v>-90000</v>
      </c>
    </row>
    <row r="28" spans="1:11" s="14" customFormat="1" ht="30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  <c r="H28" s="36"/>
      <c r="I28" s="29">
        <f>SUM(G28+H28)</f>
        <v>-90000</v>
      </c>
      <c r="J28" s="36"/>
      <c r="K28" s="29">
        <f>SUM(I28+J28)</f>
        <v>-90000</v>
      </c>
    </row>
    <row r="29" spans="1:11" s="14" customFormat="1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  <c r="H29" s="36"/>
      <c r="I29" s="28">
        <f>I30+I33+I36</f>
        <v>0</v>
      </c>
      <c r="J29" s="36"/>
      <c r="K29" s="28">
        <f>K30+K33+K36</f>
        <v>0</v>
      </c>
    </row>
    <row r="30" spans="1:11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  <c r="H30" s="36"/>
      <c r="I30" s="29">
        <f>I31</f>
        <v>0</v>
      </c>
      <c r="J30" s="36"/>
      <c r="K30" s="29">
        <f>K31</f>
        <v>0</v>
      </c>
    </row>
    <row r="31" spans="1:11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  <c r="H31" s="36"/>
      <c r="I31" s="29">
        <f>I32</f>
        <v>0</v>
      </c>
      <c r="J31" s="36"/>
      <c r="K31" s="29">
        <f>K32</f>
        <v>0</v>
      </c>
    </row>
    <row r="32" spans="1:11" s="14" customFormat="1" ht="30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  <c r="H32" s="36"/>
      <c r="I32" s="29">
        <v>0</v>
      </c>
      <c r="J32" s="36"/>
      <c r="K32" s="29">
        <v>0</v>
      </c>
    </row>
    <row r="33" spans="1:11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  <c r="H33" s="36"/>
      <c r="I33" s="29">
        <f>I34</f>
        <v>0</v>
      </c>
      <c r="J33" s="36"/>
      <c r="K33" s="29">
        <f>K34</f>
        <v>0</v>
      </c>
    </row>
    <row r="34" spans="1:11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  <c r="H34" s="36"/>
      <c r="I34" s="29">
        <f>I35</f>
        <v>0</v>
      </c>
      <c r="J34" s="36"/>
      <c r="K34" s="29">
        <f>K35</f>
        <v>0</v>
      </c>
    </row>
    <row r="35" spans="1:11" s="14" customFormat="1" ht="75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  <c r="H35" s="36"/>
      <c r="I35" s="29">
        <v>0</v>
      </c>
      <c r="J35" s="36"/>
      <c r="K35" s="29">
        <v>0</v>
      </c>
    </row>
    <row r="36" spans="1:11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  <c r="H36" s="36"/>
      <c r="I36" s="29">
        <f>I37+I42</f>
        <v>0</v>
      </c>
      <c r="J36" s="36"/>
      <c r="K36" s="29">
        <f>K37+K42</f>
        <v>0</v>
      </c>
    </row>
    <row r="37" spans="1:11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  <c r="H37" s="36"/>
      <c r="I37" s="29">
        <f>I38+I40</f>
        <v>0</v>
      </c>
      <c r="J37" s="36"/>
      <c r="K37" s="29">
        <f>K38+K40</f>
        <v>0</v>
      </c>
    </row>
    <row r="38" spans="1:11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  <c r="H38" s="36"/>
      <c r="I38" s="29">
        <f>I39</f>
        <v>0</v>
      </c>
      <c r="J38" s="36"/>
      <c r="K38" s="29">
        <f>K39</f>
        <v>0</v>
      </c>
    </row>
    <row r="39" spans="1:11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  <c r="H39" s="36"/>
      <c r="I39" s="29">
        <v>0</v>
      </c>
      <c r="J39" s="36"/>
      <c r="K39" s="29">
        <v>0</v>
      </c>
    </row>
    <row r="40" spans="1:11" s="14" customFormat="1" ht="30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  <c r="H40" s="36"/>
      <c r="I40" s="29">
        <f>I41</f>
        <v>0</v>
      </c>
      <c r="J40" s="36"/>
      <c r="K40" s="29">
        <f>K41</f>
        <v>0</v>
      </c>
    </row>
    <row r="41" spans="1:11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  <c r="H41" s="36"/>
      <c r="I41" s="29">
        <v>0</v>
      </c>
      <c r="J41" s="36"/>
      <c r="K41" s="29">
        <v>0</v>
      </c>
    </row>
    <row r="42" spans="1:11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  <c r="H42" s="36"/>
      <c r="I42" s="29">
        <f>I43</f>
        <v>0</v>
      </c>
      <c r="J42" s="36"/>
      <c r="K42" s="29">
        <f>K43</f>
        <v>0</v>
      </c>
    </row>
    <row r="43" spans="1:11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  <c r="H43" s="36"/>
      <c r="I43" s="29">
        <f>I44</f>
        <v>0</v>
      </c>
      <c r="J43" s="36"/>
      <c r="K43" s="29">
        <f>K44</f>
        <v>0</v>
      </c>
    </row>
    <row r="44" spans="1:11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  <c r="H44" s="36"/>
      <c r="I44" s="29">
        <v>0</v>
      </c>
      <c r="J44" s="36"/>
      <c r="K44" s="29">
        <v>0</v>
      </c>
    </row>
    <row r="45" spans="1:11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  <c r="H45" s="36"/>
      <c r="I45" s="29">
        <v>0</v>
      </c>
      <c r="J45" s="36"/>
      <c r="K45" s="29">
        <v>0</v>
      </c>
    </row>
    <row r="46" spans="1:11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  <c r="H46" s="36"/>
      <c r="I46" s="29">
        <v>0</v>
      </c>
      <c r="J46" s="36"/>
      <c r="K46" s="29">
        <v>0</v>
      </c>
    </row>
    <row r="47" spans="1:11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  <c r="H47" s="36"/>
      <c r="I47" s="29">
        <v>0</v>
      </c>
      <c r="J47" s="36"/>
      <c r="K47" s="29">
        <v>0</v>
      </c>
    </row>
    <row r="48" spans="1:11" s="14" customFormat="1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E48" si="20">SUM(D49+D56)</f>
        <v>467249.69999999995</v>
      </c>
      <c r="E48" s="28">
        <f t="shared" si="20"/>
        <v>519971.10000000056</v>
      </c>
      <c r="F48" s="28">
        <f t="shared" ref="F48:G48" si="21">SUM(F49+F56)</f>
        <v>0</v>
      </c>
      <c r="G48" s="28">
        <f t="shared" si="21"/>
        <v>519971.10000000056</v>
      </c>
      <c r="H48" s="28">
        <f t="shared" ref="H48:I48" si="22">SUM(H49+H56)</f>
        <v>0</v>
      </c>
      <c r="I48" s="28">
        <f t="shared" si="22"/>
        <v>519971.10000000056</v>
      </c>
      <c r="J48" s="28">
        <f t="shared" ref="J48:K48" si="23">SUM(J49+J56)</f>
        <v>-108832.20000000001</v>
      </c>
      <c r="K48" s="28">
        <f t="shared" si="23"/>
        <v>411138.90000000037</v>
      </c>
    </row>
    <row r="49" spans="1:11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E49" si="24">D53+D50</f>
        <v>-641279.80000000005</v>
      </c>
      <c r="E49" s="29">
        <f t="shared" si="24"/>
        <v>-4782645.5999999996</v>
      </c>
      <c r="F49" s="29">
        <f t="shared" ref="F49:G49" si="25">F53+F50</f>
        <v>-51839.1</v>
      </c>
      <c r="G49" s="29">
        <f t="shared" si="25"/>
        <v>-4834484.6999999993</v>
      </c>
      <c r="H49" s="29">
        <f t="shared" ref="H49:I49" si="26">H53+H50</f>
        <v>-297454.5</v>
      </c>
      <c r="I49" s="29">
        <f t="shared" si="26"/>
        <v>-5131939.1999999993</v>
      </c>
      <c r="J49" s="29">
        <f t="shared" ref="J49:K49" si="27">J53+J50</f>
        <v>-354487.7</v>
      </c>
      <c r="K49" s="29">
        <f t="shared" si="27"/>
        <v>-5486426.8999999994</v>
      </c>
    </row>
    <row r="50" spans="1:11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K50" si="28">D51</f>
        <v>0</v>
      </c>
      <c r="E50" s="29">
        <f t="shared" si="28"/>
        <v>0</v>
      </c>
      <c r="F50" s="29">
        <f t="shared" si="28"/>
        <v>0</v>
      </c>
      <c r="G50" s="29">
        <f t="shared" si="28"/>
        <v>0</v>
      </c>
      <c r="H50" s="29">
        <f t="shared" si="28"/>
        <v>0</v>
      </c>
      <c r="I50" s="29">
        <f t="shared" si="28"/>
        <v>0</v>
      </c>
      <c r="J50" s="29">
        <f t="shared" si="28"/>
        <v>0</v>
      </c>
      <c r="K50" s="29">
        <f t="shared" si="28"/>
        <v>0</v>
      </c>
    </row>
    <row r="51" spans="1:11" s="14" customFormat="1" x14ac:dyDescent="0.25">
      <c r="A51" s="15" t="s">
        <v>79</v>
      </c>
      <c r="B51" s="16" t="s">
        <v>80</v>
      </c>
      <c r="C51" s="29">
        <f>C52</f>
        <v>0</v>
      </c>
      <c r="D51" s="29">
        <f t="shared" ref="D51:J51" si="29">D52</f>
        <v>0</v>
      </c>
      <c r="E51" s="29">
        <f>E52</f>
        <v>0</v>
      </c>
      <c r="F51" s="29">
        <f t="shared" si="29"/>
        <v>0</v>
      </c>
      <c r="G51" s="29">
        <f>G52</f>
        <v>0</v>
      </c>
      <c r="H51" s="29">
        <f t="shared" si="29"/>
        <v>0</v>
      </c>
      <c r="I51" s="29">
        <f>I52</f>
        <v>0</v>
      </c>
      <c r="J51" s="29">
        <f t="shared" si="29"/>
        <v>0</v>
      </c>
      <c r="K51" s="29">
        <f>K52</f>
        <v>0</v>
      </c>
    </row>
    <row r="52" spans="1:11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  <c r="H52" s="36"/>
      <c r="I52" s="29">
        <f>SUM(G52+H52)</f>
        <v>0</v>
      </c>
      <c r="J52" s="36"/>
      <c r="K52" s="29">
        <f>SUM(I52+J52)</f>
        <v>0</v>
      </c>
    </row>
    <row r="53" spans="1:11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J54" si="30">D54</f>
        <v>-641279.80000000005</v>
      </c>
      <c r="E53" s="29">
        <f>E54</f>
        <v>-4782645.5999999996</v>
      </c>
      <c r="F53" s="29">
        <f t="shared" si="30"/>
        <v>-51839.1</v>
      </c>
      <c r="G53" s="29">
        <f>G54</f>
        <v>-4834484.6999999993</v>
      </c>
      <c r="H53" s="29">
        <f t="shared" si="30"/>
        <v>-297454.5</v>
      </c>
      <c r="I53" s="29">
        <f>I54</f>
        <v>-5131939.1999999993</v>
      </c>
      <c r="J53" s="29">
        <f t="shared" si="30"/>
        <v>-354487.7</v>
      </c>
      <c r="K53" s="29">
        <f>K54</f>
        <v>-5486426.8999999994</v>
      </c>
    </row>
    <row r="54" spans="1:11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30"/>
        <v>-641279.80000000005</v>
      </c>
      <c r="E54" s="29">
        <f>E55</f>
        <v>-4782645.5999999996</v>
      </c>
      <c r="F54" s="29">
        <f t="shared" si="30"/>
        <v>-51839.1</v>
      </c>
      <c r="G54" s="29">
        <f>G55</f>
        <v>-4834484.6999999993</v>
      </c>
      <c r="H54" s="29">
        <f t="shared" si="30"/>
        <v>-297454.5</v>
      </c>
      <c r="I54" s="29">
        <f>I55</f>
        <v>-5131939.1999999993</v>
      </c>
      <c r="J54" s="29">
        <f t="shared" si="30"/>
        <v>-354487.7</v>
      </c>
      <c r="K54" s="29">
        <f>K55</f>
        <v>-5486426.8999999994</v>
      </c>
    </row>
    <row r="55" spans="1:11" s="14" customFormat="1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  <c r="H55" s="43">
        <f>-296954.5-500</f>
        <v>-297454.5</v>
      </c>
      <c r="I55" s="29">
        <f>SUM(G55+H55)</f>
        <v>-5131939.1999999993</v>
      </c>
      <c r="J55" s="43">
        <f>-212009.3-300+66.4-120000-26500+4255.2</f>
        <v>-354487.7</v>
      </c>
      <c r="K55" s="29">
        <f>SUM(I55+J55)</f>
        <v>-5486426.8999999994</v>
      </c>
    </row>
    <row r="56" spans="1:11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  <c r="H56" s="29">
        <f>SUM(H557+H60)</f>
        <v>297454.5</v>
      </c>
      <c r="I56" s="29">
        <f>I57+I60</f>
        <v>5651910.2999999998</v>
      </c>
      <c r="J56" s="29">
        <f>SUM(J557+J60)</f>
        <v>245655.5</v>
      </c>
      <c r="K56" s="29">
        <f>K57+K60</f>
        <v>5897565.7999999998</v>
      </c>
    </row>
    <row r="57" spans="1:11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J58" si="31">D58</f>
        <v>0</v>
      </c>
      <c r="E57" s="29">
        <f>E58</f>
        <v>0</v>
      </c>
      <c r="F57" s="29">
        <f t="shared" si="31"/>
        <v>0</v>
      </c>
      <c r="G57" s="29">
        <f>G58</f>
        <v>0</v>
      </c>
      <c r="H57" s="29">
        <f t="shared" si="31"/>
        <v>0</v>
      </c>
      <c r="I57" s="29">
        <f>I58</f>
        <v>0</v>
      </c>
      <c r="J57" s="29">
        <f t="shared" si="31"/>
        <v>0</v>
      </c>
      <c r="K57" s="29">
        <f>K58</f>
        <v>0</v>
      </c>
    </row>
    <row r="58" spans="1:11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31"/>
        <v>0</v>
      </c>
      <c r="E58" s="29">
        <f>E59</f>
        <v>0</v>
      </c>
      <c r="F58" s="29">
        <f t="shared" si="31"/>
        <v>0</v>
      </c>
      <c r="G58" s="29">
        <f>G59</f>
        <v>0</v>
      </c>
      <c r="H58" s="29">
        <f t="shared" si="31"/>
        <v>0</v>
      </c>
      <c r="I58" s="29">
        <f>I59</f>
        <v>0</v>
      </c>
      <c r="J58" s="29">
        <f t="shared" si="31"/>
        <v>0</v>
      </c>
      <c r="K58" s="29">
        <f>K59</f>
        <v>0</v>
      </c>
    </row>
    <row r="59" spans="1:11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  <c r="H59" s="43"/>
      <c r="I59" s="29">
        <v>0</v>
      </c>
      <c r="J59" s="43"/>
      <c r="K59" s="29">
        <v>0</v>
      </c>
    </row>
    <row r="60" spans="1:11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32">D61-D63</f>
        <v>1108529.5</v>
      </c>
      <c r="E60" s="29">
        <f>E61-E63</f>
        <v>5302616.7</v>
      </c>
      <c r="F60" s="29">
        <f t="shared" si="32"/>
        <v>51839.1</v>
      </c>
      <c r="G60" s="29">
        <f>G61-G63</f>
        <v>5354455.8</v>
      </c>
      <c r="H60" s="29">
        <f t="shared" ref="H60:J60" si="33">H61-H63</f>
        <v>297454.5</v>
      </c>
      <c r="I60" s="29">
        <f>I61-I63</f>
        <v>5651910.2999999998</v>
      </c>
      <c r="J60" s="29">
        <f t="shared" si="33"/>
        <v>245655.5</v>
      </c>
      <c r="K60" s="29">
        <f>K61-K63</f>
        <v>5897565.7999999998</v>
      </c>
    </row>
    <row r="61" spans="1:11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J61" si="34">SUM(D62)</f>
        <v>1108529.5</v>
      </c>
      <c r="E61" s="29">
        <f>SUM(E62)</f>
        <v>5302616.7</v>
      </c>
      <c r="F61" s="29">
        <f t="shared" si="34"/>
        <v>51839.1</v>
      </c>
      <c r="G61" s="29">
        <f>SUM(G62)</f>
        <v>5354455.8</v>
      </c>
      <c r="H61" s="29">
        <f t="shared" si="34"/>
        <v>297454.5</v>
      </c>
      <c r="I61" s="29">
        <f>SUM(I62)</f>
        <v>5651910.2999999998</v>
      </c>
      <c r="J61" s="29">
        <f t="shared" si="34"/>
        <v>245655.5</v>
      </c>
      <c r="K61" s="29">
        <f>SUM(K62)</f>
        <v>5897565.7999999998</v>
      </c>
    </row>
    <row r="62" spans="1:11" s="14" customFormat="1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  <c r="H62" s="43">
        <f>296954.5+500</f>
        <v>297454.5</v>
      </c>
      <c r="I62" s="29">
        <f>SUM(G62+H62)</f>
        <v>5651910.2999999998</v>
      </c>
      <c r="J62" s="43">
        <f>212009.3+300-108832.2-66.4+120000+26500-4255.2</f>
        <v>245655.5</v>
      </c>
      <c r="K62" s="29">
        <f>SUM(I62+J62)</f>
        <v>5897565.7999999998</v>
      </c>
    </row>
    <row r="63" spans="1:11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J63" si="35">SUM(D64)</f>
        <v>0</v>
      </c>
      <c r="E63" s="29">
        <f>SUM(E64)</f>
        <v>0</v>
      </c>
      <c r="F63" s="29">
        <f t="shared" si="35"/>
        <v>0</v>
      </c>
      <c r="G63" s="29">
        <f>SUM(G64)</f>
        <v>0</v>
      </c>
      <c r="H63" s="29">
        <f t="shared" si="35"/>
        <v>0</v>
      </c>
      <c r="I63" s="29">
        <f>SUM(I64)</f>
        <v>0</v>
      </c>
      <c r="J63" s="29">
        <f t="shared" si="35"/>
        <v>0</v>
      </c>
      <c r="K63" s="29">
        <f>SUM(K64)</f>
        <v>0</v>
      </c>
    </row>
    <row r="64" spans="1:11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  <c r="H64" s="36"/>
      <c r="I64" s="29">
        <f>SUM(G64+H64)</f>
        <v>0</v>
      </c>
      <c r="J64" s="36"/>
      <c r="K64" s="29">
        <f>SUM(I64+J64)</f>
        <v>0</v>
      </c>
    </row>
    <row r="65" spans="1:11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36">D13+D48</f>
        <v>467249.69999999995</v>
      </c>
      <c r="E65" s="26">
        <f>E13+E48</f>
        <v>642879.30000000051</v>
      </c>
      <c r="F65" s="26">
        <f t="shared" si="36"/>
        <v>0</v>
      </c>
      <c r="G65" s="26">
        <f>G13+G48</f>
        <v>642879.30000000051</v>
      </c>
      <c r="H65" s="26">
        <f t="shared" ref="H65:J65" si="37">H13+H48</f>
        <v>0</v>
      </c>
      <c r="I65" s="26">
        <f>I13+I48</f>
        <v>642879.30000000051</v>
      </c>
      <c r="J65" s="26">
        <f t="shared" si="37"/>
        <v>-169537.7</v>
      </c>
      <c r="K65" s="26">
        <f>K13+K48</f>
        <v>473341.60000000038</v>
      </c>
    </row>
    <row r="71" spans="1:11" x14ac:dyDescent="0.25">
      <c r="A71" s="17"/>
    </row>
    <row r="72" spans="1:11" x14ac:dyDescent="0.25">
      <c r="A72" s="17"/>
    </row>
  </sheetData>
  <mergeCells count="12">
    <mergeCell ref="A6:J7"/>
    <mergeCell ref="E10:E11"/>
    <mergeCell ref="A10:A11"/>
    <mergeCell ref="B10:B11"/>
    <mergeCell ref="C10:C11"/>
    <mergeCell ref="D10:D11"/>
    <mergeCell ref="J10:J11"/>
    <mergeCell ref="K10:K11"/>
    <mergeCell ref="H10:H11"/>
    <mergeCell ref="I10:I11"/>
    <mergeCell ref="F10:F11"/>
    <mergeCell ref="G10:G11"/>
  </mergeCells>
  <pageMargins left="0.78740157480314965" right="0.39370078740157483" top="0.55118110236220474" bottom="0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5" sqref="G5"/>
    </sheetView>
  </sheetViews>
  <sheetFormatPr defaultRowHeight="15" x14ac:dyDescent="0.25"/>
  <cols>
    <col min="1" max="1" width="60.25" style="2" customWidth="1"/>
    <col min="2" max="2" width="24.875" style="2" customWidth="1"/>
    <col min="3" max="3" width="17.875" style="2" customWidth="1"/>
    <col min="4" max="4" width="11.875" style="2" customWidth="1"/>
    <col min="5" max="5" width="12.75" style="2" customWidth="1"/>
    <col min="6" max="6" width="18" style="2" customWidth="1"/>
    <col min="7" max="7" width="13.125" style="2" customWidth="1"/>
    <col min="8" max="8" width="12.625" style="2" customWidth="1"/>
    <col min="9" max="240" width="9.125" style="2"/>
    <col min="241" max="241" width="67" style="2" customWidth="1"/>
    <col min="242" max="242" width="29.75" style="2" customWidth="1"/>
    <col min="243" max="243" width="20.75" style="2" customWidth="1"/>
    <col min="244" max="245" width="0" style="2" hidden="1" customWidth="1"/>
    <col min="246" max="496" width="9.125" style="2"/>
    <col min="497" max="497" width="67" style="2" customWidth="1"/>
    <col min="498" max="498" width="29.75" style="2" customWidth="1"/>
    <col min="499" max="499" width="20.75" style="2" customWidth="1"/>
    <col min="500" max="501" width="0" style="2" hidden="1" customWidth="1"/>
    <col min="502" max="752" width="9.125" style="2"/>
    <col min="753" max="753" width="67" style="2" customWidth="1"/>
    <col min="754" max="754" width="29.75" style="2" customWidth="1"/>
    <col min="755" max="755" width="20.75" style="2" customWidth="1"/>
    <col min="756" max="757" width="0" style="2" hidden="1" customWidth="1"/>
    <col min="758" max="1008" width="9.125" style="2"/>
    <col min="1009" max="1009" width="67" style="2" customWidth="1"/>
    <col min="1010" max="1010" width="29.75" style="2" customWidth="1"/>
    <col min="1011" max="1011" width="20.75" style="2" customWidth="1"/>
    <col min="1012" max="1013" width="0" style="2" hidden="1" customWidth="1"/>
    <col min="1014" max="1264" width="9.125" style="2"/>
    <col min="1265" max="1265" width="67" style="2" customWidth="1"/>
    <col min="1266" max="1266" width="29.75" style="2" customWidth="1"/>
    <col min="1267" max="1267" width="20.75" style="2" customWidth="1"/>
    <col min="1268" max="1269" width="0" style="2" hidden="1" customWidth="1"/>
    <col min="1270" max="1520" width="9.125" style="2"/>
    <col min="1521" max="1521" width="67" style="2" customWidth="1"/>
    <col min="1522" max="1522" width="29.75" style="2" customWidth="1"/>
    <col min="1523" max="1523" width="20.75" style="2" customWidth="1"/>
    <col min="1524" max="1525" width="0" style="2" hidden="1" customWidth="1"/>
    <col min="1526" max="1776" width="9.125" style="2"/>
    <col min="1777" max="1777" width="67" style="2" customWidth="1"/>
    <col min="1778" max="1778" width="29.75" style="2" customWidth="1"/>
    <col min="1779" max="1779" width="20.75" style="2" customWidth="1"/>
    <col min="1780" max="1781" width="0" style="2" hidden="1" customWidth="1"/>
    <col min="1782" max="2032" width="9.125" style="2"/>
    <col min="2033" max="2033" width="67" style="2" customWidth="1"/>
    <col min="2034" max="2034" width="29.75" style="2" customWidth="1"/>
    <col min="2035" max="2035" width="20.75" style="2" customWidth="1"/>
    <col min="2036" max="2037" width="0" style="2" hidden="1" customWidth="1"/>
    <col min="2038" max="2288" width="9.125" style="2"/>
    <col min="2289" max="2289" width="67" style="2" customWidth="1"/>
    <col min="2290" max="2290" width="29.75" style="2" customWidth="1"/>
    <col min="2291" max="2291" width="20.75" style="2" customWidth="1"/>
    <col min="2292" max="2293" width="0" style="2" hidden="1" customWidth="1"/>
    <col min="2294" max="2544" width="9.125" style="2"/>
    <col min="2545" max="2545" width="67" style="2" customWidth="1"/>
    <col min="2546" max="2546" width="29.75" style="2" customWidth="1"/>
    <col min="2547" max="2547" width="20.75" style="2" customWidth="1"/>
    <col min="2548" max="2549" width="0" style="2" hidden="1" customWidth="1"/>
    <col min="2550" max="2800" width="9.125" style="2"/>
    <col min="2801" max="2801" width="67" style="2" customWidth="1"/>
    <col min="2802" max="2802" width="29.75" style="2" customWidth="1"/>
    <col min="2803" max="2803" width="20.75" style="2" customWidth="1"/>
    <col min="2804" max="2805" width="0" style="2" hidden="1" customWidth="1"/>
    <col min="2806" max="3056" width="9.125" style="2"/>
    <col min="3057" max="3057" width="67" style="2" customWidth="1"/>
    <col min="3058" max="3058" width="29.75" style="2" customWidth="1"/>
    <col min="3059" max="3059" width="20.75" style="2" customWidth="1"/>
    <col min="3060" max="3061" width="0" style="2" hidden="1" customWidth="1"/>
    <col min="3062" max="3312" width="9.125" style="2"/>
    <col min="3313" max="3313" width="67" style="2" customWidth="1"/>
    <col min="3314" max="3314" width="29.75" style="2" customWidth="1"/>
    <col min="3315" max="3315" width="20.75" style="2" customWidth="1"/>
    <col min="3316" max="3317" width="0" style="2" hidden="1" customWidth="1"/>
    <col min="3318" max="3568" width="9.125" style="2"/>
    <col min="3569" max="3569" width="67" style="2" customWidth="1"/>
    <col min="3570" max="3570" width="29.75" style="2" customWidth="1"/>
    <col min="3571" max="3571" width="20.75" style="2" customWidth="1"/>
    <col min="3572" max="3573" width="0" style="2" hidden="1" customWidth="1"/>
    <col min="3574" max="3824" width="9.125" style="2"/>
    <col min="3825" max="3825" width="67" style="2" customWidth="1"/>
    <col min="3826" max="3826" width="29.75" style="2" customWidth="1"/>
    <col min="3827" max="3827" width="20.75" style="2" customWidth="1"/>
    <col min="3828" max="3829" width="0" style="2" hidden="1" customWidth="1"/>
    <col min="3830" max="4080" width="9.125" style="2"/>
    <col min="4081" max="4081" width="67" style="2" customWidth="1"/>
    <col min="4082" max="4082" width="29.75" style="2" customWidth="1"/>
    <col min="4083" max="4083" width="20.75" style="2" customWidth="1"/>
    <col min="4084" max="4085" width="0" style="2" hidden="1" customWidth="1"/>
    <col min="4086" max="4336" width="9.125" style="2"/>
    <col min="4337" max="4337" width="67" style="2" customWidth="1"/>
    <col min="4338" max="4338" width="29.75" style="2" customWidth="1"/>
    <col min="4339" max="4339" width="20.75" style="2" customWidth="1"/>
    <col min="4340" max="4341" width="0" style="2" hidden="1" customWidth="1"/>
    <col min="4342" max="4592" width="9.125" style="2"/>
    <col min="4593" max="4593" width="67" style="2" customWidth="1"/>
    <col min="4594" max="4594" width="29.75" style="2" customWidth="1"/>
    <col min="4595" max="4595" width="20.75" style="2" customWidth="1"/>
    <col min="4596" max="4597" width="0" style="2" hidden="1" customWidth="1"/>
    <col min="4598" max="4848" width="9.125" style="2"/>
    <col min="4849" max="4849" width="67" style="2" customWidth="1"/>
    <col min="4850" max="4850" width="29.75" style="2" customWidth="1"/>
    <col min="4851" max="4851" width="20.75" style="2" customWidth="1"/>
    <col min="4852" max="4853" width="0" style="2" hidden="1" customWidth="1"/>
    <col min="4854" max="5104" width="9.125" style="2"/>
    <col min="5105" max="5105" width="67" style="2" customWidth="1"/>
    <col min="5106" max="5106" width="29.75" style="2" customWidth="1"/>
    <col min="5107" max="5107" width="20.75" style="2" customWidth="1"/>
    <col min="5108" max="5109" width="0" style="2" hidden="1" customWidth="1"/>
    <col min="5110" max="5360" width="9.125" style="2"/>
    <col min="5361" max="5361" width="67" style="2" customWidth="1"/>
    <col min="5362" max="5362" width="29.75" style="2" customWidth="1"/>
    <col min="5363" max="5363" width="20.75" style="2" customWidth="1"/>
    <col min="5364" max="5365" width="0" style="2" hidden="1" customWidth="1"/>
    <col min="5366" max="5616" width="9.125" style="2"/>
    <col min="5617" max="5617" width="67" style="2" customWidth="1"/>
    <col min="5618" max="5618" width="29.75" style="2" customWidth="1"/>
    <col min="5619" max="5619" width="20.75" style="2" customWidth="1"/>
    <col min="5620" max="5621" width="0" style="2" hidden="1" customWidth="1"/>
    <col min="5622" max="5872" width="9.125" style="2"/>
    <col min="5873" max="5873" width="67" style="2" customWidth="1"/>
    <col min="5874" max="5874" width="29.75" style="2" customWidth="1"/>
    <col min="5875" max="5875" width="20.75" style="2" customWidth="1"/>
    <col min="5876" max="5877" width="0" style="2" hidden="1" customWidth="1"/>
    <col min="5878" max="6128" width="9.125" style="2"/>
    <col min="6129" max="6129" width="67" style="2" customWidth="1"/>
    <col min="6130" max="6130" width="29.75" style="2" customWidth="1"/>
    <col min="6131" max="6131" width="20.75" style="2" customWidth="1"/>
    <col min="6132" max="6133" width="0" style="2" hidden="1" customWidth="1"/>
    <col min="6134" max="6384" width="9.125" style="2"/>
    <col min="6385" max="6385" width="67" style="2" customWidth="1"/>
    <col min="6386" max="6386" width="29.75" style="2" customWidth="1"/>
    <col min="6387" max="6387" width="20.75" style="2" customWidth="1"/>
    <col min="6388" max="6389" width="0" style="2" hidden="1" customWidth="1"/>
    <col min="6390" max="6640" width="9.125" style="2"/>
    <col min="6641" max="6641" width="67" style="2" customWidth="1"/>
    <col min="6642" max="6642" width="29.75" style="2" customWidth="1"/>
    <col min="6643" max="6643" width="20.75" style="2" customWidth="1"/>
    <col min="6644" max="6645" width="0" style="2" hidden="1" customWidth="1"/>
    <col min="6646" max="6896" width="9.125" style="2"/>
    <col min="6897" max="6897" width="67" style="2" customWidth="1"/>
    <col min="6898" max="6898" width="29.75" style="2" customWidth="1"/>
    <col min="6899" max="6899" width="20.75" style="2" customWidth="1"/>
    <col min="6900" max="6901" width="0" style="2" hidden="1" customWidth="1"/>
    <col min="6902" max="7152" width="9.125" style="2"/>
    <col min="7153" max="7153" width="67" style="2" customWidth="1"/>
    <col min="7154" max="7154" width="29.75" style="2" customWidth="1"/>
    <col min="7155" max="7155" width="20.75" style="2" customWidth="1"/>
    <col min="7156" max="7157" width="0" style="2" hidden="1" customWidth="1"/>
    <col min="7158" max="7408" width="9.125" style="2"/>
    <col min="7409" max="7409" width="67" style="2" customWidth="1"/>
    <col min="7410" max="7410" width="29.75" style="2" customWidth="1"/>
    <col min="7411" max="7411" width="20.75" style="2" customWidth="1"/>
    <col min="7412" max="7413" width="0" style="2" hidden="1" customWidth="1"/>
    <col min="7414" max="7664" width="9.125" style="2"/>
    <col min="7665" max="7665" width="67" style="2" customWidth="1"/>
    <col min="7666" max="7666" width="29.75" style="2" customWidth="1"/>
    <col min="7667" max="7667" width="20.75" style="2" customWidth="1"/>
    <col min="7668" max="7669" width="0" style="2" hidden="1" customWidth="1"/>
    <col min="7670" max="7920" width="9.125" style="2"/>
    <col min="7921" max="7921" width="67" style="2" customWidth="1"/>
    <col min="7922" max="7922" width="29.75" style="2" customWidth="1"/>
    <col min="7923" max="7923" width="20.75" style="2" customWidth="1"/>
    <col min="7924" max="7925" width="0" style="2" hidden="1" customWidth="1"/>
    <col min="7926" max="8176" width="9.125" style="2"/>
    <col min="8177" max="8177" width="67" style="2" customWidth="1"/>
    <col min="8178" max="8178" width="29.75" style="2" customWidth="1"/>
    <col min="8179" max="8179" width="20.75" style="2" customWidth="1"/>
    <col min="8180" max="8181" width="0" style="2" hidden="1" customWidth="1"/>
    <col min="8182" max="8432" width="9.125" style="2"/>
    <col min="8433" max="8433" width="67" style="2" customWidth="1"/>
    <col min="8434" max="8434" width="29.75" style="2" customWidth="1"/>
    <col min="8435" max="8435" width="20.75" style="2" customWidth="1"/>
    <col min="8436" max="8437" width="0" style="2" hidden="1" customWidth="1"/>
    <col min="8438" max="8688" width="9.125" style="2"/>
    <col min="8689" max="8689" width="67" style="2" customWidth="1"/>
    <col min="8690" max="8690" width="29.75" style="2" customWidth="1"/>
    <col min="8691" max="8691" width="20.75" style="2" customWidth="1"/>
    <col min="8692" max="8693" width="0" style="2" hidden="1" customWidth="1"/>
    <col min="8694" max="8944" width="9.125" style="2"/>
    <col min="8945" max="8945" width="67" style="2" customWidth="1"/>
    <col min="8946" max="8946" width="29.75" style="2" customWidth="1"/>
    <col min="8947" max="8947" width="20.75" style="2" customWidth="1"/>
    <col min="8948" max="8949" width="0" style="2" hidden="1" customWidth="1"/>
    <col min="8950" max="9200" width="9.125" style="2"/>
    <col min="9201" max="9201" width="67" style="2" customWidth="1"/>
    <col min="9202" max="9202" width="29.75" style="2" customWidth="1"/>
    <col min="9203" max="9203" width="20.75" style="2" customWidth="1"/>
    <col min="9204" max="9205" width="0" style="2" hidden="1" customWidth="1"/>
    <col min="9206" max="9456" width="9.125" style="2"/>
    <col min="9457" max="9457" width="67" style="2" customWidth="1"/>
    <col min="9458" max="9458" width="29.75" style="2" customWidth="1"/>
    <col min="9459" max="9459" width="20.75" style="2" customWidth="1"/>
    <col min="9460" max="9461" width="0" style="2" hidden="1" customWidth="1"/>
    <col min="9462" max="9712" width="9.125" style="2"/>
    <col min="9713" max="9713" width="67" style="2" customWidth="1"/>
    <col min="9714" max="9714" width="29.75" style="2" customWidth="1"/>
    <col min="9715" max="9715" width="20.75" style="2" customWidth="1"/>
    <col min="9716" max="9717" width="0" style="2" hidden="1" customWidth="1"/>
    <col min="9718" max="9968" width="9.125" style="2"/>
    <col min="9969" max="9969" width="67" style="2" customWidth="1"/>
    <col min="9970" max="9970" width="29.75" style="2" customWidth="1"/>
    <col min="9971" max="9971" width="20.75" style="2" customWidth="1"/>
    <col min="9972" max="9973" width="0" style="2" hidden="1" customWidth="1"/>
    <col min="9974" max="10224" width="9.125" style="2"/>
    <col min="10225" max="10225" width="67" style="2" customWidth="1"/>
    <col min="10226" max="10226" width="29.75" style="2" customWidth="1"/>
    <col min="10227" max="10227" width="20.75" style="2" customWidth="1"/>
    <col min="10228" max="10229" width="0" style="2" hidden="1" customWidth="1"/>
    <col min="10230" max="10480" width="9.125" style="2"/>
    <col min="10481" max="10481" width="67" style="2" customWidth="1"/>
    <col min="10482" max="10482" width="29.75" style="2" customWidth="1"/>
    <col min="10483" max="10483" width="20.75" style="2" customWidth="1"/>
    <col min="10484" max="10485" width="0" style="2" hidden="1" customWidth="1"/>
    <col min="10486" max="10736" width="9.125" style="2"/>
    <col min="10737" max="10737" width="67" style="2" customWidth="1"/>
    <col min="10738" max="10738" width="29.75" style="2" customWidth="1"/>
    <col min="10739" max="10739" width="20.75" style="2" customWidth="1"/>
    <col min="10740" max="10741" width="0" style="2" hidden="1" customWidth="1"/>
    <col min="10742" max="10992" width="9.125" style="2"/>
    <col min="10993" max="10993" width="67" style="2" customWidth="1"/>
    <col min="10994" max="10994" width="29.75" style="2" customWidth="1"/>
    <col min="10995" max="10995" width="20.75" style="2" customWidth="1"/>
    <col min="10996" max="10997" width="0" style="2" hidden="1" customWidth="1"/>
    <col min="10998" max="11248" width="9.125" style="2"/>
    <col min="11249" max="11249" width="67" style="2" customWidth="1"/>
    <col min="11250" max="11250" width="29.75" style="2" customWidth="1"/>
    <col min="11251" max="11251" width="20.75" style="2" customWidth="1"/>
    <col min="11252" max="11253" width="0" style="2" hidden="1" customWidth="1"/>
    <col min="11254" max="11504" width="9.125" style="2"/>
    <col min="11505" max="11505" width="67" style="2" customWidth="1"/>
    <col min="11506" max="11506" width="29.75" style="2" customWidth="1"/>
    <col min="11507" max="11507" width="20.75" style="2" customWidth="1"/>
    <col min="11508" max="11509" width="0" style="2" hidden="1" customWidth="1"/>
    <col min="11510" max="11760" width="9.125" style="2"/>
    <col min="11761" max="11761" width="67" style="2" customWidth="1"/>
    <col min="11762" max="11762" width="29.75" style="2" customWidth="1"/>
    <col min="11763" max="11763" width="20.75" style="2" customWidth="1"/>
    <col min="11764" max="11765" width="0" style="2" hidden="1" customWidth="1"/>
    <col min="11766" max="12016" width="9.125" style="2"/>
    <col min="12017" max="12017" width="67" style="2" customWidth="1"/>
    <col min="12018" max="12018" width="29.75" style="2" customWidth="1"/>
    <col min="12019" max="12019" width="20.75" style="2" customWidth="1"/>
    <col min="12020" max="12021" width="0" style="2" hidden="1" customWidth="1"/>
    <col min="12022" max="12272" width="9.125" style="2"/>
    <col min="12273" max="12273" width="67" style="2" customWidth="1"/>
    <col min="12274" max="12274" width="29.75" style="2" customWidth="1"/>
    <col min="12275" max="12275" width="20.75" style="2" customWidth="1"/>
    <col min="12276" max="12277" width="0" style="2" hidden="1" customWidth="1"/>
    <col min="12278" max="12528" width="9.125" style="2"/>
    <col min="12529" max="12529" width="67" style="2" customWidth="1"/>
    <col min="12530" max="12530" width="29.75" style="2" customWidth="1"/>
    <col min="12531" max="12531" width="20.75" style="2" customWidth="1"/>
    <col min="12532" max="12533" width="0" style="2" hidden="1" customWidth="1"/>
    <col min="12534" max="12784" width="9.125" style="2"/>
    <col min="12785" max="12785" width="67" style="2" customWidth="1"/>
    <col min="12786" max="12786" width="29.75" style="2" customWidth="1"/>
    <col min="12787" max="12787" width="20.75" style="2" customWidth="1"/>
    <col min="12788" max="12789" width="0" style="2" hidden="1" customWidth="1"/>
    <col min="12790" max="13040" width="9.125" style="2"/>
    <col min="13041" max="13041" width="67" style="2" customWidth="1"/>
    <col min="13042" max="13042" width="29.75" style="2" customWidth="1"/>
    <col min="13043" max="13043" width="20.75" style="2" customWidth="1"/>
    <col min="13044" max="13045" width="0" style="2" hidden="1" customWidth="1"/>
    <col min="13046" max="13296" width="9.125" style="2"/>
    <col min="13297" max="13297" width="67" style="2" customWidth="1"/>
    <col min="13298" max="13298" width="29.75" style="2" customWidth="1"/>
    <col min="13299" max="13299" width="20.75" style="2" customWidth="1"/>
    <col min="13300" max="13301" width="0" style="2" hidden="1" customWidth="1"/>
    <col min="13302" max="13552" width="9.125" style="2"/>
    <col min="13553" max="13553" width="67" style="2" customWidth="1"/>
    <col min="13554" max="13554" width="29.75" style="2" customWidth="1"/>
    <col min="13555" max="13555" width="20.75" style="2" customWidth="1"/>
    <col min="13556" max="13557" width="0" style="2" hidden="1" customWidth="1"/>
    <col min="13558" max="13808" width="9.125" style="2"/>
    <col min="13809" max="13809" width="67" style="2" customWidth="1"/>
    <col min="13810" max="13810" width="29.75" style="2" customWidth="1"/>
    <col min="13811" max="13811" width="20.75" style="2" customWidth="1"/>
    <col min="13812" max="13813" width="0" style="2" hidden="1" customWidth="1"/>
    <col min="13814" max="14064" width="9.125" style="2"/>
    <col min="14065" max="14065" width="67" style="2" customWidth="1"/>
    <col min="14066" max="14066" width="29.75" style="2" customWidth="1"/>
    <col min="14067" max="14067" width="20.75" style="2" customWidth="1"/>
    <col min="14068" max="14069" width="0" style="2" hidden="1" customWidth="1"/>
    <col min="14070" max="14320" width="9.125" style="2"/>
    <col min="14321" max="14321" width="67" style="2" customWidth="1"/>
    <col min="14322" max="14322" width="29.75" style="2" customWidth="1"/>
    <col min="14323" max="14323" width="20.75" style="2" customWidth="1"/>
    <col min="14324" max="14325" width="0" style="2" hidden="1" customWidth="1"/>
    <col min="14326" max="14576" width="9.125" style="2"/>
    <col min="14577" max="14577" width="67" style="2" customWidth="1"/>
    <col min="14578" max="14578" width="29.75" style="2" customWidth="1"/>
    <col min="14579" max="14579" width="20.75" style="2" customWidth="1"/>
    <col min="14580" max="14581" width="0" style="2" hidden="1" customWidth="1"/>
    <col min="14582" max="14832" width="9.125" style="2"/>
    <col min="14833" max="14833" width="67" style="2" customWidth="1"/>
    <col min="14834" max="14834" width="29.75" style="2" customWidth="1"/>
    <col min="14835" max="14835" width="20.75" style="2" customWidth="1"/>
    <col min="14836" max="14837" width="0" style="2" hidden="1" customWidth="1"/>
    <col min="14838" max="15088" width="9.125" style="2"/>
    <col min="15089" max="15089" width="67" style="2" customWidth="1"/>
    <col min="15090" max="15090" width="29.75" style="2" customWidth="1"/>
    <col min="15091" max="15091" width="20.75" style="2" customWidth="1"/>
    <col min="15092" max="15093" width="0" style="2" hidden="1" customWidth="1"/>
    <col min="15094" max="15344" width="9.125" style="2"/>
    <col min="15345" max="15345" width="67" style="2" customWidth="1"/>
    <col min="15346" max="15346" width="29.75" style="2" customWidth="1"/>
    <col min="15347" max="15347" width="20.75" style="2" customWidth="1"/>
    <col min="15348" max="15349" width="0" style="2" hidden="1" customWidth="1"/>
    <col min="15350" max="15600" width="9.125" style="2"/>
    <col min="15601" max="15601" width="67" style="2" customWidth="1"/>
    <col min="15602" max="15602" width="29.75" style="2" customWidth="1"/>
    <col min="15603" max="15603" width="20.75" style="2" customWidth="1"/>
    <col min="15604" max="15605" width="0" style="2" hidden="1" customWidth="1"/>
    <col min="15606" max="15856" width="9.125" style="2"/>
    <col min="15857" max="15857" width="67" style="2" customWidth="1"/>
    <col min="15858" max="15858" width="29.75" style="2" customWidth="1"/>
    <col min="15859" max="15859" width="20.75" style="2" customWidth="1"/>
    <col min="15860" max="15861" width="0" style="2" hidden="1" customWidth="1"/>
    <col min="15862" max="16112" width="9.125" style="2"/>
    <col min="16113" max="16113" width="67" style="2" customWidth="1"/>
    <col min="16114" max="16114" width="29.75" style="2" customWidth="1"/>
    <col min="16115" max="16115" width="20.75" style="2" customWidth="1"/>
    <col min="16116" max="16117" width="0" style="2" hidden="1" customWidth="1"/>
    <col min="16118" max="16384" width="9.125" style="2"/>
  </cols>
  <sheetData>
    <row r="1" spans="1:8" s="1" customFormat="1" ht="15.75" x14ac:dyDescent="0.25">
      <c r="D1" s="31"/>
      <c r="E1" s="31"/>
      <c r="G1" s="31" t="s">
        <v>136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140</v>
      </c>
    </row>
    <row r="6" spans="1:8" ht="15" customHeight="1" x14ac:dyDescent="0.25">
      <c r="A6" s="72" t="s">
        <v>126</v>
      </c>
      <c r="B6" s="72"/>
      <c r="C6" s="72"/>
      <c r="D6" s="72"/>
      <c r="E6" s="72"/>
      <c r="F6" s="72"/>
      <c r="G6" s="33"/>
      <c r="H6" s="33"/>
    </row>
    <row r="7" spans="1:8" x14ac:dyDescent="0.25">
      <c r="A7" s="74"/>
      <c r="B7" s="74"/>
      <c r="C7" s="74"/>
      <c r="D7" s="74"/>
      <c r="E7" s="74"/>
      <c r="F7" s="74"/>
      <c r="G7" s="37"/>
      <c r="H7" s="37"/>
    </row>
    <row r="8" spans="1:8" ht="15" customHeight="1" x14ac:dyDescent="0.25">
      <c r="A8" s="69" t="s">
        <v>2</v>
      </c>
      <c r="B8" s="70" t="s">
        <v>3</v>
      </c>
      <c r="C8" s="71" t="s">
        <v>138</v>
      </c>
      <c r="D8" s="66" t="s">
        <v>139</v>
      </c>
      <c r="E8" s="71" t="s">
        <v>110</v>
      </c>
      <c r="F8" s="71" t="s">
        <v>138</v>
      </c>
      <c r="G8" s="66" t="s">
        <v>139</v>
      </c>
      <c r="H8" s="68" t="s">
        <v>111</v>
      </c>
    </row>
    <row r="9" spans="1:8" ht="40.5" customHeight="1" x14ac:dyDescent="0.25">
      <c r="A9" s="69"/>
      <c r="B9" s="70"/>
      <c r="C9" s="71"/>
      <c r="D9" s="67"/>
      <c r="E9" s="71"/>
      <c r="F9" s="71"/>
      <c r="G9" s="67"/>
      <c r="H9" s="75"/>
    </row>
    <row r="10" spans="1:8" s="7" customFormat="1" x14ac:dyDescent="0.25">
      <c r="A10" s="3">
        <v>1</v>
      </c>
      <c r="B10" s="4">
        <v>2</v>
      </c>
      <c r="C10" s="5" t="s">
        <v>4</v>
      </c>
      <c r="D10" s="32" t="s">
        <v>112</v>
      </c>
      <c r="E10" s="32" t="s">
        <v>5</v>
      </c>
      <c r="F10" s="5" t="s">
        <v>132</v>
      </c>
      <c r="G10" s="32" t="s">
        <v>133</v>
      </c>
      <c r="H10" s="32" t="s">
        <v>134</v>
      </c>
    </row>
    <row r="11" spans="1:8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13</v>
      </c>
      <c r="B14" s="39" t="s">
        <v>14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17</v>
      </c>
      <c r="B16" s="39" t="s">
        <v>18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23</v>
      </c>
      <c r="B19" s="39" t="s">
        <v>123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26</v>
      </c>
      <c r="B21" s="39" t="s">
        <v>124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30" x14ac:dyDescent="0.25">
      <c r="A23" s="15" t="s">
        <v>29</v>
      </c>
      <c r="B23" s="41" t="s">
        <v>30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31</v>
      </c>
      <c r="B24" s="41" t="s">
        <v>121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34</v>
      </c>
      <c r="B26" s="41" t="s">
        <v>122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37</v>
      </c>
      <c r="B28" s="41" t="s">
        <v>38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39</v>
      </c>
      <c r="B29" s="41" t="s">
        <v>40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43</v>
      </c>
      <c r="B31" s="41" t="s">
        <v>44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45</v>
      </c>
      <c r="B32" s="41" t="s">
        <v>46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61</v>
      </c>
      <c r="B40" s="41" t="s">
        <v>62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63</v>
      </c>
      <c r="B41" s="41" t="s">
        <v>64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H47" si="14">D51+D48</f>
        <v>-22371.7</v>
      </c>
      <c r="E47" s="29">
        <f t="shared" si="14"/>
        <v>-4042271.1</v>
      </c>
      <c r="F47" s="29">
        <f t="shared" si="14"/>
        <v>-3950671.1</v>
      </c>
      <c r="G47" s="29">
        <f t="shared" si="14"/>
        <v>-23259.9</v>
      </c>
      <c r="H47" s="29">
        <f t="shared" si="14"/>
        <v>-3973931</v>
      </c>
    </row>
    <row r="48" spans="1:8" s="14" customFormat="1" x14ac:dyDescent="0.25">
      <c r="A48" s="15" t="s">
        <v>77</v>
      </c>
      <c r="B48" s="41" t="s">
        <v>78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79</v>
      </c>
      <c r="B49" s="41" t="s">
        <v>80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83</v>
      </c>
      <c r="B51" s="41" t="s">
        <v>114</v>
      </c>
      <c r="C51" s="29">
        <f t="shared" ref="C51:H52" si="16">C52</f>
        <v>-4019899.4</v>
      </c>
      <c r="D51" s="29">
        <f t="shared" si="16"/>
        <v>-22371.7</v>
      </c>
      <c r="E51" s="29">
        <f t="shared" si="16"/>
        <v>-4042271.1</v>
      </c>
      <c r="F51" s="29">
        <f t="shared" si="16"/>
        <v>-3950671.1</v>
      </c>
      <c r="G51" s="29">
        <f t="shared" si="16"/>
        <v>-23259.9</v>
      </c>
      <c r="H51" s="29">
        <f t="shared" si="16"/>
        <v>-3973931</v>
      </c>
    </row>
    <row r="52" spans="1:8" s="14" customFormat="1" x14ac:dyDescent="0.25">
      <c r="A52" s="15" t="s">
        <v>84</v>
      </c>
      <c r="B52" s="41" t="s">
        <v>115</v>
      </c>
      <c r="C52" s="29">
        <f t="shared" si="16"/>
        <v>-4019899.4</v>
      </c>
      <c r="D52" s="29">
        <f t="shared" si="16"/>
        <v>-22371.7</v>
      </c>
      <c r="E52" s="29">
        <f t="shared" si="16"/>
        <v>-4042271.1</v>
      </c>
      <c r="F52" s="29">
        <f t="shared" si="16"/>
        <v>-3950671.1</v>
      </c>
      <c r="G52" s="29">
        <f t="shared" si="16"/>
        <v>-23259.9</v>
      </c>
      <c r="H52" s="29">
        <f t="shared" si="16"/>
        <v>-3973931</v>
      </c>
    </row>
    <row r="53" spans="1:8" s="14" customFormat="1" ht="30" x14ac:dyDescent="0.25">
      <c r="A53" s="15" t="s">
        <v>85</v>
      </c>
      <c r="B53" s="41" t="s">
        <v>116</v>
      </c>
      <c r="C53" s="29">
        <v>-4019899.4</v>
      </c>
      <c r="D53" s="29">
        <v>-22371.7</v>
      </c>
      <c r="E53" s="27">
        <f t="shared" si="3"/>
        <v>-4042271.1</v>
      </c>
      <c r="F53" s="29">
        <v>-3950671.1</v>
      </c>
      <c r="G53" s="29">
        <v>-23259.9</v>
      </c>
      <c r="H53" s="27">
        <f t="shared" si="4"/>
        <v>-3973931</v>
      </c>
    </row>
    <row r="54" spans="1:8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H54" si="17">D55+D58</f>
        <v>22371.7</v>
      </c>
      <c r="E54" s="29">
        <f t="shared" si="17"/>
        <v>4042271.1</v>
      </c>
      <c r="F54" s="29">
        <f t="shared" si="17"/>
        <v>3950671.1</v>
      </c>
      <c r="G54" s="29">
        <f t="shared" si="17"/>
        <v>23259.9</v>
      </c>
      <c r="H54" s="29">
        <f t="shared" si="17"/>
        <v>3973931</v>
      </c>
    </row>
    <row r="55" spans="1:8" s="14" customFormat="1" x14ac:dyDescent="0.25">
      <c r="A55" s="15" t="s">
        <v>88</v>
      </c>
      <c r="B55" s="41" t="s">
        <v>89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x14ac:dyDescent="0.25">
      <c r="A56" s="15" t="s">
        <v>90</v>
      </c>
      <c r="B56" s="41" t="s">
        <v>91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H58" si="19">SUM(D60+D62)</f>
        <v>22371.7</v>
      </c>
      <c r="E58" s="29">
        <f t="shared" si="19"/>
        <v>4042271.1</v>
      </c>
      <c r="F58" s="29">
        <f t="shared" si="19"/>
        <v>3950671.1</v>
      </c>
      <c r="G58" s="29">
        <f t="shared" si="19"/>
        <v>23259.9</v>
      </c>
      <c r="H58" s="29">
        <f t="shared" si="19"/>
        <v>3973931</v>
      </c>
    </row>
    <row r="59" spans="1:8" s="14" customFormat="1" x14ac:dyDescent="0.25">
      <c r="A59" s="15" t="s">
        <v>96</v>
      </c>
      <c r="B59" s="41" t="s">
        <v>117</v>
      </c>
      <c r="C59" s="29">
        <f>SUM(C60)</f>
        <v>4019899.4</v>
      </c>
      <c r="D59" s="29">
        <f t="shared" ref="D59:H59" si="20">SUM(D60)</f>
        <v>22371.7</v>
      </c>
      <c r="E59" s="29">
        <f t="shared" si="20"/>
        <v>4042271.1</v>
      </c>
      <c r="F59" s="29">
        <f t="shared" si="20"/>
        <v>3950671.1</v>
      </c>
      <c r="G59" s="29">
        <f t="shared" si="20"/>
        <v>23259.9</v>
      </c>
      <c r="H59" s="29">
        <f t="shared" si="20"/>
        <v>3973931</v>
      </c>
    </row>
    <row r="60" spans="1:8" s="14" customFormat="1" ht="30" x14ac:dyDescent="0.25">
      <c r="A60" s="15" t="s">
        <v>97</v>
      </c>
      <c r="B60" s="41" t="s">
        <v>118</v>
      </c>
      <c r="C60" s="29">
        <v>4019899.4</v>
      </c>
      <c r="D60" s="29">
        <v>22371.7</v>
      </c>
      <c r="E60" s="27">
        <f t="shared" si="3"/>
        <v>4042271.1</v>
      </c>
      <c r="F60" s="29">
        <v>3950671.1</v>
      </c>
      <c r="G60" s="29">
        <v>23259.9</v>
      </c>
      <c r="H60" s="27">
        <f t="shared" si="4"/>
        <v>3973931</v>
      </c>
    </row>
    <row r="61" spans="1:8" s="14" customFormat="1" x14ac:dyDescent="0.25">
      <c r="A61" s="15" t="s">
        <v>94</v>
      </c>
      <c r="B61" s="41" t="s">
        <v>119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98</v>
      </c>
      <c r="B62" s="41" t="s">
        <v>120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A6:F7"/>
    <mergeCell ref="H8:H9"/>
    <mergeCell ref="F8:F9"/>
    <mergeCell ref="D8:D9"/>
    <mergeCell ref="E8:E9"/>
    <mergeCell ref="A8:A9"/>
    <mergeCell ref="B8:B9"/>
    <mergeCell ref="C8:C9"/>
    <mergeCell ref="G8:G9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31" t="s">
        <v>137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135</v>
      </c>
    </row>
    <row r="8" spans="1:2" s="18" customFormat="1" x14ac:dyDescent="0.25">
      <c r="A8" s="76" t="s">
        <v>101</v>
      </c>
      <c r="B8" s="76"/>
    </row>
    <row r="9" spans="1:2" s="18" customFormat="1" x14ac:dyDescent="0.25">
      <c r="A9" s="76" t="s">
        <v>127</v>
      </c>
      <c r="B9" s="76"/>
    </row>
    <row r="11" spans="1:2" ht="31.5" customHeight="1" x14ac:dyDescent="0.25">
      <c r="A11" s="19" t="s">
        <v>102</v>
      </c>
      <c r="B11" s="30" t="s">
        <v>131</v>
      </c>
    </row>
    <row r="12" spans="1:2" ht="31.5" x14ac:dyDescent="0.25">
      <c r="A12" s="21" t="s">
        <v>104</v>
      </c>
      <c r="B12" s="22">
        <f>SUM(B13:B14)</f>
        <v>-90000</v>
      </c>
    </row>
    <row r="13" spans="1:2" x14ac:dyDescent="0.25">
      <c r="A13" s="23" t="s">
        <v>105</v>
      </c>
      <c r="B13" s="22">
        <v>0</v>
      </c>
    </row>
    <row r="14" spans="1:2" x14ac:dyDescent="0.25">
      <c r="A14" s="23" t="s">
        <v>106</v>
      </c>
      <c r="B14" s="22">
        <v>-90000</v>
      </c>
    </row>
    <row r="15" spans="1:2" x14ac:dyDescent="0.25">
      <c r="A15" s="21" t="s">
        <v>107</v>
      </c>
      <c r="B15" s="34">
        <f>SUM(B16:B17)</f>
        <v>212908.2</v>
      </c>
    </row>
    <row r="16" spans="1:2" x14ac:dyDescent="0.25">
      <c r="A16" s="23" t="s">
        <v>105</v>
      </c>
      <c r="B16" s="34">
        <f>SUM(пр7!E21)</f>
        <v>242908.2</v>
      </c>
    </row>
    <row r="17" spans="1:2" x14ac:dyDescent="0.25">
      <c r="A17" s="23" t="s">
        <v>106</v>
      </c>
      <c r="B17" s="34">
        <f>SUM(пр7!E23)</f>
        <v>-30000</v>
      </c>
    </row>
    <row r="18" spans="1:2" x14ac:dyDescent="0.25">
      <c r="A18" s="23" t="s">
        <v>108</v>
      </c>
      <c r="B18" s="34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31" t="s">
        <v>109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128</v>
      </c>
    </row>
    <row r="8" spans="1:3" s="18" customFormat="1" x14ac:dyDescent="0.25">
      <c r="A8" s="76" t="s">
        <v>101</v>
      </c>
      <c r="B8" s="76"/>
      <c r="C8" s="76"/>
    </row>
    <row r="9" spans="1:3" s="18" customFormat="1" x14ac:dyDescent="0.25">
      <c r="A9" s="76" t="s">
        <v>129</v>
      </c>
      <c r="B9" s="76"/>
      <c r="C9" s="76"/>
    </row>
    <row r="11" spans="1:3" x14ac:dyDescent="0.25">
      <c r="A11" s="77" t="s">
        <v>102</v>
      </c>
      <c r="B11" s="79" t="s">
        <v>103</v>
      </c>
      <c r="C11" s="80"/>
    </row>
    <row r="12" spans="1:3" x14ac:dyDescent="0.25">
      <c r="A12" s="78"/>
      <c r="B12" s="25" t="s">
        <v>113</v>
      </c>
      <c r="C12" s="20" t="s">
        <v>130</v>
      </c>
    </row>
    <row r="13" spans="1:3" ht="31.5" x14ac:dyDescent="0.25">
      <c r="A13" s="21" t="s">
        <v>104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105</v>
      </c>
      <c r="B14" s="22">
        <v>0</v>
      </c>
      <c r="C14" s="22">
        <v>0</v>
      </c>
    </row>
    <row r="15" spans="1:3" x14ac:dyDescent="0.25">
      <c r="A15" s="23" t="s">
        <v>106</v>
      </c>
      <c r="B15" s="22">
        <v>0</v>
      </c>
      <c r="C15" s="22">
        <v>0</v>
      </c>
    </row>
    <row r="16" spans="1:3" x14ac:dyDescent="0.25">
      <c r="A16" s="21" t="s">
        <v>107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105</v>
      </c>
      <c r="B17" s="22">
        <f>пр14!C19</f>
        <v>336956</v>
      </c>
      <c r="C17" s="22">
        <f>пр14!F19</f>
        <v>245956.8</v>
      </c>
    </row>
    <row r="18" spans="1:3" x14ac:dyDescent="0.25">
      <c r="A18" s="23" t="s">
        <v>106</v>
      </c>
      <c r="B18" s="22">
        <f>пр14!C21</f>
        <v>-212908.2</v>
      </c>
      <c r="C18" s="22">
        <f>пр14!F21</f>
        <v>-124047.8</v>
      </c>
    </row>
    <row r="19" spans="1:3" x14ac:dyDescent="0.25">
      <c r="A19" s="23" t="s">
        <v>108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пр7. (2)</vt:lpstr>
      <vt:lpstr>пр7.</vt:lpstr>
      <vt:lpstr>пр7</vt:lpstr>
      <vt:lpstr>пр14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2019-12-18T10:51:47Z</dcterms:modified>
</cp:coreProperties>
</file>