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отчеты по исполнению бюджета за 2026 год\2. полугодие\Постановление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1'!$A$1:$F$300</definedName>
  </definedNames>
  <calcPr calcId="162913"/>
</workbook>
</file>

<file path=xl/calcChain.xml><?xml version="1.0" encoding="utf-8"?>
<calcChain xmlns="http://schemas.openxmlformats.org/spreadsheetml/2006/main">
  <c r="E268" i="1" l="1"/>
  <c r="E255" i="1"/>
  <c r="E132" i="1" l="1"/>
  <c r="D132" i="1"/>
  <c r="E170" i="1"/>
  <c r="D170" i="1"/>
  <c r="E189" i="1"/>
  <c r="D189" i="1"/>
  <c r="D135" i="1" l="1"/>
  <c r="E135" i="1"/>
  <c r="E183" i="1"/>
  <c r="E118" i="1" l="1"/>
  <c r="D118" i="1"/>
  <c r="E87" i="1"/>
  <c r="E91" i="1"/>
  <c r="E63" i="1"/>
  <c r="E49" i="1"/>
  <c r="E38" i="1"/>
  <c r="E299" i="1" l="1"/>
  <c r="E298" i="1" s="1"/>
  <c r="D299" i="1"/>
  <c r="D298" i="1" s="1"/>
  <c r="E296" i="1"/>
  <c r="E295" i="1" s="1"/>
  <c r="D296" i="1"/>
  <c r="D295" i="1" s="1"/>
  <c r="E293" i="1"/>
  <c r="E292" i="1" s="1"/>
  <c r="E291" i="1" s="1"/>
  <c r="D293" i="1"/>
  <c r="D292" i="1" s="1"/>
  <c r="D291" i="1" s="1"/>
  <c r="E289" i="1"/>
  <c r="D289" i="1"/>
  <c r="E287" i="1"/>
  <c r="E286" i="1" s="1"/>
  <c r="D287" i="1"/>
  <c r="D286" i="1" s="1"/>
  <c r="F285" i="1"/>
  <c r="E284" i="1"/>
  <c r="D284" i="1"/>
  <c r="D283" i="1" s="1"/>
  <c r="E281" i="1"/>
  <c r="E280" i="1" s="1"/>
  <c r="D281" i="1"/>
  <c r="D280" i="1" s="1"/>
  <c r="F279" i="1"/>
  <c r="E278" i="1"/>
  <c r="D278" i="1"/>
  <c r="E276" i="1"/>
  <c r="D276" i="1"/>
  <c r="E274" i="1"/>
  <c r="D274" i="1"/>
  <c r="F273" i="1"/>
  <c r="E272" i="1"/>
  <c r="D272" i="1"/>
  <c r="F271" i="1"/>
  <c r="E270" i="1"/>
  <c r="D270" i="1"/>
  <c r="F269" i="1"/>
  <c r="D268" i="1"/>
  <c r="F266" i="1"/>
  <c r="E265" i="1"/>
  <c r="D265" i="1"/>
  <c r="F264" i="1"/>
  <c r="E263" i="1"/>
  <c r="D263" i="1"/>
  <c r="F262" i="1"/>
  <c r="E261" i="1"/>
  <c r="D261" i="1"/>
  <c r="F260" i="1"/>
  <c r="E259" i="1"/>
  <c r="D259" i="1"/>
  <c r="E257" i="1"/>
  <c r="D257" i="1"/>
  <c r="F256" i="1"/>
  <c r="D255" i="1"/>
  <c r="F254" i="1"/>
  <c r="E253" i="1"/>
  <c r="F253" i="1" s="1"/>
  <c r="D253" i="1"/>
  <c r="F251" i="1"/>
  <c r="E250" i="1"/>
  <c r="D250" i="1"/>
  <c r="F249" i="1"/>
  <c r="E248" i="1"/>
  <c r="D248" i="1"/>
  <c r="F248" i="1" s="1"/>
  <c r="F247" i="1"/>
  <c r="D246" i="1"/>
  <c r="F246" i="1" s="1"/>
  <c r="F245" i="1"/>
  <c r="E244" i="1"/>
  <c r="D244" i="1"/>
  <c r="F243" i="1"/>
  <c r="E242" i="1"/>
  <c r="D242" i="1"/>
  <c r="F242" i="1" s="1"/>
  <c r="F241" i="1"/>
  <c r="E240" i="1"/>
  <c r="D240" i="1"/>
  <c r="F240" i="1" s="1"/>
  <c r="F239" i="1"/>
  <c r="E238" i="1"/>
  <c r="F238" i="1" s="1"/>
  <c r="D238" i="1"/>
  <c r="F237" i="1"/>
  <c r="E236" i="1"/>
  <c r="D236" i="1"/>
  <c r="F235" i="1"/>
  <c r="E234" i="1"/>
  <c r="D234" i="1"/>
  <c r="F234" i="1" s="1"/>
  <c r="F233" i="1"/>
  <c r="E232" i="1"/>
  <c r="D232" i="1"/>
  <c r="F231" i="1"/>
  <c r="E230" i="1"/>
  <c r="F230" i="1" s="1"/>
  <c r="D230" i="1"/>
  <c r="F229" i="1"/>
  <c r="E228" i="1"/>
  <c r="D228" i="1"/>
  <c r="E226" i="1"/>
  <c r="D226" i="1"/>
  <c r="E224" i="1"/>
  <c r="D224" i="1"/>
  <c r="E222" i="1"/>
  <c r="D222" i="1"/>
  <c r="E220" i="1"/>
  <c r="D220" i="1"/>
  <c r="E218" i="1"/>
  <c r="D218" i="1"/>
  <c r="F217" i="1"/>
  <c r="E216" i="1"/>
  <c r="D216" i="1"/>
  <c r="F215" i="1"/>
  <c r="E214" i="1"/>
  <c r="D214" i="1"/>
  <c r="F212" i="1"/>
  <c r="E211" i="1"/>
  <c r="D211" i="1"/>
  <c r="F211" i="1" s="1"/>
  <c r="F210" i="1"/>
  <c r="E209" i="1"/>
  <c r="D209" i="1"/>
  <c r="F208" i="1"/>
  <c r="E207" i="1"/>
  <c r="D207" i="1"/>
  <c r="E202" i="1"/>
  <c r="D202" i="1"/>
  <c r="E200" i="1"/>
  <c r="E199" i="1" s="1"/>
  <c r="D200" i="1"/>
  <c r="E197" i="1"/>
  <c r="E196" i="1" s="1"/>
  <c r="D197" i="1"/>
  <c r="D196" i="1" s="1"/>
  <c r="F194" i="1"/>
  <c r="E193" i="1"/>
  <c r="D193" i="1"/>
  <c r="E191" i="1"/>
  <c r="E185" i="1" s="1"/>
  <c r="D191" i="1"/>
  <c r="D185" i="1" s="1"/>
  <c r="F188" i="1"/>
  <c r="E186" i="1"/>
  <c r="D186" i="1"/>
  <c r="F184" i="1"/>
  <c r="E181" i="1"/>
  <c r="D183" i="1"/>
  <c r="D181" i="1" s="1"/>
  <c r="F182" i="1"/>
  <c r="F180" i="1"/>
  <c r="E179" i="1"/>
  <c r="D179" i="1"/>
  <c r="E176" i="1"/>
  <c r="D176" i="1"/>
  <c r="F175" i="1"/>
  <c r="E174" i="1"/>
  <c r="F174" i="1" s="1"/>
  <c r="D174" i="1"/>
  <c r="F173" i="1"/>
  <c r="E172" i="1"/>
  <c r="D172" i="1"/>
  <c r="F169" i="1"/>
  <c r="F168" i="1"/>
  <c r="D168" i="1"/>
  <c r="D167" i="1" s="1"/>
  <c r="E167" i="1"/>
  <c r="E165" i="1"/>
  <c r="D165" i="1"/>
  <c r="F164" i="1"/>
  <c r="E163" i="1"/>
  <c r="D163" i="1"/>
  <c r="E161" i="1"/>
  <c r="D161" i="1"/>
  <c r="F160" i="1"/>
  <c r="F159" i="1"/>
  <c r="E158" i="1"/>
  <c r="F158" i="1" s="1"/>
  <c r="D158" i="1"/>
  <c r="F157" i="1"/>
  <c r="F156" i="1"/>
  <c r="E155" i="1"/>
  <c r="D155" i="1"/>
  <c r="E153" i="1"/>
  <c r="D153" i="1"/>
  <c r="E151" i="1"/>
  <c r="D151" i="1"/>
  <c r="E149" i="1"/>
  <c r="D149" i="1"/>
  <c r="F148" i="1"/>
  <c r="F147" i="1"/>
  <c r="E146" i="1"/>
  <c r="F146" i="1" s="1"/>
  <c r="D146" i="1"/>
  <c r="F144" i="1"/>
  <c r="E142" i="1"/>
  <c r="D142" i="1"/>
  <c r="F140" i="1"/>
  <c r="F139" i="1"/>
  <c r="E138" i="1"/>
  <c r="D138" i="1"/>
  <c r="F137" i="1"/>
  <c r="F136" i="1"/>
  <c r="F135" i="1"/>
  <c r="F134" i="1"/>
  <c r="E133" i="1"/>
  <c r="D133" i="1"/>
  <c r="F130" i="1"/>
  <c r="E129" i="1"/>
  <c r="E128" i="1" s="1"/>
  <c r="D129" i="1"/>
  <c r="D128" i="1" s="1"/>
  <c r="E126" i="1"/>
  <c r="D126" i="1"/>
  <c r="F125" i="1"/>
  <c r="E124" i="1"/>
  <c r="E123" i="1" s="1"/>
  <c r="D124" i="1"/>
  <c r="D121" i="1"/>
  <c r="D117" i="1" s="1"/>
  <c r="F120" i="1"/>
  <c r="F116" i="1"/>
  <c r="E115" i="1"/>
  <c r="D115" i="1"/>
  <c r="F113" i="1"/>
  <c r="E112" i="1"/>
  <c r="D112" i="1"/>
  <c r="F112" i="1" s="1"/>
  <c r="F111" i="1"/>
  <c r="E110" i="1"/>
  <c r="E109" i="1" s="1"/>
  <c r="D110" i="1"/>
  <c r="F108" i="1"/>
  <c r="E107" i="1"/>
  <c r="D107" i="1"/>
  <c r="F106" i="1"/>
  <c r="E105" i="1"/>
  <c r="D105" i="1"/>
  <c r="F102" i="1"/>
  <c r="F101" i="1"/>
  <c r="F100" i="1"/>
  <c r="F99" i="1"/>
  <c r="F98" i="1"/>
  <c r="F97" i="1"/>
  <c r="E96" i="1"/>
  <c r="D96" i="1"/>
  <c r="D95" i="1" s="1"/>
  <c r="F94" i="1"/>
  <c r="E93" i="1"/>
  <c r="D93" i="1"/>
  <c r="F92" i="1"/>
  <c r="D91" i="1"/>
  <c r="D90" i="1" s="1"/>
  <c r="E84" i="1"/>
  <c r="D87" i="1"/>
  <c r="D85" i="1"/>
  <c r="F83" i="1"/>
  <c r="E82" i="1"/>
  <c r="D82" i="1"/>
  <c r="F81" i="1"/>
  <c r="E80" i="1"/>
  <c r="D80" i="1"/>
  <c r="F79" i="1"/>
  <c r="E78" i="1"/>
  <c r="D78" i="1"/>
  <c r="F77" i="1"/>
  <c r="E76" i="1"/>
  <c r="D76" i="1"/>
  <c r="E73" i="1"/>
  <c r="D73" i="1"/>
  <c r="F71" i="1"/>
  <c r="E70" i="1"/>
  <c r="D70" i="1"/>
  <c r="F69" i="1"/>
  <c r="E68" i="1"/>
  <c r="D68" i="1"/>
  <c r="F66" i="1"/>
  <c r="E65" i="1"/>
  <c r="D65" i="1"/>
  <c r="F64" i="1"/>
  <c r="D63" i="1"/>
  <c r="F61" i="1"/>
  <c r="F60" i="1"/>
  <c r="E59" i="1"/>
  <c r="D59" i="1"/>
  <c r="F58" i="1"/>
  <c r="E57" i="1"/>
  <c r="D57" i="1"/>
  <c r="F55" i="1"/>
  <c r="E54" i="1"/>
  <c r="D54" i="1"/>
  <c r="E52" i="1"/>
  <c r="D52" i="1"/>
  <c r="D49" i="1"/>
  <c r="F46" i="1"/>
  <c r="E45" i="1"/>
  <c r="D45" i="1"/>
  <c r="F43" i="1"/>
  <c r="E42" i="1"/>
  <c r="D42" i="1"/>
  <c r="F39" i="1"/>
  <c r="D38" i="1"/>
  <c r="F38" i="1" s="1"/>
  <c r="F37" i="1"/>
  <c r="E36" i="1"/>
  <c r="D36" i="1"/>
  <c r="F35" i="1"/>
  <c r="E34" i="1"/>
  <c r="D34" i="1"/>
  <c r="F33" i="1"/>
  <c r="E32" i="1"/>
  <c r="F32" i="1" s="1"/>
  <c r="D32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E14" i="1"/>
  <c r="D14" i="1"/>
  <c r="D13" i="1" s="1"/>
  <c r="F272" i="1" l="1"/>
  <c r="E213" i="1"/>
  <c r="D104" i="1"/>
  <c r="E104" i="1"/>
  <c r="F138" i="1"/>
  <c r="F261" i="1"/>
  <c r="F54" i="1"/>
  <c r="F93" i="1"/>
  <c r="F265" i="1"/>
  <c r="F193" i="1"/>
  <c r="E206" i="1"/>
  <c r="F36" i="1"/>
  <c r="F80" i="1"/>
  <c r="D123" i="1"/>
  <c r="F155" i="1"/>
  <c r="F172" i="1"/>
  <c r="F179" i="1"/>
  <c r="F186" i="1"/>
  <c r="F236" i="1"/>
  <c r="F244" i="1"/>
  <c r="F250" i="1"/>
  <c r="F284" i="1"/>
  <c r="E75" i="1"/>
  <c r="F123" i="1"/>
  <c r="D206" i="1"/>
  <c r="G14" i="1"/>
  <c r="E13" i="1"/>
  <c r="F57" i="1"/>
  <c r="F76" i="1"/>
  <c r="F96" i="1"/>
  <c r="F105" i="1"/>
  <c r="F107" i="1"/>
  <c r="F228" i="1"/>
  <c r="E252" i="1"/>
  <c r="F270" i="1"/>
  <c r="E283" i="1"/>
  <c r="F283" i="1" s="1"/>
  <c r="F167" i="1"/>
  <c r="F118" i="1"/>
  <c r="E117" i="1"/>
  <c r="F117" i="1" s="1"/>
  <c r="E90" i="1"/>
  <c r="E67" i="1"/>
  <c r="F42" i="1"/>
  <c r="E41" i="1"/>
  <c r="E40" i="1" s="1"/>
  <c r="F14" i="1"/>
  <c r="D213" i="1"/>
  <c r="F232" i="1"/>
  <c r="F45" i="1"/>
  <c r="F59" i="1"/>
  <c r="F78" i="1"/>
  <c r="F90" i="1"/>
  <c r="F255" i="1"/>
  <c r="F263" i="1"/>
  <c r="F70" i="1"/>
  <c r="F91" i="1"/>
  <c r="D131" i="1"/>
  <c r="D252" i="1"/>
  <c r="D62" i="1"/>
  <c r="D56" i="1" s="1"/>
  <c r="F181" i="1"/>
  <c r="F207" i="1"/>
  <c r="F216" i="1"/>
  <c r="F63" i="1"/>
  <c r="F133" i="1"/>
  <c r="F142" i="1"/>
  <c r="F163" i="1"/>
  <c r="F183" i="1"/>
  <c r="F259" i="1"/>
  <c r="F68" i="1"/>
  <c r="D41" i="1"/>
  <c r="D40" i="1" s="1"/>
  <c r="D267" i="1"/>
  <c r="F209" i="1"/>
  <c r="F268" i="1"/>
  <c r="F34" i="1"/>
  <c r="F65" i="1"/>
  <c r="D75" i="1"/>
  <c r="F82" i="1"/>
  <c r="F115" i="1"/>
  <c r="F124" i="1"/>
  <c r="F185" i="1"/>
  <c r="F278" i="1"/>
  <c r="D31" i="1"/>
  <c r="D30" i="1" s="1"/>
  <c r="G11" i="1" s="1"/>
  <c r="D67" i="1"/>
  <c r="D84" i="1"/>
  <c r="D72" i="1" s="1"/>
  <c r="D199" i="1"/>
  <c r="H14" i="1"/>
  <c r="F128" i="1"/>
  <c r="F104" i="1"/>
  <c r="E72" i="1"/>
  <c r="D114" i="1"/>
  <c r="F129" i="1"/>
  <c r="F13" i="1"/>
  <c r="E31" i="1"/>
  <c r="E62" i="1"/>
  <c r="E103" i="1"/>
  <c r="F110" i="1"/>
  <c r="D109" i="1"/>
  <c r="D103" i="1" s="1"/>
  <c r="E267" i="1"/>
  <c r="F109" i="1" l="1"/>
  <c r="F206" i="1"/>
  <c r="F213" i="1"/>
  <c r="F75" i="1"/>
  <c r="G13" i="1"/>
  <c r="D205" i="1"/>
  <c r="D204" i="1" s="1"/>
  <c r="E131" i="1"/>
  <c r="E114" i="1"/>
  <c r="F67" i="1"/>
  <c r="F40" i="1"/>
  <c r="G12" i="1"/>
  <c r="D12" i="1"/>
  <c r="F252" i="1"/>
  <c r="F132" i="1"/>
  <c r="F267" i="1"/>
  <c r="F62" i="1"/>
  <c r="F41" i="1"/>
  <c r="E56" i="1"/>
  <c r="F56" i="1" s="1"/>
  <c r="E205" i="1"/>
  <c r="F31" i="1"/>
  <c r="E30" i="1"/>
  <c r="F72" i="1"/>
  <c r="H13" i="1"/>
  <c r="F103" i="1"/>
  <c r="F131" i="1" l="1"/>
  <c r="H12" i="1"/>
  <c r="D11" i="1"/>
  <c r="F114" i="1"/>
  <c r="E204" i="1"/>
  <c r="F204" i="1" s="1"/>
  <c r="F205" i="1"/>
  <c r="F30" i="1"/>
  <c r="E12" i="1"/>
  <c r="H11" i="1"/>
  <c r="I11" i="1" l="1"/>
  <c r="F12" i="1"/>
  <c r="E11" i="1"/>
  <c r="F11" i="1" s="1"/>
</calcChain>
</file>

<file path=xl/sharedStrings.xml><?xml version="1.0" encoding="utf-8"?>
<sst xmlns="http://schemas.openxmlformats.org/spreadsheetml/2006/main" count="591" uniqueCount="585">
  <si>
    <t xml:space="preserve">             тыс. руб.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</si>
  <si>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</si>
  <si>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</si>
  <si>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Утвержденный план на 2026 год, утвержден решением Думы города Мегиона от 12.12.2025 № 42</t>
  </si>
  <si>
    <t>% исполнения к плану на 2026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</si>
  <si>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</si>
  <si>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</si>
  <si>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</si>
  <si>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</si>
  <si>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</si>
  <si>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</si>
  <si>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</si>
  <si>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</si>
  <si>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</si>
  <si>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000  1  01  02010  01  0000  110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</si>
  <si>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</si>
  <si>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</si>
  <si>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</si>
  <si>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</si>
  <si>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</si>
  <si>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000  1  01  02022  01  0000  110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</si>
  <si>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</si>
  <si>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</si>
  <si>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</si>
  <si>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</si>
  <si>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6.1 и 6.2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</si>
  <si>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</si>
  <si>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</si>
  <si>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</si>
  <si>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</si>
  <si>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</si>
  <si>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</si>
  <si>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</si>
  <si>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000  1  01  02160  01  0000  110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</si>
  <si>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</si>
  <si>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000  1  01  02170  01  0000  110</t>
  </si>
  <si>
    <t>Налог на доходы физических лиц в части суммы налога, относящейся к налоговой базе, указанной в пункте 6.1 статьи 210 Налогового кодекса Российской Федерации, не превышающей 5 миллионов рублей</t>
  </si>
  <si>
    <t>000  1  01  02200  01  0000  110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</si>
  <si>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</si>
  <si>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000  1  01  02210  01  0000 110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</si>
  <si>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</si>
  <si>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000  1  01  02230  01  0000 110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</si>
  <si>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</si>
  <si>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</si>
  <si>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</si>
  <si>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</si>
  <si>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</si>
  <si>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</si>
  <si>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</si>
  <si>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</si>
  <si>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</si>
  <si>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</si>
  <si>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</si>
  <si>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</si>
  <si>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</si>
  <si>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</si>
  <si>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</si>
  <si>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</si>
  <si>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</si>
  <si>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</si>
  <si>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</si>
  <si>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</si>
  <si>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</si>
  <si>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</si>
  <si>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</si>
  <si>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</si>
  <si>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</si>
  <si>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</si>
  <si>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</si>
  <si>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</si>
  <si>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</si>
  <si>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</si>
  <si>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</si>
  <si>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</si>
  <si>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</si>
  <si>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</si>
  <si>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</si>
  <si>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</si>
  <si>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</si>
  <si>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</si>
  <si>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</si>
  <si>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</si>
  <si>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</si>
  <si>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</si>
  <si>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</si>
  <si>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</si>
  <si>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</si>
  <si>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</si>
  <si>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</si>
  <si>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</si>
  <si>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</si>
  <si>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</si>
  <si>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</si>
  <si>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</si>
  <si>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</si>
  <si>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</si>
  <si>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</si>
  <si>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</si>
  <si>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</si>
  <si>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</si>
  <si>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</si>
  <si>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</si>
  <si>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</si>
  <si>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</si>
  <si>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</si>
  <si>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</si>
  <si>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</si>
  <si>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</si>
  <si>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</si>
  <si>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</si>
  <si>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</si>
  <si>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</si>
  <si>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</si>
  <si>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</si>
  <si>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</si>
  <si>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</si>
  <si>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</si>
  <si>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</si>
  <si>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</si>
  <si>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</si>
  <si>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</si>
  <si>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</si>
  <si>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</si>
  <si>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</si>
  <si>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</si>
  <si>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</si>
  <si>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</si>
  <si>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</si>
  <si>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</si>
  <si>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</si>
  <si>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</si>
  <si>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</si>
  <si>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</si>
  <si>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</si>
  <si>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</si>
  <si>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</si>
  <si>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</si>
  <si>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</si>
  <si>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</si>
  <si>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</si>
  <si>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</si>
  <si>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</si>
  <si>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</si>
  <si>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</si>
  <si>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</si>
  <si>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</si>
  <si>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</si>
  <si>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</si>
  <si>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</si>
  <si>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</si>
  <si>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</si>
  <si>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</si>
  <si>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</si>
  <si>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</si>
  <si>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</si>
  <si>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</si>
  <si>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</si>
  <si>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</si>
  <si>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</si>
  <si>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</si>
  <si>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</si>
  <si>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</si>
  <si>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</si>
  <si>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</si>
  <si>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</si>
  <si>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color indexed="64"/>
        <rFont val="Times New Roman"/>
        <family val="1"/>
        <charset val="204"/>
      </rPr>
      <t>на землях или 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</si>
  <si>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</si>
  <si>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</si>
  <si>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</si>
  <si>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</si>
  <si>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</si>
  <si>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</si>
  <si>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</si>
  <si>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</si>
  <si>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</si>
  <si>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</si>
  <si>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</si>
  <si>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</si>
  <si>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</si>
  <si>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</si>
  <si>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</si>
  <si>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</si>
  <si>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</si>
  <si>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</si>
  <si>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</si>
  <si>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</si>
  <si>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</si>
  <si>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</si>
  <si>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</si>
  <si>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</si>
  <si>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</si>
  <si>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</si>
  <si>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</si>
  <si>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</si>
  <si>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000  1  13  01990  00  0000  130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</si>
  <si>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</si>
  <si>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</si>
  <si>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</si>
  <si>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</si>
  <si>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</si>
  <si>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</si>
  <si>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</si>
  <si>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</si>
  <si>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</si>
  <si>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</si>
  <si>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</si>
  <si>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</si>
  <si>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</si>
  <si>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</si>
  <si>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</si>
  <si>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</si>
  <si>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</si>
  <si>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</si>
  <si>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</si>
  <si>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</si>
  <si>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</si>
  <si>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</si>
  <si>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</si>
  <si>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</si>
  <si>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</si>
  <si>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</si>
  <si>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</si>
  <si>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</si>
  <si>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>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</si>
  <si>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</si>
  <si>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>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</si>
  <si>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</si>
  <si>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>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</si>
  <si>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</si>
  <si>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</si>
  <si>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</si>
  <si>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</si>
  <si>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</si>
  <si>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</si>
  <si>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</si>
  <si>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</si>
  <si>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</si>
  <si>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</si>
  <si>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</si>
  <si>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</si>
  <si>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</si>
  <si>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</si>
  <si>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</si>
  <si>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</si>
  <si>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</si>
  <si>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</si>
  <si>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</si>
  <si>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</si>
  <si>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</si>
  <si>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</si>
  <si>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</si>
  <si>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</si>
  <si>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</si>
  <si>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</si>
  <si>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</si>
  <si>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</si>
  <si>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</si>
  <si>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</si>
  <si>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</si>
  <si>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</si>
  <si>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</si>
  <si>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</si>
  <si>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</si>
  <si>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</si>
  <si>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</si>
  <si>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</si>
  <si>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</si>
  <si>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животнвми,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</si>
  <si>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</si>
  <si>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</si>
  <si>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</si>
  <si>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</si>
  <si>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</si>
  <si>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</t>
  </si>
  <si>
    <t>000  1  16  01093  01  0000  140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</si>
  <si>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</si>
  <si>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000  1 16   01110  01  0000  140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</si>
  <si>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</si>
  <si>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000  1  16  01113  01  0000  140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</si>
  <si>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
</t>
  </si>
  <si>
    <t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</si>
  <si>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
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</si>
  <si>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</si>
  <si>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</si>
  <si>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</si>
  <si>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</si>
  <si>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</si>
  <si>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</si>
  <si>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</si>
  <si>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</si>
  <si>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</si>
  <si>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</si>
  <si>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</si>
  <si>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</si>
  <si>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</si>
  <si>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</si>
  <si>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</si>
  <si>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</si>
  <si>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1  1  16  01153  01  0000  140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</si>
  <si>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</si>
  <si>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000  1  16  01160  00  0000  140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</si>
  <si>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</si>
  <si>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</si>
  <si>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</si>
  <si>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</si>
  <si>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</si>
  <si>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</si>
  <si>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</si>
  <si>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000  1  16  01180  01  0000  140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</si>
  <si>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</si>
  <si>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</si>
  <si>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</si>
  <si>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</si>
  <si>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</si>
  <si>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</si>
  <si>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</si>
  <si>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</si>
  <si>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</si>
  <si>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</si>
  <si>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</si>
  <si>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</si>
  <si>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</si>
  <si>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</si>
  <si>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</si>
  <si>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000  1  16  01213  01  0000  140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</si>
  <si>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</si>
  <si>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</si>
  <si>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</si>
  <si>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</si>
  <si>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</si>
  <si>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</si>
  <si>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</si>
  <si>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</si>
  <si>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</si>
  <si>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</si>
  <si>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</si>
  <si>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000  1  16  07000  00  0000  140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</si>
  <si>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</si>
  <si>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000  1  16  07010  04  0000  140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</si>
  <si>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</si>
  <si>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000  1  16  07090  00  0000  140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</si>
  <si>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</si>
  <si>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000  1  16  07090  04  0000  140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</si>
  <si>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</si>
  <si>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</si>
  <si>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</si>
  <si>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</si>
  <si>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</si>
  <si>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</si>
  <si>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</si>
  <si>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</si>
  <si>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</si>
  <si>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</si>
  <si>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</si>
  <si>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</si>
  <si>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</si>
  <si>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</si>
  <si>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</si>
  <si>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</si>
  <si>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</si>
  <si>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</si>
  <si>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</si>
  <si>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</si>
  <si>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</si>
  <si>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</si>
  <si>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</si>
  <si>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</si>
  <si>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</si>
  <si>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</si>
  <si>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</si>
  <si>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</si>
  <si>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</si>
  <si>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</si>
  <si>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</si>
  <si>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</si>
  <si>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</si>
  <si>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</si>
  <si>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</si>
  <si>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</si>
  <si>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</si>
  <si>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</si>
  <si>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</si>
  <si>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</si>
  <si>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</si>
  <si>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</si>
  <si>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</si>
  <si>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</si>
  <si>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</si>
  <si>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</si>
  <si>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</si>
  <si>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</si>
  <si>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</si>
  <si>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</si>
  <si>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</si>
  <si>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</si>
  <si>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</si>
  <si>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</si>
  <si>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</si>
  <si>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</si>
  <si>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</si>
  <si>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</si>
  <si>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</si>
  <si>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</si>
  <si>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</si>
  <si>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</si>
  <si>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</si>
  <si>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</si>
  <si>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</si>
  <si>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</si>
  <si>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</si>
  <si>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</si>
  <si>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</si>
  <si>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</si>
  <si>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</si>
  <si>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</si>
  <si>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</si>
  <si>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</si>
  <si>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реализацию мероприятий по модернизации коммунальной инфраструктуры</t>
  </si>
  <si>
    <t>000  2  02  25154 00  0000  150</t>
  </si>
  <si>
    <t>Субсидии бюджетам городских округов на реализацию мероприятий по модернизации коммунальной инфраструктуры</t>
  </si>
  <si>
    <t>000  2  02  25154  04  0000  150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</si>
  <si>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</si>
  <si>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</si>
  <si>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</si>
  <si>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</si>
  <si>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</si>
  <si>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</si>
  <si>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</si>
  <si>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</si>
  <si>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создание модельных муниципальных библиотек</t>
  </si>
  <si>
    <t>000  2  02  25454  00  0000  150</t>
  </si>
  <si>
    <t>Субсидии бюджетам городских округов на создание модельных муниципальных библиотек</t>
  </si>
  <si>
    <t>000  2  02  25454 04  0000  150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</si>
  <si>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</si>
  <si>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</si>
  <si>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</si>
  <si>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</si>
  <si>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</si>
  <si>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</si>
  <si>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</si>
  <si>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</si>
  <si>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модернизацию региональных и (или) муниципальных учреждений культуры</t>
  </si>
  <si>
    <t>000  2  02  25513  00  0000  150</t>
  </si>
  <si>
    <t>Субсидии бюджетам городских округов на модернизацию муниципальных учреждений культуры</t>
  </si>
  <si>
    <t>000  2  02  25513  04  0000  150</t>
  </si>
  <si>
    <t>Субсидии бюджетам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</si>
  <si>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000  2  02  25517 00  0000  150</t>
  </si>
  <si>
    <t>Субсидии бюджетам городских округов на поддержку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</t>
  </si>
  <si>
    <t>000  2  02  25517  04  0000  150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</si>
  <si>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</si>
  <si>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</si>
  <si>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</si>
  <si>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</si>
  <si>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реализацию программ формирования современной городской среды</t>
  </si>
  <si>
    <t>000  2  02  25555  00  0000  150</t>
  </si>
  <si>
    <t>Субсидии бюджетам городских округов на реализацию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</si>
  <si>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</si>
  <si>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</si>
  <si>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</si>
  <si>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</si>
  <si>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</si>
  <si>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</si>
  <si>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</si>
  <si>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</si>
  <si>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</si>
  <si>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Субсидии бюджетам на софинансирование закупки и монтажа оборудования для создания "умных" спортивных площадок</t>
  </si>
  <si>
    <t>000  2  02  25753  00  0000  150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</si>
  <si>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</si>
  <si>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000  2  02  25753  04  0000  150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</si>
  <si>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</si>
  <si>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</si>
  <si>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</si>
  <si>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</si>
  <si>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</si>
  <si>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</si>
  <si>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</si>
  <si>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</si>
  <si>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</si>
  <si>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</si>
  <si>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</si>
  <si>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</si>
  <si>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</si>
  <si>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</si>
  <si>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 xml:space="preserve"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</si>
  <si>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000  2  02  35082  00  0000  150</t>
  </si>
  <si>
    <t xml:space="preserve"> 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</si>
  <si>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</si>
  <si>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</si>
  <si>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</si>
  <si>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</si>
  <si>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</si>
  <si>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</si>
  <si>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</si>
  <si>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</si>
  <si>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</si>
  <si>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</si>
  <si>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</si>
  <si>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</si>
  <si>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</si>
  <si>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</si>
  <si>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</si>
  <si>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</si>
  <si>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</si>
  <si>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</si>
  <si>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</si>
  <si>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</si>
  <si>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</si>
  <si>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</si>
  <si>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</si>
  <si>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</si>
  <si>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000  2  02  45179  00  0000  150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</si>
  <si>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</si>
  <si>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000  2  02  45179  04  0000  150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</si>
  <si>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</si>
  <si>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000  2  02  45303  00  0000  150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</si>
  <si>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</si>
  <si>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</si>
  <si>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</si>
  <si>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</si>
  <si>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</si>
  <si>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</si>
  <si>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</si>
  <si>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</si>
  <si>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</si>
  <si>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</si>
  <si>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</si>
  <si>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</si>
  <si>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</si>
  <si>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</si>
  <si>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</si>
  <si>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</si>
  <si>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</si>
  <si>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</si>
  <si>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</si>
  <si>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</si>
  <si>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</si>
  <si>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</si>
  <si>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</si>
  <si>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</si>
  <si>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</si>
  <si>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</si>
  <si>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</si>
  <si>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</si>
  <si>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</si>
  <si>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</si>
  <si>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</si>
  <si>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</si>
  <si>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000  2  08  00000  00  0000  000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</si>
  <si>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</si>
  <si>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000  2  08  04000  04  0000 150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</si>
  <si>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</si>
  <si>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000  2  18  00000  00  0000  000</t>
  </si>
  <si>
    <t>Доходы бюджетов бюджетной системы Российской Федерации от возврата организациями остатков субсидий прошлых лет</t>
  </si>
  <si>
    <t>000  2  18  00000  00  0000  180</t>
  </si>
  <si>
    <t>Доходы бюджетов городских округов от возврата организациями остатков субсидий прошлых лет</t>
  </si>
  <si>
    <t>000  2  18  04000  04  0000  180</t>
  </si>
  <si>
    <t>Доходы бюджетов городских округов от возврата автономными учреждениями остатков субсидий прошлых лет</t>
  </si>
  <si>
    <t>000  2  18  04020  04  0000  180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</si>
  <si>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</si>
  <si>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000  2  18  04000  04  0000  150</t>
  </si>
  <si>
    <t>Доходы бюджетов городских округов от возврата бюджетными учреждениями остатков субсидий прошлых лет</t>
  </si>
  <si>
    <t>000  2  18  04010  04  0000  150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</si>
  <si>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</si>
  <si>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</si>
  <si>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</si>
  <si>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</si>
  <si>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</si>
  <si>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</si>
  <si>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>000  1  01  02150  01  0000  110</t>
  </si>
  <si>
    <t xml:space="preserve">     города Мегиона</t>
  </si>
  <si>
    <t xml:space="preserve">     Приложение 1</t>
  </si>
  <si>
    <t xml:space="preserve">     к постановлению администрации</t>
  </si>
  <si>
    <t xml:space="preserve">     от                           №</t>
  </si>
  <si>
    <t>Исполнено на 01.07.2026 года</t>
  </si>
  <si>
    <t>Доходы бюджета городского округа Мегион Ханты-Мансийского автономного округа - Югры по кодам классификации доходов бюджетов за полугодие 2026 года</t>
  </si>
  <si>
    <t>000  1  14  02042  04  0000  410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</si>
  <si>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</si>
  <si>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</si>
  <si>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</si>
  <si>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000 1 16 10060 00 0000  140</t>
  </si>
  <si>
    <t>000 1 16 10061 04 0000  140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</si>
  <si>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</si>
  <si>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</si>
  <si>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000  1 16  01100  01  0000  140</t>
  </si>
  <si>
    <t>000  116  01103  01  0000  140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</si>
</sst>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_-* #,##0.0_р_._-;\-* #,##0.0_р_._-;_-* &quot;-&quot;??_р_._-;_-@_-"/>
    <numFmt numFmtId="168" formatCode="_-* #,##0.0\ _₽_-;\-* #,##0.0\ _₽_-;_-* &quot;-&quot;?\ _₽_-;_-@_-"/>
    <numFmt numFmtId="169" formatCode="0.0"/>
    <numFmt numFmtId="170" formatCode="#,##0.0;[Red]\-#,##0.0"/>
  </numFmts>
  <fonts count="9" x14ac:knownFonts="1">
    <font>
      <sz val="8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5" fontId="1" fillId="0" borderId="0"/>
  </cellStyleXfs>
  <cellXfs count="49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3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0" xfId="3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top" wrapText="1"/>
    </xf>
    <xf numFmtId="167" fontId="3" fillId="2" borderId="0" xfId="3" applyNumberFormat="1" applyFont="1" applyFill="1" applyAlignment="1">
      <alignment horizontal="left"/>
    </xf>
    <xf numFmtId="168" fontId="3" fillId="2" borderId="0" xfId="0" applyNumberFormat="1" applyFont="1" applyFill="1"/>
    <xf numFmtId="169" fontId="3" fillId="2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wrapText="1"/>
    </xf>
    <xf numFmtId="166" fontId="3" fillId="2" borderId="0" xfId="0" applyNumberFormat="1" applyFont="1" applyFill="1"/>
    <xf numFmtId="170" fontId="4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164" fontId="3" fillId="2" borderId="0" xfId="3" applyNumberFormat="1" applyFont="1" applyFill="1"/>
    <xf numFmtId="166" fontId="4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vertical="center"/>
    </xf>
    <xf numFmtId="170" fontId="4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/>
    <xf numFmtId="164" fontId="4" fillId="2" borderId="0" xfId="3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0" xfId="3" applyNumberFormat="1" applyFont="1" applyFill="1" applyAlignment="1">
      <alignment horizontal="left" vertical="center"/>
    </xf>
    <xf numFmtId="0" fontId="7" fillId="4" borderId="1" xfId="0" applyFont="1" applyFill="1" applyBorder="1" applyAlignment="1">
      <alignment vertical="top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horizontal="left"/>
    </xf>
    <xf numFmtId="0" fontId="7" fillId="5" borderId="1" xfId="0" applyFont="1" applyFill="1" applyBorder="1" applyAlignment="1">
      <alignment vertical="top" wrapText="1"/>
    </xf>
    <xf numFmtId="0" fontId="0" fillId="4" borderId="0" xfId="0" applyFill="1"/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Финансовы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00"/>
  <sheetViews>
    <sheetView tabSelected="1" topLeftCell="B1" zoomScale="80" zoomScaleNormal="80" workbookViewId="0">
      <pane ySplit="10" topLeftCell="A231" activePane="bottomLeft" state="frozen"/>
      <selection activeCell="G4" sqref="G1:I16384"/>
      <selection pane="bottomLeft" activeCell="E199" activeCellId="4" sqref="E72 E103 E114 E131 E199"/>
    </sheetView>
  </sheetViews>
  <sheetFormatPr defaultRowHeight="15.75" customHeight="1" x14ac:dyDescent="0.25"/>
  <cols>
    <col min="1" max="1" width="6.33203125" style="1" customWidth="1"/>
    <col min="2" max="2" width="93.1640625" style="1" customWidth="1"/>
    <col min="3" max="3" width="41.33203125" style="33" customWidth="1"/>
    <col min="4" max="4" width="28.6640625" style="3" customWidth="1"/>
    <col min="5" max="5" width="24.1640625" style="4" customWidth="1"/>
    <col min="6" max="6" width="18.83203125" style="1" customWidth="1"/>
    <col min="7" max="7" width="28.33203125" style="5" hidden="1" customWidth="1"/>
    <col min="8" max="8" width="31.1640625" style="1" hidden="1" customWidth="1"/>
    <col min="9" max="9" width="16.83203125" style="1" hidden="1" customWidth="1"/>
    <col min="10" max="11" width="9.33203125" style="1" customWidth="1"/>
    <col min="12" max="12" width="49.1640625" style="41" customWidth="1"/>
    <col min="13" max="257" width="9.33203125" style="1" customWidth="1"/>
  </cols>
  <sheetData>
    <row r="1" spans="1:12" s="1" customFormat="1" ht="15.75" customHeight="1" x14ac:dyDescent="0.25">
      <c r="C1" s="33"/>
      <c r="D1" s="3"/>
      <c r="E1" s="4"/>
      <c r="F1" s="6"/>
      <c r="G1" s="5"/>
      <c r="L1" s="41"/>
    </row>
    <row r="2" spans="1:12" s="1" customFormat="1" ht="15.75" customHeight="1" x14ac:dyDescent="0.25">
      <c r="C2" s="33"/>
      <c r="D2" s="3"/>
      <c r="E2" s="47" t="s">
        <v>570</v>
      </c>
      <c r="F2" s="47"/>
      <c r="G2" s="5"/>
      <c r="L2" s="41"/>
    </row>
    <row r="3" spans="1:12" s="1" customFormat="1" ht="15.75" customHeight="1" x14ac:dyDescent="0.25">
      <c r="C3" s="33"/>
      <c r="D3" s="3"/>
      <c r="E3" s="47" t="s">
        <v>571</v>
      </c>
      <c r="F3" s="47"/>
      <c r="G3" s="5"/>
      <c r="L3" s="41"/>
    </row>
    <row r="4" spans="1:12" s="1" customFormat="1" ht="15.75" customHeight="1" x14ac:dyDescent="0.25">
      <c r="C4" s="33"/>
      <c r="D4" s="3"/>
      <c r="E4" s="47" t="s">
        <v>569</v>
      </c>
      <c r="F4" s="47"/>
      <c r="G4" s="5"/>
      <c r="L4" s="41"/>
    </row>
    <row r="5" spans="1:12" s="1" customFormat="1" ht="15.75" customHeight="1" x14ac:dyDescent="0.25">
      <c r="C5" s="33"/>
      <c r="D5" s="3"/>
      <c r="E5" s="47" t="s">
        <v>572</v>
      </c>
      <c r="F5" s="47"/>
      <c r="G5" s="5"/>
      <c r="L5" s="41"/>
    </row>
    <row r="6" spans="1:12" s="1" customFormat="1" ht="15.75" customHeight="1" x14ac:dyDescent="0.25">
      <c r="C6" s="34"/>
      <c r="D6" s="2"/>
      <c r="E6" s="3"/>
      <c r="F6" s="4"/>
      <c r="G6" s="6"/>
      <c r="L6" s="41"/>
    </row>
    <row r="7" spans="1:12" s="1" customFormat="1" ht="30" customHeight="1" x14ac:dyDescent="0.25">
      <c r="B7" s="48" t="s">
        <v>574</v>
      </c>
      <c r="C7" s="48"/>
      <c r="D7" s="48"/>
      <c r="E7" s="48"/>
      <c r="F7" s="48"/>
      <c r="G7" s="5"/>
      <c r="L7" s="41"/>
    </row>
    <row r="8" spans="1:12" s="1" customFormat="1" ht="22.5" customHeight="1" x14ac:dyDescent="0.25">
      <c r="B8" s="7"/>
      <c r="C8" s="35"/>
      <c r="D8" s="8"/>
      <c r="E8" s="8"/>
      <c r="F8" s="7"/>
      <c r="G8" s="5"/>
      <c r="L8" s="41"/>
    </row>
    <row r="9" spans="1:12" s="1" customFormat="1" x14ac:dyDescent="0.25">
      <c r="C9" s="33"/>
      <c r="D9" s="3"/>
      <c r="E9" s="4"/>
      <c r="F9" s="4" t="s">
        <v>0</v>
      </c>
      <c r="G9" s="5"/>
      <c r="L9" s="41"/>
    </row>
    <row r="10" spans="1:12" s="9" customFormat="1" ht="89.25" customHeight="1" x14ac:dyDescent="0.25">
      <c r="A10" s="1"/>
      <c r="B10" s="10" t="s">
        <v>1</v>
      </c>
      <c r="C10" s="11" t="s">
        <v>2</v>
      </c>
      <c r="D10" s="12" t="s">
        <v>3</v>
      </c>
      <c r="E10" s="10" t="s">
        <v>573</v>
      </c>
      <c r="F10" s="10" t="s">
        <v>4</v>
      </c>
      <c r="G10" s="13"/>
      <c r="L10" s="42"/>
    </row>
    <row r="11" spans="1:12" ht="21.75" customHeight="1" x14ac:dyDescent="0.25">
      <c r="B11" s="14" t="s">
        <v>5</v>
      </c>
      <c r="C11" s="36" t="s">
        <v>6</v>
      </c>
      <c r="D11" s="18">
        <f>SUM(D12,D204)</f>
        <v>7193972.5000000009</v>
      </c>
      <c r="E11" s="25">
        <f>E12+E204</f>
        <v>3414399.4509999994</v>
      </c>
      <c r="F11" s="19">
        <f t="shared" ref="F11:F72" si="0">SUM(E11/D11)*100</f>
        <v>47.461947498409245</v>
      </c>
      <c r="G11" s="15">
        <f>D14+D30+D40+D56+D67</f>
        <v>2574686.8000000003</v>
      </c>
      <c r="H11" s="15">
        <f>E14+E30+E40+E56+E67</f>
        <v>1076737.0310000002</v>
      </c>
      <c r="I11" s="16">
        <f>H11+H12</f>
        <v>1201616.3310000002</v>
      </c>
      <c r="K11" s="17"/>
      <c r="L11" s="44"/>
    </row>
    <row r="12" spans="1:12" ht="21.75" customHeight="1" x14ac:dyDescent="0.25">
      <c r="A12" s="9"/>
      <c r="B12" s="14" t="s">
        <v>7</v>
      </c>
      <c r="C12" s="36" t="s">
        <v>8</v>
      </c>
      <c r="D12" s="18">
        <f>SUM(D13,D30,D40,D56,D67,D72,D95,D103,D114,D131,D199)</f>
        <v>2840630.6000000006</v>
      </c>
      <c r="E12" s="18">
        <f>SUM(E13,E30,E40,E56,E67,E72,E95,E103,E114,E131,E199)</f>
        <v>1201616.331</v>
      </c>
      <c r="F12" s="19">
        <f t="shared" si="0"/>
        <v>42.301041571544005</v>
      </c>
      <c r="G12" s="15">
        <f>D72+D95+D103+D114+D131+D199</f>
        <v>265943.8</v>
      </c>
      <c r="H12" s="15">
        <f>E72+E95+E103+E114+E131+E199</f>
        <v>124879.29999999999</v>
      </c>
      <c r="K12" s="17"/>
      <c r="L12" s="44"/>
    </row>
    <row r="13" spans="1:12" ht="21.75" customHeight="1" x14ac:dyDescent="0.25">
      <c r="B13" s="14" t="s">
        <v>9</v>
      </c>
      <c r="C13" s="36" t="s">
        <v>10</v>
      </c>
      <c r="D13" s="18">
        <f>SUM(D14)</f>
        <v>2102329.9000000004</v>
      </c>
      <c r="E13" s="18">
        <f>SUM(E14)</f>
        <v>881037.10000000009</v>
      </c>
      <c r="F13" s="19">
        <f t="shared" si="0"/>
        <v>41.907652076869567</v>
      </c>
      <c r="G13" s="15">
        <f>D206+D213+D252+D267</f>
        <v>4353341.9000000004</v>
      </c>
      <c r="H13" s="15">
        <f>E206+E213+E252+E267</f>
        <v>2221796.7999999998</v>
      </c>
      <c r="K13" s="17"/>
    </row>
    <row r="14" spans="1:12" ht="21.75" customHeight="1" x14ac:dyDescent="0.25">
      <c r="B14" s="14" t="s">
        <v>11</v>
      </c>
      <c r="C14" s="36" t="s">
        <v>12</v>
      </c>
      <c r="D14" s="18">
        <f>SUM(D15:D29)</f>
        <v>2102329.9000000004</v>
      </c>
      <c r="E14" s="18">
        <f>SUM(E15:E29)</f>
        <v>881037.10000000009</v>
      </c>
      <c r="F14" s="19">
        <f t="shared" si="0"/>
        <v>41.907652076869567</v>
      </c>
      <c r="G14" s="5">
        <f>D289+D298</f>
        <v>0</v>
      </c>
      <c r="H14" s="5">
        <f>E289+E298</f>
        <v>-10386.6</v>
      </c>
      <c r="K14" s="17"/>
    </row>
    <row r="15" spans="1:12" ht="238.5" customHeight="1" x14ac:dyDescent="0.25">
      <c r="B15" s="32" t="s">
        <v>13</v>
      </c>
      <c r="C15" s="10" t="s">
        <v>14</v>
      </c>
      <c r="D15" s="20">
        <v>1022555.5</v>
      </c>
      <c r="E15" s="20">
        <v>414094.9</v>
      </c>
      <c r="F15" s="19">
        <f t="shared" si="0"/>
        <v>40.496080652834983</v>
      </c>
      <c r="H15" s="5"/>
      <c r="I15" s="21"/>
      <c r="K15" s="17"/>
    </row>
    <row r="16" spans="1:12" ht="161.25" customHeight="1" x14ac:dyDescent="0.25">
      <c r="B16" s="32" t="s">
        <v>15</v>
      </c>
      <c r="C16" s="36" t="s">
        <v>16</v>
      </c>
      <c r="D16" s="20">
        <v>1519</v>
      </c>
      <c r="E16" s="22">
        <v>755.3</v>
      </c>
      <c r="F16" s="19">
        <f t="shared" si="0"/>
        <v>49.723502304147459</v>
      </c>
      <c r="I16" s="21"/>
      <c r="K16" s="17"/>
    </row>
    <row r="17" spans="2:11" ht="141.75" customHeight="1" x14ac:dyDescent="0.25">
      <c r="B17" s="32" t="s">
        <v>17</v>
      </c>
      <c r="C17" s="36" t="s">
        <v>18</v>
      </c>
      <c r="D17" s="20">
        <v>267.3</v>
      </c>
      <c r="E17" s="20">
        <v>147.1</v>
      </c>
      <c r="F17" s="19">
        <f t="shared" si="0"/>
        <v>55.031799476243911</v>
      </c>
      <c r="K17" s="17"/>
    </row>
    <row r="18" spans="2:11" ht="147" customHeight="1" x14ac:dyDescent="0.25">
      <c r="B18" s="32" t="s">
        <v>19</v>
      </c>
      <c r="C18" s="36" t="s">
        <v>20</v>
      </c>
      <c r="D18" s="20">
        <v>34.5</v>
      </c>
      <c r="E18" s="20">
        <v>232.3</v>
      </c>
      <c r="F18" s="19">
        <f t="shared" si="0"/>
        <v>673.33333333333337</v>
      </c>
      <c r="K18" s="17"/>
    </row>
    <row r="19" spans="2:11" ht="148.5" customHeight="1" x14ac:dyDescent="0.25">
      <c r="B19" s="32" t="s">
        <v>21</v>
      </c>
      <c r="C19" s="36" t="s">
        <v>22</v>
      </c>
      <c r="D19" s="20">
        <v>14560</v>
      </c>
      <c r="E19" s="20">
        <v>2075.9</v>
      </c>
      <c r="F19" s="19">
        <f t="shared" si="0"/>
        <v>14.257554945054945</v>
      </c>
      <c r="K19" s="17"/>
    </row>
    <row r="20" spans="2:11" ht="94.5" customHeight="1" x14ac:dyDescent="0.25">
      <c r="B20" s="32" t="s">
        <v>23</v>
      </c>
      <c r="C20" s="36" t="s">
        <v>24</v>
      </c>
      <c r="D20" s="20">
        <v>23804.2</v>
      </c>
      <c r="E20" s="20">
        <v>6518.6</v>
      </c>
      <c r="F20" s="19">
        <f t="shared" si="0"/>
        <v>27.38424311676091</v>
      </c>
      <c r="K20" s="17"/>
    </row>
    <row r="21" spans="2:11" ht="304.5" customHeight="1" x14ac:dyDescent="0.25">
      <c r="B21" s="32" t="s">
        <v>25</v>
      </c>
      <c r="C21" s="36" t="s">
        <v>26</v>
      </c>
      <c r="D21" s="20">
        <v>26265.1</v>
      </c>
      <c r="E21" s="18">
        <v>3424.5</v>
      </c>
      <c r="F21" s="19">
        <f t="shared" si="0"/>
        <v>13.038214208207851</v>
      </c>
      <c r="K21" s="17"/>
    </row>
    <row r="22" spans="2:11" ht="94.5" x14ac:dyDescent="0.25">
      <c r="B22" s="32" t="s">
        <v>27</v>
      </c>
      <c r="C22" s="36" t="s">
        <v>28</v>
      </c>
      <c r="D22" s="18">
        <v>12568.1</v>
      </c>
      <c r="E22" s="18">
        <v>3774.7</v>
      </c>
      <c r="F22" s="19">
        <f t="shared" si="0"/>
        <v>30.033974904719091</v>
      </c>
      <c r="K22" s="17"/>
    </row>
    <row r="23" spans="2:11" ht="94.5" x14ac:dyDescent="0.25">
      <c r="B23" s="32" t="s">
        <v>29</v>
      </c>
      <c r="C23" s="36" t="s">
        <v>30</v>
      </c>
      <c r="D23" s="18">
        <v>123796.3</v>
      </c>
      <c r="E23" s="18">
        <v>32727.200000000001</v>
      </c>
      <c r="F23" s="19">
        <f t="shared" si="0"/>
        <v>26.436331295846482</v>
      </c>
      <c r="K23" s="17"/>
    </row>
    <row r="24" spans="2:11" ht="272.25" customHeight="1" x14ac:dyDescent="0.25">
      <c r="B24" s="32" t="s">
        <v>31</v>
      </c>
      <c r="C24" s="36" t="s">
        <v>568</v>
      </c>
      <c r="D24" s="18">
        <v>14110.5</v>
      </c>
      <c r="E24" s="18">
        <v>2319.6999999999998</v>
      </c>
      <c r="F24" s="19">
        <f t="shared" si="0"/>
        <v>16.439530845824031</v>
      </c>
      <c r="K24" s="17"/>
    </row>
    <row r="25" spans="2:11" ht="267.75" x14ac:dyDescent="0.25">
      <c r="B25" s="32" t="s">
        <v>32</v>
      </c>
      <c r="C25" s="36" t="s">
        <v>33</v>
      </c>
      <c r="D25" s="18">
        <v>5803.4</v>
      </c>
      <c r="E25" s="18">
        <v>1379.5</v>
      </c>
      <c r="F25" s="19">
        <f t="shared" si="0"/>
        <v>23.770548299272843</v>
      </c>
      <c r="K25" s="17"/>
    </row>
    <row r="26" spans="2:11" ht="256.5" customHeight="1" x14ac:dyDescent="0.25">
      <c r="B26" s="32" t="s">
        <v>34</v>
      </c>
      <c r="C26" s="36" t="s">
        <v>35</v>
      </c>
      <c r="D26" s="18">
        <v>17161</v>
      </c>
      <c r="E26" s="18">
        <v>0</v>
      </c>
      <c r="F26" s="19">
        <f t="shared" si="0"/>
        <v>0</v>
      </c>
      <c r="K26" s="17"/>
    </row>
    <row r="27" spans="2:11" ht="47.25" x14ac:dyDescent="0.25">
      <c r="B27" s="32" t="s">
        <v>36</v>
      </c>
      <c r="C27" s="36" t="s">
        <v>37</v>
      </c>
      <c r="D27" s="18">
        <v>0</v>
      </c>
      <c r="E27" s="18">
        <v>9.5</v>
      </c>
      <c r="F27" s="19">
        <v>0</v>
      </c>
      <c r="K27" s="17"/>
    </row>
    <row r="28" spans="2:11" ht="47.25" x14ac:dyDescent="0.25">
      <c r="B28" s="32" t="s">
        <v>38</v>
      </c>
      <c r="C28" s="36" t="s">
        <v>39</v>
      </c>
      <c r="D28" s="18">
        <v>832492.4</v>
      </c>
      <c r="E28" s="18">
        <v>411755.4</v>
      </c>
      <c r="F28" s="19">
        <f t="shared" si="0"/>
        <v>49.46055963994386</v>
      </c>
      <c r="K28" s="17"/>
    </row>
    <row r="29" spans="2:11" ht="63" x14ac:dyDescent="0.25">
      <c r="B29" s="32" t="s">
        <v>40</v>
      </c>
      <c r="C29" s="36" t="s">
        <v>41</v>
      </c>
      <c r="D29" s="18">
        <v>7392.6</v>
      </c>
      <c r="E29" s="18">
        <v>1822.5</v>
      </c>
      <c r="F29" s="19">
        <f t="shared" si="0"/>
        <v>24.653031409788166</v>
      </c>
      <c r="K29" s="17"/>
    </row>
    <row r="30" spans="2:11" ht="33.75" customHeight="1" x14ac:dyDescent="0.25">
      <c r="B30" s="32" t="s">
        <v>42</v>
      </c>
      <c r="C30" s="36" t="s">
        <v>43</v>
      </c>
      <c r="D30" s="18">
        <f>D31</f>
        <v>22401.9</v>
      </c>
      <c r="E30" s="18">
        <f>E31</f>
        <v>10343.800000000001</v>
      </c>
      <c r="F30" s="19">
        <f t="shared" si="0"/>
        <v>46.17376204696923</v>
      </c>
      <c r="K30" s="17"/>
    </row>
    <row r="31" spans="2:11" ht="33.75" customHeight="1" x14ac:dyDescent="0.25">
      <c r="B31" s="32" t="s">
        <v>44</v>
      </c>
      <c r="C31" s="36" t="s">
        <v>45</v>
      </c>
      <c r="D31" s="18">
        <f>SUM(D32,D34,D36,D38)</f>
        <v>22401.9</v>
      </c>
      <c r="E31" s="18">
        <f>SUM(E32,E34,E36,E38)</f>
        <v>10343.800000000001</v>
      </c>
      <c r="F31" s="19">
        <f t="shared" si="0"/>
        <v>46.17376204696923</v>
      </c>
      <c r="K31" s="17"/>
    </row>
    <row r="32" spans="2:11" ht="64.5" customHeight="1" x14ac:dyDescent="0.25">
      <c r="B32" s="32" t="s">
        <v>46</v>
      </c>
      <c r="C32" s="36" t="s">
        <v>47</v>
      </c>
      <c r="D32" s="18">
        <f>SUM(D33)</f>
        <v>11626.6</v>
      </c>
      <c r="E32" s="18">
        <f>SUM(E33)</f>
        <v>5220.8999999999996</v>
      </c>
      <c r="F32" s="19">
        <f t="shared" si="0"/>
        <v>44.904787298092302</v>
      </c>
      <c r="K32" s="17"/>
    </row>
    <row r="33" spans="2:11" ht="106.5" customHeight="1" x14ac:dyDescent="0.25">
      <c r="B33" s="32" t="s">
        <v>48</v>
      </c>
      <c r="C33" s="36" t="s">
        <v>49</v>
      </c>
      <c r="D33" s="20">
        <v>11626.6</v>
      </c>
      <c r="E33" s="20">
        <v>5220.8999999999996</v>
      </c>
      <c r="F33" s="19">
        <f t="shared" si="0"/>
        <v>44.904787298092302</v>
      </c>
      <c r="K33" s="17"/>
    </row>
    <row r="34" spans="2:11" ht="83.25" customHeight="1" x14ac:dyDescent="0.25">
      <c r="B34" s="32" t="s">
        <v>50</v>
      </c>
      <c r="C34" s="36" t="s">
        <v>51</v>
      </c>
      <c r="D34" s="18">
        <f>SUM(D35)</f>
        <v>67.2</v>
      </c>
      <c r="E34" s="18">
        <f>SUM(E35)</f>
        <v>32.6</v>
      </c>
      <c r="F34" s="19">
        <f t="shared" si="0"/>
        <v>48.511904761904759</v>
      </c>
      <c r="K34" s="17"/>
    </row>
    <row r="35" spans="2:11" ht="119.25" customHeight="1" x14ac:dyDescent="0.25">
      <c r="B35" s="32" t="s">
        <v>52</v>
      </c>
      <c r="C35" s="36" t="s">
        <v>53</v>
      </c>
      <c r="D35" s="20">
        <v>67.2</v>
      </c>
      <c r="E35" s="20">
        <v>32.6</v>
      </c>
      <c r="F35" s="19">
        <f t="shared" si="0"/>
        <v>48.511904761904759</v>
      </c>
      <c r="K35" s="17"/>
    </row>
    <row r="36" spans="2:11" ht="69.75" customHeight="1" x14ac:dyDescent="0.25">
      <c r="B36" s="32" t="s">
        <v>54</v>
      </c>
      <c r="C36" s="36" t="s">
        <v>55</v>
      </c>
      <c r="D36" s="18">
        <f>SUM(D37)</f>
        <v>12052.2</v>
      </c>
      <c r="E36" s="18">
        <f>SUM(E37)</f>
        <v>5673.1</v>
      </c>
      <c r="F36" s="19">
        <f t="shared" si="0"/>
        <v>47.071074160734142</v>
      </c>
      <c r="K36" s="17"/>
    </row>
    <row r="37" spans="2:11" ht="96.75" customHeight="1" x14ac:dyDescent="0.25">
      <c r="B37" s="32" t="s">
        <v>56</v>
      </c>
      <c r="C37" s="36" t="s">
        <v>57</v>
      </c>
      <c r="D37" s="20">
        <v>12052.2</v>
      </c>
      <c r="E37" s="20">
        <v>5673.1</v>
      </c>
      <c r="F37" s="18">
        <f t="shared" si="0"/>
        <v>47.071074160734142</v>
      </c>
      <c r="K37" s="17"/>
    </row>
    <row r="38" spans="2:11" ht="66" customHeight="1" x14ac:dyDescent="0.25">
      <c r="B38" s="32" t="s">
        <v>58</v>
      </c>
      <c r="C38" s="36" t="s">
        <v>59</v>
      </c>
      <c r="D38" s="23">
        <f>SUM(D39)</f>
        <v>-1344.1</v>
      </c>
      <c r="E38" s="23">
        <f>SUM(E39)</f>
        <v>-582.79999999999995</v>
      </c>
      <c r="F38" s="19">
        <f t="shared" si="0"/>
        <v>43.359869057361806</v>
      </c>
      <c r="K38" s="17"/>
    </row>
    <row r="39" spans="2:11" ht="102" customHeight="1" x14ac:dyDescent="0.25">
      <c r="B39" s="32" t="s">
        <v>60</v>
      </c>
      <c r="C39" s="36" t="s">
        <v>61</v>
      </c>
      <c r="D39" s="23">
        <v>-1344.1</v>
      </c>
      <c r="E39" s="23">
        <v>-582.79999999999995</v>
      </c>
      <c r="F39" s="19">
        <f t="shared" si="0"/>
        <v>43.359869057361806</v>
      </c>
      <c r="K39" s="17"/>
    </row>
    <row r="40" spans="2:11" ht="20.25" customHeight="1" x14ac:dyDescent="0.25">
      <c r="B40" s="32" t="s">
        <v>62</v>
      </c>
      <c r="C40" s="36" t="s">
        <v>63</v>
      </c>
      <c r="D40" s="18">
        <f>SUM(D41,D49,D52,D54)</f>
        <v>304300</v>
      </c>
      <c r="E40" s="18">
        <f>SUM(E41,E49,E52,E54)</f>
        <v>136564</v>
      </c>
      <c r="F40" s="19">
        <f t="shared" si="0"/>
        <v>44.878080841275057</v>
      </c>
      <c r="K40" s="17"/>
    </row>
    <row r="41" spans="2:11" ht="39" customHeight="1" x14ac:dyDescent="0.25">
      <c r="B41" s="32" t="s">
        <v>64</v>
      </c>
      <c r="C41" s="36" t="s">
        <v>65</v>
      </c>
      <c r="D41" s="18">
        <f>SUM(D42,D45,D48)</f>
        <v>296700</v>
      </c>
      <c r="E41" s="18">
        <f>SUM(E42,E45,E48)</f>
        <v>134200.20000000001</v>
      </c>
      <c r="F41" s="19">
        <f t="shared" si="0"/>
        <v>45.230940343781597</v>
      </c>
      <c r="K41" s="17"/>
    </row>
    <row r="42" spans="2:11" ht="39" customHeight="1" x14ac:dyDescent="0.25">
      <c r="B42" s="32" t="s">
        <v>66</v>
      </c>
      <c r="C42" s="36" t="s">
        <v>67</v>
      </c>
      <c r="D42" s="18">
        <f>SUM(D43,D44)</f>
        <v>205000</v>
      </c>
      <c r="E42" s="18">
        <f>SUM(E43,E44)</f>
        <v>91172.3</v>
      </c>
      <c r="F42" s="19">
        <f t="shared" si="0"/>
        <v>44.47429268292683</v>
      </c>
      <c r="K42" s="17"/>
    </row>
    <row r="43" spans="2:11" ht="39.75" customHeight="1" x14ac:dyDescent="0.25">
      <c r="B43" s="32" t="s">
        <v>66</v>
      </c>
      <c r="C43" s="36" t="s">
        <v>68</v>
      </c>
      <c r="D43" s="20">
        <v>205000</v>
      </c>
      <c r="E43" s="20">
        <v>91172.3</v>
      </c>
      <c r="F43" s="19">
        <f t="shared" si="0"/>
        <v>44.47429268292683</v>
      </c>
      <c r="G43" s="24"/>
      <c r="K43" s="17"/>
    </row>
    <row r="44" spans="2:11" ht="47.25" hidden="1" customHeight="1" x14ac:dyDescent="0.25">
      <c r="B44" s="32" t="s">
        <v>69</v>
      </c>
      <c r="C44" s="36" t="s">
        <v>70</v>
      </c>
      <c r="D44" s="18">
        <v>0</v>
      </c>
      <c r="E44" s="18">
        <v>0</v>
      </c>
      <c r="F44" s="19">
        <v>0</v>
      </c>
      <c r="K44" s="17"/>
    </row>
    <row r="45" spans="2:11" ht="39.75" customHeight="1" x14ac:dyDescent="0.25">
      <c r="B45" s="32" t="s">
        <v>71</v>
      </c>
      <c r="C45" s="36" t="s">
        <v>72</v>
      </c>
      <c r="D45" s="18">
        <f>SUM(D46,D47)</f>
        <v>91700</v>
      </c>
      <c r="E45" s="18">
        <f>SUM(E46,E47)</f>
        <v>43027.9</v>
      </c>
      <c r="F45" s="19">
        <f t="shared" si="0"/>
        <v>46.922464558342426</v>
      </c>
      <c r="K45" s="17"/>
    </row>
    <row r="46" spans="2:11" ht="66" customHeight="1" x14ac:dyDescent="0.25">
      <c r="B46" s="32" t="s">
        <v>73</v>
      </c>
      <c r="C46" s="36" t="s">
        <v>74</v>
      </c>
      <c r="D46" s="20">
        <v>91700</v>
      </c>
      <c r="E46" s="20">
        <v>43027.9</v>
      </c>
      <c r="F46" s="19">
        <f t="shared" si="0"/>
        <v>46.922464558342426</v>
      </c>
      <c r="K46" s="17"/>
    </row>
    <row r="47" spans="2:11" ht="47.25" hidden="1" customHeight="1" x14ac:dyDescent="0.25">
      <c r="B47" s="32" t="s">
        <v>75</v>
      </c>
      <c r="C47" s="36" t="s">
        <v>76</v>
      </c>
      <c r="D47" s="18">
        <v>0</v>
      </c>
      <c r="E47" s="18">
        <v>0</v>
      </c>
      <c r="F47" s="19">
        <v>0</v>
      </c>
      <c r="K47" s="17"/>
    </row>
    <row r="48" spans="2:11" ht="31.5" hidden="1" customHeight="1" x14ac:dyDescent="0.25">
      <c r="B48" s="32" t="s">
        <v>77</v>
      </c>
      <c r="C48" s="36" t="s">
        <v>78</v>
      </c>
      <c r="D48" s="18">
        <v>0</v>
      </c>
      <c r="E48" s="18">
        <v>0</v>
      </c>
      <c r="F48" s="19">
        <v>0</v>
      </c>
      <c r="K48" s="17"/>
    </row>
    <row r="49" spans="2:11" x14ac:dyDescent="0.25">
      <c r="B49" s="32" t="s">
        <v>79</v>
      </c>
      <c r="C49" s="36" t="s">
        <v>80</v>
      </c>
      <c r="D49" s="18">
        <f>SUM(D50,D51)</f>
        <v>0</v>
      </c>
      <c r="E49" s="18">
        <f>SUM(E50,E51)</f>
        <v>8.2999999999999989</v>
      </c>
      <c r="F49" s="19">
        <v>0</v>
      </c>
      <c r="K49" s="17"/>
    </row>
    <row r="50" spans="2:11" x14ac:dyDescent="0.25">
      <c r="B50" s="32" t="s">
        <v>79</v>
      </c>
      <c r="C50" s="36" t="s">
        <v>81</v>
      </c>
      <c r="D50" s="18">
        <v>0</v>
      </c>
      <c r="E50" s="20">
        <v>8.1999999999999993</v>
      </c>
      <c r="F50" s="19">
        <v>0</v>
      </c>
      <c r="K50" s="17"/>
    </row>
    <row r="51" spans="2:11" ht="31.5" x14ac:dyDescent="0.25">
      <c r="B51" s="32" t="s">
        <v>82</v>
      </c>
      <c r="C51" s="36" t="s">
        <v>83</v>
      </c>
      <c r="D51" s="18">
        <v>0</v>
      </c>
      <c r="E51" s="18">
        <v>0.1</v>
      </c>
      <c r="F51" s="19">
        <v>0</v>
      </c>
      <c r="K51" s="17"/>
    </row>
    <row r="52" spans="2:11" ht="25.5" customHeight="1" x14ac:dyDescent="0.25">
      <c r="B52" s="32" t="s">
        <v>84</v>
      </c>
      <c r="C52" s="36" t="s">
        <v>85</v>
      </c>
      <c r="D52" s="18">
        <f>SUM(D53)</f>
        <v>42</v>
      </c>
      <c r="E52" s="18">
        <f>SUM(E53)</f>
        <v>33.5</v>
      </c>
      <c r="F52" s="19">
        <v>0</v>
      </c>
      <c r="K52" s="17"/>
    </row>
    <row r="53" spans="2:11" ht="23.25" customHeight="1" x14ac:dyDescent="0.25">
      <c r="B53" s="32" t="s">
        <v>84</v>
      </c>
      <c r="C53" s="36" t="s">
        <v>86</v>
      </c>
      <c r="D53" s="18">
        <v>42</v>
      </c>
      <c r="E53" s="18">
        <v>33.5</v>
      </c>
      <c r="F53" s="19">
        <v>0</v>
      </c>
      <c r="K53" s="17"/>
    </row>
    <row r="54" spans="2:11" ht="31.5" customHeight="1" x14ac:dyDescent="0.25">
      <c r="B54" s="32" t="s">
        <v>87</v>
      </c>
      <c r="C54" s="36" t="s">
        <v>88</v>
      </c>
      <c r="D54" s="18">
        <f>SUM(D55)</f>
        <v>7558</v>
      </c>
      <c r="E54" s="18">
        <f>SUM(E55)</f>
        <v>2322</v>
      </c>
      <c r="F54" s="19">
        <f t="shared" si="0"/>
        <v>30.722413336861603</v>
      </c>
      <c r="K54" s="17"/>
    </row>
    <row r="55" spans="2:11" ht="31.5" x14ac:dyDescent="0.25">
      <c r="B55" s="32" t="s">
        <v>89</v>
      </c>
      <c r="C55" s="36" t="s">
        <v>90</v>
      </c>
      <c r="D55" s="20">
        <v>7558</v>
      </c>
      <c r="E55" s="20">
        <v>2322</v>
      </c>
      <c r="F55" s="19">
        <f t="shared" si="0"/>
        <v>30.722413336861603</v>
      </c>
      <c r="K55" s="17"/>
    </row>
    <row r="56" spans="2:11" ht="21" customHeight="1" x14ac:dyDescent="0.25">
      <c r="B56" s="32" t="s">
        <v>91</v>
      </c>
      <c r="C56" s="36" t="s">
        <v>92</v>
      </c>
      <c r="D56" s="18">
        <f>SUM(D57,D59,D62)</f>
        <v>114372</v>
      </c>
      <c r="E56" s="18">
        <f>SUM(E57,E59,E62)</f>
        <v>26702.631000000001</v>
      </c>
      <c r="F56" s="19">
        <f t="shared" si="0"/>
        <v>23.347175007869058</v>
      </c>
      <c r="K56" s="17"/>
    </row>
    <row r="57" spans="2:11" ht="17.25" customHeight="1" x14ac:dyDescent="0.25">
      <c r="B57" s="32" t="s">
        <v>93</v>
      </c>
      <c r="C57" s="36" t="s">
        <v>94</v>
      </c>
      <c r="D57" s="18">
        <f>SUM(D58)</f>
        <v>50100</v>
      </c>
      <c r="E57" s="18">
        <f>SUM(E58)</f>
        <v>5806.9</v>
      </c>
      <c r="F57" s="19">
        <f t="shared" si="0"/>
        <v>11.590618762475049</v>
      </c>
      <c r="K57" s="17"/>
    </row>
    <row r="58" spans="2:11" ht="33" customHeight="1" x14ac:dyDescent="0.25">
      <c r="B58" s="32" t="s">
        <v>95</v>
      </c>
      <c r="C58" s="36" t="s">
        <v>96</v>
      </c>
      <c r="D58" s="18">
        <v>50100</v>
      </c>
      <c r="E58" s="18">
        <v>5806.9</v>
      </c>
      <c r="F58" s="19">
        <f t="shared" si="0"/>
        <v>11.590618762475049</v>
      </c>
      <c r="K58" s="17"/>
    </row>
    <row r="59" spans="2:11" x14ac:dyDescent="0.25">
      <c r="B59" s="32" t="s">
        <v>97</v>
      </c>
      <c r="C59" s="36" t="s">
        <v>98</v>
      </c>
      <c r="D59" s="18">
        <f>SUM(D60:D61)</f>
        <v>30063</v>
      </c>
      <c r="E59" s="18">
        <f>SUM(E60:E61)</f>
        <v>9294.2000000000007</v>
      </c>
      <c r="F59" s="19">
        <f t="shared" si="0"/>
        <v>30.915743605095969</v>
      </c>
      <c r="K59" s="17"/>
    </row>
    <row r="60" spans="2:11" x14ac:dyDescent="0.25">
      <c r="B60" s="32" t="s">
        <v>99</v>
      </c>
      <c r="C60" s="36" t="s">
        <v>100</v>
      </c>
      <c r="D60" s="18">
        <v>16463</v>
      </c>
      <c r="E60" s="18">
        <v>7594.1</v>
      </c>
      <c r="F60" s="19">
        <f t="shared" si="0"/>
        <v>46.12828767539331</v>
      </c>
      <c r="K60" s="17"/>
    </row>
    <row r="61" spans="2:11" x14ac:dyDescent="0.25">
      <c r="B61" s="32" t="s">
        <v>101</v>
      </c>
      <c r="C61" s="36" t="s">
        <v>102</v>
      </c>
      <c r="D61" s="18">
        <v>13600</v>
      </c>
      <c r="E61" s="18">
        <v>1700.1</v>
      </c>
      <c r="F61" s="19">
        <f t="shared" si="0"/>
        <v>12.500735294117646</v>
      </c>
      <c r="K61" s="17"/>
    </row>
    <row r="62" spans="2:11" ht="19.5" customHeight="1" x14ac:dyDescent="0.25">
      <c r="B62" s="32" t="s">
        <v>103</v>
      </c>
      <c r="C62" s="36" t="s">
        <v>104</v>
      </c>
      <c r="D62" s="18">
        <f>SUM(D63,D65)</f>
        <v>34209</v>
      </c>
      <c r="E62" s="18">
        <f>SUM(E63,E65)</f>
        <v>11601.531000000001</v>
      </c>
      <c r="F62" s="19">
        <f t="shared" si="0"/>
        <v>33.913680610365695</v>
      </c>
      <c r="K62" s="17"/>
    </row>
    <row r="63" spans="2:11" x14ac:dyDescent="0.25">
      <c r="B63" s="32" t="s">
        <v>105</v>
      </c>
      <c r="C63" s="36" t="s">
        <v>106</v>
      </c>
      <c r="D63" s="18">
        <f>SUM(D64)</f>
        <v>26109</v>
      </c>
      <c r="E63" s="18">
        <f>SUM(E64)</f>
        <v>10600.262000000001</v>
      </c>
      <c r="F63" s="19">
        <f t="shared" si="0"/>
        <v>40.600030640775216</v>
      </c>
      <c r="K63" s="17"/>
    </row>
    <row r="64" spans="2:11" ht="31.5" x14ac:dyDescent="0.25">
      <c r="B64" s="32" t="s">
        <v>107</v>
      </c>
      <c r="C64" s="36" t="s">
        <v>108</v>
      </c>
      <c r="D64" s="18">
        <v>26109</v>
      </c>
      <c r="E64" s="18">
        <v>10600.262000000001</v>
      </c>
      <c r="F64" s="19">
        <f t="shared" si="0"/>
        <v>40.600030640775216</v>
      </c>
      <c r="K64" s="17"/>
    </row>
    <row r="65" spans="2:11" x14ac:dyDescent="0.25">
      <c r="B65" s="32" t="s">
        <v>109</v>
      </c>
      <c r="C65" s="36" t="s">
        <v>110</v>
      </c>
      <c r="D65" s="18">
        <f>SUM(D66)</f>
        <v>8100</v>
      </c>
      <c r="E65" s="18">
        <f>SUM(E66)</f>
        <v>1001.269</v>
      </c>
      <c r="F65" s="19">
        <f t="shared" si="0"/>
        <v>12.361345679012347</v>
      </c>
      <c r="K65" s="17"/>
    </row>
    <row r="66" spans="2:11" ht="31.5" x14ac:dyDescent="0.25">
      <c r="B66" s="32" t="s">
        <v>111</v>
      </c>
      <c r="C66" s="36" t="s">
        <v>112</v>
      </c>
      <c r="D66" s="18">
        <v>8100</v>
      </c>
      <c r="E66" s="18">
        <v>1001.269</v>
      </c>
      <c r="F66" s="19">
        <f t="shared" si="0"/>
        <v>12.361345679012347</v>
      </c>
      <c r="K66" s="17"/>
    </row>
    <row r="67" spans="2:11" ht="18.75" customHeight="1" x14ac:dyDescent="0.25">
      <c r="B67" s="32" t="s">
        <v>113</v>
      </c>
      <c r="C67" s="36" t="s">
        <v>114</v>
      </c>
      <c r="D67" s="18">
        <f>SUM(D68,D70)</f>
        <v>31283</v>
      </c>
      <c r="E67" s="18">
        <f>SUM(E68,E70)</f>
        <v>22089.5</v>
      </c>
      <c r="F67" s="19">
        <f t="shared" si="0"/>
        <v>70.611833903398008</v>
      </c>
      <c r="K67" s="17"/>
    </row>
    <row r="68" spans="2:11" ht="37.5" customHeight="1" x14ac:dyDescent="0.25">
      <c r="B68" s="32" t="s">
        <v>115</v>
      </c>
      <c r="C68" s="36" t="s">
        <v>116</v>
      </c>
      <c r="D68" s="18">
        <f>SUM(D69)</f>
        <v>31278</v>
      </c>
      <c r="E68" s="18">
        <f>SUM(E69)</f>
        <v>22079.5</v>
      </c>
      <c r="F68" s="19">
        <f t="shared" si="0"/>
        <v>70.591150329304938</v>
      </c>
      <c r="K68" s="17"/>
    </row>
    <row r="69" spans="2:11" ht="50.25" customHeight="1" x14ac:dyDescent="0.25">
      <c r="B69" s="32" t="s">
        <v>117</v>
      </c>
      <c r="C69" s="36" t="s">
        <v>118</v>
      </c>
      <c r="D69" s="18">
        <v>31278</v>
      </c>
      <c r="E69" s="18">
        <v>22079.5</v>
      </c>
      <c r="F69" s="19">
        <f t="shared" si="0"/>
        <v>70.591150329304938</v>
      </c>
      <c r="K69" s="17"/>
    </row>
    <row r="70" spans="2:11" ht="39.75" customHeight="1" x14ac:dyDescent="0.25">
      <c r="B70" s="32" t="s">
        <v>119</v>
      </c>
      <c r="C70" s="36" t="s">
        <v>120</v>
      </c>
      <c r="D70" s="18">
        <f>D71</f>
        <v>5</v>
      </c>
      <c r="E70" s="18">
        <f>E71</f>
        <v>10</v>
      </c>
      <c r="F70" s="19">
        <f t="shared" si="0"/>
        <v>200</v>
      </c>
      <c r="K70" s="17"/>
    </row>
    <row r="71" spans="2:11" ht="36.75" customHeight="1" x14ac:dyDescent="0.25">
      <c r="B71" s="32" t="s">
        <v>121</v>
      </c>
      <c r="C71" s="36" t="s">
        <v>122</v>
      </c>
      <c r="D71" s="18">
        <v>5</v>
      </c>
      <c r="E71" s="18">
        <v>10</v>
      </c>
      <c r="F71" s="19">
        <f t="shared" si="0"/>
        <v>200</v>
      </c>
      <c r="K71" s="17"/>
    </row>
    <row r="72" spans="2:11" ht="31.5" x14ac:dyDescent="0.25">
      <c r="B72" s="32" t="s">
        <v>123</v>
      </c>
      <c r="C72" s="36" t="s">
        <v>124</v>
      </c>
      <c r="D72" s="18">
        <f>SUM(D73,D75,D89,D84,D90)</f>
        <v>171522.2</v>
      </c>
      <c r="E72" s="18">
        <f>SUM(E73,E75,E89,E84,E90)</f>
        <v>59872.700000000004</v>
      </c>
      <c r="F72" s="19">
        <f t="shared" si="0"/>
        <v>34.906676803352568</v>
      </c>
      <c r="K72" s="17"/>
    </row>
    <row r="73" spans="2:11" ht="63" hidden="1" customHeight="1" x14ac:dyDescent="0.25">
      <c r="B73" s="32" t="s">
        <v>125</v>
      </c>
      <c r="C73" s="36" t="s">
        <v>126</v>
      </c>
      <c r="D73" s="18">
        <f>SUM(D74)</f>
        <v>0</v>
      </c>
      <c r="E73" s="18">
        <f>SUM(E74)</f>
        <v>0</v>
      </c>
      <c r="F73" s="19">
        <v>0</v>
      </c>
      <c r="K73" s="17"/>
    </row>
    <row r="74" spans="2:11" ht="47.25" hidden="1" customHeight="1" x14ac:dyDescent="0.25">
      <c r="B74" s="32" t="s">
        <v>127</v>
      </c>
      <c r="C74" s="36" t="s">
        <v>128</v>
      </c>
      <c r="D74" s="18">
        <v>0</v>
      </c>
      <c r="E74" s="18">
        <v>0</v>
      </c>
      <c r="F74" s="19">
        <v>0</v>
      </c>
      <c r="K74" s="17"/>
    </row>
    <row r="75" spans="2:11" ht="85.5" customHeight="1" x14ac:dyDescent="0.25">
      <c r="B75" s="32" t="s">
        <v>129</v>
      </c>
      <c r="C75" s="36" t="s">
        <v>130</v>
      </c>
      <c r="D75" s="18">
        <f>SUM(D76,D78,D80,D82)</f>
        <v>156847.90000000002</v>
      </c>
      <c r="E75" s="18">
        <f>SUM(E76,E78,E80,E82,)</f>
        <v>52551.200000000004</v>
      </c>
      <c r="F75" s="19">
        <f t="shared" ref="F75:F113" si="1">SUM(E75/D75)*100</f>
        <v>33.504560787871561</v>
      </c>
      <c r="K75" s="17"/>
    </row>
    <row r="76" spans="2:11" ht="69" customHeight="1" x14ac:dyDescent="0.25">
      <c r="B76" s="32" t="s">
        <v>131</v>
      </c>
      <c r="C76" s="36" t="s">
        <v>132</v>
      </c>
      <c r="D76" s="18">
        <f>SUM(D77)</f>
        <v>145569.70000000001</v>
      </c>
      <c r="E76" s="18">
        <f>SUM(E77)</f>
        <v>46651.8</v>
      </c>
      <c r="F76" s="19">
        <f t="shared" si="1"/>
        <v>32.047740704281182</v>
      </c>
      <c r="K76" s="17"/>
    </row>
    <row r="77" spans="2:11" ht="63" x14ac:dyDescent="0.25">
      <c r="B77" s="32" t="s">
        <v>133</v>
      </c>
      <c r="C77" s="36" t="s">
        <v>134</v>
      </c>
      <c r="D77" s="18">
        <v>145569.70000000001</v>
      </c>
      <c r="E77" s="18">
        <v>46651.8</v>
      </c>
      <c r="F77" s="19">
        <f t="shared" si="1"/>
        <v>32.047740704281182</v>
      </c>
      <c r="K77" s="17"/>
    </row>
    <row r="78" spans="2:11" ht="65.25" customHeight="1" x14ac:dyDescent="0.25">
      <c r="B78" s="32" t="s">
        <v>135</v>
      </c>
      <c r="C78" s="36" t="s">
        <v>136</v>
      </c>
      <c r="D78" s="18">
        <f>SUM(D79)</f>
        <v>1508.2</v>
      </c>
      <c r="E78" s="18">
        <f>SUM(E79)</f>
        <v>714.8</v>
      </c>
      <c r="F78" s="19">
        <f t="shared" si="1"/>
        <v>47.394244795120002</v>
      </c>
      <c r="K78" s="17"/>
    </row>
    <row r="79" spans="2:11" ht="65.25" customHeight="1" x14ac:dyDescent="0.25">
      <c r="B79" s="32" t="s">
        <v>137</v>
      </c>
      <c r="C79" s="36" t="s">
        <v>138</v>
      </c>
      <c r="D79" s="18">
        <v>1508.2</v>
      </c>
      <c r="E79" s="18">
        <v>714.8</v>
      </c>
      <c r="F79" s="19">
        <f t="shared" si="1"/>
        <v>47.394244795120002</v>
      </c>
      <c r="K79" s="17"/>
    </row>
    <row r="80" spans="2:11" ht="78" customHeight="1" x14ac:dyDescent="0.25">
      <c r="B80" s="32" t="s">
        <v>139</v>
      </c>
      <c r="C80" s="36" t="s">
        <v>140</v>
      </c>
      <c r="D80" s="18">
        <f>SUM(D81)</f>
        <v>108</v>
      </c>
      <c r="E80" s="22">
        <f>SUM(E81)</f>
        <v>69</v>
      </c>
      <c r="F80" s="19">
        <f t="shared" si="1"/>
        <v>63.888888888888886</v>
      </c>
      <c r="K80" s="17"/>
    </row>
    <row r="81" spans="1:257" ht="66" customHeight="1" x14ac:dyDescent="0.25">
      <c r="B81" s="32" t="s">
        <v>141</v>
      </c>
      <c r="C81" s="36" t="s">
        <v>142</v>
      </c>
      <c r="D81" s="18">
        <v>108</v>
      </c>
      <c r="E81" s="22">
        <v>69</v>
      </c>
      <c r="F81" s="19">
        <f t="shared" si="1"/>
        <v>63.888888888888886</v>
      </c>
      <c r="K81" s="17"/>
    </row>
    <row r="82" spans="1:257" ht="31.5" x14ac:dyDescent="0.25">
      <c r="B82" s="32" t="s">
        <v>143</v>
      </c>
      <c r="C82" s="36" t="s">
        <v>144</v>
      </c>
      <c r="D82" s="18">
        <f>SUM(D83)</f>
        <v>9662</v>
      </c>
      <c r="E82" s="18">
        <f>SUM(E83)</f>
        <v>5115.6000000000004</v>
      </c>
      <c r="F82" s="19">
        <f t="shared" si="1"/>
        <v>52.94555992548127</v>
      </c>
      <c r="K82" s="17"/>
    </row>
    <row r="83" spans="1:257" ht="37.5" customHeight="1" x14ac:dyDescent="0.25">
      <c r="B83" s="32" t="s">
        <v>145</v>
      </c>
      <c r="C83" s="36" t="s">
        <v>146</v>
      </c>
      <c r="D83" s="18">
        <v>9662</v>
      </c>
      <c r="E83" s="18">
        <v>5115.6000000000004</v>
      </c>
      <c r="F83" s="19">
        <f t="shared" si="1"/>
        <v>52.94555992548127</v>
      </c>
    </row>
    <row r="84" spans="1:257" ht="54" hidden="1" customHeight="1" x14ac:dyDescent="0.25">
      <c r="B84" s="45" t="s">
        <v>147</v>
      </c>
      <c r="C84" s="37" t="s">
        <v>148</v>
      </c>
      <c r="D84" s="18">
        <f>D85+D87</f>
        <v>0</v>
      </c>
      <c r="E84" s="18">
        <f>E85+E87</f>
        <v>0</v>
      </c>
      <c r="F84" s="19">
        <v>0</v>
      </c>
    </row>
    <row r="85" spans="1:257" ht="38.25" hidden="1" customHeight="1" x14ac:dyDescent="0.25">
      <c r="B85" s="45" t="s">
        <v>149</v>
      </c>
      <c r="C85" s="37" t="s">
        <v>150</v>
      </c>
      <c r="D85" s="18">
        <f>D86</f>
        <v>0</v>
      </c>
      <c r="E85" s="18">
        <v>0</v>
      </c>
      <c r="F85" s="19">
        <v>0</v>
      </c>
    </row>
    <row r="86" spans="1:257" ht="94.5" hidden="1" x14ac:dyDescent="0.25">
      <c r="B86" s="45" t="s">
        <v>151</v>
      </c>
      <c r="C86" s="37" t="s">
        <v>152</v>
      </c>
      <c r="D86" s="18">
        <v>0</v>
      </c>
      <c r="E86" s="18">
        <v>0</v>
      </c>
      <c r="F86" s="19">
        <v>0</v>
      </c>
    </row>
    <row r="87" spans="1:257" ht="31.5" hidden="1" customHeight="1" x14ac:dyDescent="0.25">
      <c r="B87" s="45" t="s">
        <v>153</v>
      </c>
      <c r="C87" s="37" t="s">
        <v>154</v>
      </c>
      <c r="D87" s="18">
        <f>D88</f>
        <v>0</v>
      </c>
      <c r="E87" s="18">
        <f>E88</f>
        <v>0</v>
      </c>
      <c r="F87" s="19">
        <v>0</v>
      </c>
    </row>
    <row r="88" spans="1:257" ht="78.75" hidden="1" customHeight="1" x14ac:dyDescent="0.25">
      <c r="B88" s="45" t="s">
        <v>155</v>
      </c>
      <c r="C88" s="37" t="s">
        <v>156</v>
      </c>
      <c r="D88" s="18">
        <v>0</v>
      </c>
      <c r="E88" s="18">
        <v>0</v>
      </c>
      <c r="F88" s="19">
        <v>0</v>
      </c>
    </row>
    <row r="89" spans="1:257" hidden="1" x14ac:dyDescent="0.25">
      <c r="B89" s="45" t="s">
        <v>157</v>
      </c>
      <c r="C89" s="36" t="s">
        <v>158</v>
      </c>
      <c r="D89" s="18">
        <v>0</v>
      </c>
      <c r="E89" s="18">
        <v>0</v>
      </c>
      <c r="F89" s="19">
        <v>0</v>
      </c>
    </row>
    <row r="90" spans="1:257" s="46" customFormat="1" ht="76.5" customHeight="1" x14ac:dyDescent="0.25">
      <c r="A90" s="1"/>
      <c r="B90" s="32" t="s">
        <v>159</v>
      </c>
      <c r="C90" s="36" t="s">
        <v>160</v>
      </c>
      <c r="D90" s="18">
        <f>SUM(D91+D93)</f>
        <v>14674.3</v>
      </c>
      <c r="E90" s="18">
        <f>SUM(E91+E93)</f>
        <v>7321.5</v>
      </c>
      <c r="F90" s="19">
        <f t="shared" si="1"/>
        <v>49.893350960522817</v>
      </c>
      <c r="G90" s="5"/>
      <c r="H90" s="1"/>
      <c r="I90" s="1"/>
      <c r="J90" s="1"/>
      <c r="K90" s="1"/>
      <c r="L90" s="4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spans="1:257" ht="77.25" customHeight="1" x14ac:dyDescent="0.25">
      <c r="B91" s="32" t="s">
        <v>161</v>
      </c>
      <c r="C91" s="36" t="s">
        <v>162</v>
      </c>
      <c r="D91" s="18">
        <f>SUM(D92)</f>
        <v>11800</v>
      </c>
      <c r="E91" s="18">
        <f>SUM(E92)</f>
        <v>5955.3</v>
      </c>
      <c r="F91" s="19">
        <f t="shared" si="1"/>
        <v>50.46864406779661</v>
      </c>
    </row>
    <row r="92" spans="1:257" ht="69.75" customHeight="1" x14ac:dyDescent="0.25">
      <c r="B92" s="32" t="s">
        <v>163</v>
      </c>
      <c r="C92" s="36" t="s">
        <v>164</v>
      </c>
      <c r="D92" s="18">
        <v>11800</v>
      </c>
      <c r="E92" s="18">
        <v>5955.3</v>
      </c>
      <c r="F92" s="19">
        <f t="shared" si="1"/>
        <v>50.46864406779661</v>
      </c>
    </row>
    <row r="93" spans="1:257" ht="101.25" customHeight="1" x14ac:dyDescent="0.25">
      <c r="B93" s="32" t="s">
        <v>165</v>
      </c>
      <c r="C93" s="36" t="s">
        <v>166</v>
      </c>
      <c r="D93" s="18">
        <f>SUM(D94)</f>
        <v>2874.3</v>
      </c>
      <c r="E93" s="18">
        <f>SUM(E94)</f>
        <v>1366.2</v>
      </c>
      <c r="F93" s="19">
        <f t="shared" si="1"/>
        <v>47.531572904707232</v>
      </c>
    </row>
    <row r="94" spans="1:257" ht="78.75" x14ac:dyDescent="0.25">
      <c r="B94" s="32" t="s">
        <v>167</v>
      </c>
      <c r="C94" s="36" t="s">
        <v>168</v>
      </c>
      <c r="D94" s="18">
        <v>2874.3</v>
      </c>
      <c r="E94" s="18">
        <v>1366.2</v>
      </c>
      <c r="F94" s="19">
        <f t="shared" si="1"/>
        <v>47.531572904707232</v>
      </c>
    </row>
    <row r="95" spans="1:257" hidden="1" x14ac:dyDescent="0.25">
      <c r="B95" s="32" t="s">
        <v>169</v>
      </c>
      <c r="C95" s="36" t="s">
        <v>170</v>
      </c>
      <c r="D95" s="18">
        <f>SUM(D96)</f>
        <v>0</v>
      </c>
      <c r="E95" s="18">
        <v>0</v>
      </c>
      <c r="F95" s="19">
        <v>0</v>
      </c>
    </row>
    <row r="96" spans="1:257" ht="15.75" hidden="1" customHeight="1" x14ac:dyDescent="0.25">
      <c r="B96" s="32" t="s">
        <v>171</v>
      </c>
      <c r="C96" s="38" t="s">
        <v>172</v>
      </c>
      <c r="D96" s="18">
        <f>SUM(D97,D98,D99,D102)</f>
        <v>0</v>
      </c>
      <c r="E96" s="18">
        <f>SUM(E97,E98,E99,E102)</f>
        <v>15495.9</v>
      </c>
      <c r="F96" s="19" t="e">
        <f t="shared" si="1"/>
        <v>#DIV/0!</v>
      </c>
    </row>
    <row r="97" spans="2:6" ht="31.5" hidden="1" customHeight="1" x14ac:dyDescent="0.25">
      <c r="B97" s="32" t="s">
        <v>173</v>
      </c>
      <c r="C97" s="38" t="s">
        <v>174</v>
      </c>
      <c r="D97" s="18">
        <v>0</v>
      </c>
      <c r="E97" s="18">
        <v>4687.5</v>
      </c>
      <c r="F97" s="19" t="e">
        <f t="shared" si="1"/>
        <v>#DIV/0!</v>
      </c>
    </row>
    <row r="98" spans="2:6" ht="15.75" hidden="1" customHeight="1" x14ac:dyDescent="0.25">
      <c r="B98" s="32" t="s">
        <v>175</v>
      </c>
      <c r="C98" s="38" t="s">
        <v>176</v>
      </c>
      <c r="D98" s="18">
        <v>0</v>
      </c>
      <c r="E98" s="18">
        <v>4924.3999999999996</v>
      </c>
      <c r="F98" s="19" t="e">
        <f t="shared" si="1"/>
        <v>#DIV/0!</v>
      </c>
    </row>
    <row r="99" spans="2:6" ht="15.75" hidden="1" customHeight="1" x14ac:dyDescent="0.25">
      <c r="B99" s="32" t="s">
        <v>177</v>
      </c>
      <c r="C99" s="38" t="s">
        <v>178</v>
      </c>
      <c r="D99" s="18">
        <v>0</v>
      </c>
      <c r="E99" s="18">
        <v>5884</v>
      </c>
      <c r="F99" s="19" t="e">
        <f t="shared" si="1"/>
        <v>#DIV/0!</v>
      </c>
    </row>
    <row r="100" spans="2:6" ht="15.75" hidden="1" customHeight="1" x14ac:dyDescent="0.25">
      <c r="B100" s="32" t="s">
        <v>179</v>
      </c>
      <c r="C100" s="38" t="s">
        <v>180</v>
      </c>
      <c r="D100" s="18">
        <v>0</v>
      </c>
      <c r="E100" s="18">
        <v>4246.5</v>
      </c>
      <c r="F100" s="19" t="e">
        <f t="shared" si="1"/>
        <v>#DIV/0!</v>
      </c>
    </row>
    <row r="101" spans="2:6" ht="15.75" hidden="1" customHeight="1" x14ac:dyDescent="0.25">
      <c r="B101" s="32" t="s">
        <v>181</v>
      </c>
      <c r="C101" s="38" t="s">
        <v>182</v>
      </c>
      <c r="D101" s="18">
        <v>0</v>
      </c>
      <c r="E101" s="18">
        <v>1637.5</v>
      </c>
      <c r="F101" s="19" t="e">
        <f t="shared" si="1"/>
        <v>#DIV/0!</v>
      </c>
    </row>
    <row r="102" spans="2:6" ht="31.5" hidden="1" customHeight="1" x14ac:dyDescent="0.25">
      <c r="B102" s="32" t="s">
        <v>183</v>
      </c>
      <c r="C102" s="38" t="s">
        <v>184</v>
      </c>
      <c r="D102" s="18">
        <v>0</v>
      </c>
      <c r="E102" s="18">
        <v>0</v>
      </c>
      <c r="F102" s="19" t="e">
        <f t="shared" si="1"/>
        <v>#DIV/0!</v>
      </c>
    </row>
    <row r="103" spans="2:6" ht="31.5" x14ac:dyDescent="0.25">
      <c r="B103" s="32" t="s">
        <v>185</v>
      </c>
      <c r="C103" s="36" t="s">
        <v>186</v>
      </c>
      <c r="D103" s="18">
        <f>SUM(D109,D104)</f>
        <v>34.799999999999997</v>
      </c>
      <c r="E103" s="18">
        <f>SUM(E104,E109)</f>
        <v>11105.6</v>
      </c>
      <c r="F103" s="19">
        <f t="shared" si="1"/>
        <v>31912.643678160923</v>
      </c>
    </row>
    <row r="104" spans="2:6" ht="18" customHeight="1" x14ac:dyDescent="0.25">
      <c r="B104" s="32" t="s">
        <v>187</v>
      </c>
      <c r="C104" s="36" t="s">
        <v>188</v>
      </c>
      <c r="D104" s="18">
        <f>SUM(D107+D105)</f>
        <v>20</v>
      </c>
      <c r="E104" s="18">
        <f>SUM(E107+E105)</f>
        <v>6</v>
      </c>
      <c r="F104" s="19">
        <f t="shared" si="1"/>
        <v>30</v>
      </c>
    </row>
    <row r="105" spans="2:6" ht="17.25" customHeight="1" x14ac:dyDescent="0.25">
      <c r="B105" s="32" t="s">
        <v>189</v>
      </c>
      <c r="C105" s="36" t="s">
        <v>190</v>
      </c>
      <c r="D105" s="18">
        <f>D106</f>
        <v>20</v>
      </c>
      <c r="E105" s="18">
        <f>E106</f>
        <v>6</v>
      </c>
      <c r="F105" s="19">
        <f t="shared" si="1"/>
        <v>30</v>
      </c>
    </row>
    <row r="106" spans="2:6" ht="48.75" customHeight="1" x14ac:dyDescent="0.25">
      <c r="B106" s="32" t="s">
        <v>191</v>
      </c>
      <c r="C106" s="36" t="s">
        <v>192</v>
      </c>
      <c r="D106" s="18">
        <v>20</v>
      </c>
      <c r="E106" s="18">
        <v>6</v>
      </c>
      <c r="F106" s="19">
        <f t="shared" si="1"/>
        <v>30</v>
      </c>
    </row>
    <row r="107" spans="2:6" ht="15.75" hidden="1" customHeight="1" x14ac:dyDescent="0.25">
      <c r="B107" s="32" t="s">
        <v>193</v>
      </c>
      <c r="C107" s="36" t="s">
        <v>194</v>
      </c>
      <c r="D107" s="18">
        <f>SUM(D108)</f>
        <v>0</v>
      </c>
      <c r="E107" s="18">
        <f>SUM(E108)</f>
        <v>0</v>
      </c>
      <c r="F107" s="19" t="e">
        <f t="shared" si="1"/>
        <v>#DIV/0!</v>
      </c>
    </row>
    <row r="108" spans="2:6" ht="31.5" hidden="1" customHeight="1" x14ac:dyDescent="0.25">
      <c r="B108" s="32" t="s">
        <v>195</v>
      </c>
      <c r="C108" s="36" t="s">
        <v>196</v>
      </c>
      <c r="D108" s="18">
        <v>0</v>
      </c>
      <c r="E108" s="18">
        <v>0</v>
      </c>
      <c r="F108" s="19" t="e">
        <f t="shared" si="1"/>
        <v>#DIV/0!</v>
      </c>
    </row>
    <row r="109" spans="2:6" ht="20.25" customHeight="1" x14ac:dyDescent="0.25">
      <c r="B109" s="32" t="s">
        <v>197</v>
      </c>
      <c r="C109" s="36" t="s">
        <v>198</v>
      </c>
      <c r="D109" s="18">
        <f>SUM(D112+D110)</f>
        <v>14.8</v>
      </c>
      <c r="E109" s="18">
        <f>SUM(E112+E110)</f>
        <v>11099.6</v>
      </c>
      <c r="F109" s="19">
        <f t="shared" si="1"/>
        <v>74997.297297297293</v>
      </c>
    </row>
    <row r="110" spans="2:6" ht="33" customHeight="1" x14ac:dyDescent="0.25">
      <c r="B110" s="32" t="s">
        <v>199</v>
      </c>
      <c r="C110" s="36" t="s">
        <v>200</v>
      </c>
      <c r="D110" s="18">
        <f>SUM(D111)</f>
        <v>7</v>
      </c>
      <c r="E110" s="18">
        <f>SUM(E111)</f>
        <v>223.7</v>
      </c>
      <c r="F110" s="19">
        <f t="shared" si="1"/>
        <v>3195.7142857142853</v>
      </c>
    </row>
    <row r="111" spans="2:6" ht="36" customHeight="1" x14ac:dyDescent="0.25">
      <c r="B111" s="32" t="s">
        <v>201</v>
      </c>
      <c r="C111" s="36" t="s">
        <v>202</v>
      </c>
      <c r="D111" s="18">
        <v>7</v>
      </c>
      <c r="E111" s="18">
        <v>223.7</v>
      </c>
      <c r="F111" s="19">
        <f t="shared" si="1"/>
        <v>3195.7142857142853</v>
      </c>
    </row>
    <row r="112" spans="2:6" ht="18" customHeight="1" x14ac:dyDescent="0.25">
      <c r="B112" s="32" t="s">
        <v>203</v>
      </c>
      <c r="C112" s="36" t="s">
        <v>204</v>
      </c>
      <c r="D112" s="18">
        <f>SUM(D113)</f>
        <v>7.8</v>
      </c>
      <c r="E112" s="18">
        <f>SUM(E113)</f>
        <v>10875.9</v>
      </c>
      <c r="F112" s="19">
        <f t="shared" si="1"/>
        <v>139434.61538461538</v>
      </c>
    </row>
    <row r="113" spans="2:6" ht="21.75" customHeight="1" x14ac:dyDescent="0.25">
      <c r="B113" s="32" t="s">
        <v>205</v>
      </c>
      <c r="C113" s="36" t="s">
        <v>206</v>
      </c>
      <c r="D113" s="18">
        <v>7.8</v>
      </c>
      <c r="E113" s="18">
        <v>10875.9</v>
      </c>
      <c r="F113" s="19">
        <f t="shared" si="1"/>
        <v>139434.61538461538</v>
      </c>
    </row>
    <row r="114" spans="2:6" ht="38.25" customHeight="1" x14ac:dyDescent="0.25">
      <c r="B114" s="32" t="s">
        <v>207</v>
      </c>
      <c r="C114" s="36" t="s">
        <v>208</v>
      </c>
      <c r="D114" s="18">
        <f>SUM(D117,D115,D123,D128)</f>
        <v>89166.700000000012</v>
      </c>
      <c r="E114" s="18">
        <f>SUM(E117,E115,E123,E128)</f>
        <v>47503.200000000004</v>
      </c>
      <c r="F114" s="19">
        <f t="shared" ref="F114:F180" si="2">SUM(E114/D114)*100</f>
        <v>53.274596906692736</v>
      </c>
    </row>
    <row r="115" spans="2:6" ht="23.25" customHeight="1" x14ac:dyDescent="0.25">
      <c r="B115" s="32" t="s">
        <v>209</v>
      </c>
      <c r="C115" s="36" t="s">
        <v>210</v>
      </c>
      <c r="D115" s="18">
        <f>SUM(D116)</f>
        <v>79800</v>
      </c>
      <c r="E115" s="18">
        <f>SUM(E116)</f>
        <v>44547.9</v>
      </c>
      <c r="F115" s="19">
        <f t="shared" si="2"/>
        <v>55.824436090225568</v>
      </c>
    </row>
    <row r="116" spans="2:6" ht="33.75" customHeight="1" x14ac:dyDescent="0.25">
      <c r="B116" s="32" t="s">
        <v>211</v>
      </c>
      <c r="C116" s="36" t="s">
        <v>212</v>
      </c>
      <c r="D116" s="18">
        <v>79800</v>
      </c>
      <c r="E116" s="18">
        <v>44547.9</v>
      </c>
      <c r="F116" s="19">
        <f t="shared" si="2"/>
        <v>55.824436090225568</v>
      </c>
    </row>
    <row r="117" spans="2:6" ht="66.75" customHeight="1" x14ac:dyDescent="0.25">
      <c r="B117" s="32" t="s">
        <v>213</v>
      </c>
      <c r="C117" s="36" t="s">
        <v>214</v>
      </c>
      <c r="D117" s="18">
        <f>SUM(D118+D121)</f>
        <v>1637</v>
      </c>
      <c r="E117" s="18">
        <f>SUM(E118+E121)</f>
        <v>1010.4</v>
      </c>
      <c r="F117" s="19">
        <f t="shared" si="2"/>
        <v>61.722663408674407</v>
      </c>
    </row>
    <row r="118" spans="2:6" ht="78.75" x14ac:dyDescent="0.25">
      <c r="B118" s="32" t="s">
        <v>215</v>
      </c>
      <c r="C118" s="36" t="s">
        <v>216</v>
      </c>
      <c r="D118" s="18">
        <f>SUM(D120+D119)</f>
        <v>1637</v>
      </c>
      <c r="E118" s="18">
        <f>SUM(E120+E119)</f>
        <v>1010.4</v>
      </c>
      <c r="F118" s="19">
        <f t="shared" si="2"/>
        <v>61.722663408674407</v>
      </c>
    </row>
    <row r="119" spans="2:6" ht="78.75" x14ac:dyDescent="0.25">
      <c r="B119" s="32" t="s">
        <v>576</v>
      </c>
      <c r="C119" s="36" t="s">
        <v>575</v>
      </c>
      <c r="D119" s="18">
        <v>0</v>
      </c>
      <c r="E119" s="18">
        <v>110</v>
      </c>
      <c r="F119" s="19">
        <v>0</v>
      </c>
    </row>
    <row r="120" spans="2:6" ht="78.75" x14ac:dyDescent="0.25">
      <c r="B120" s="32" t="s">
        <v>217</v>
      </c>
      <c r="C120" s="36" t="s">
        <v>218</v>
      </c>
      <c r="D120" s="18">
        <v>1637</v>
      </c>
      <c r="E120" s="18">
        <v>900.4</v>
      </c>
      <c r="F120" s="19">
        <f t="shared" si="2"/>
        <v>55.003054367745875</v>
      </c>
    </row>
    <row r="121" spans="2:6" ht="78.75" hidden="1" x14ac:dyDescent="0.25">
      <c r="B121" s="32" t="s">
        <v>219</v>
      </c>
      <c r="C121" s="36" t="s">
        <v>220</v>
      </c>
      <c r="D121" s="18">
        <f>SUM(D122)</f>
        <v>0</v>
      </c>
      <c r="E121" s="18">
        <v>0</v>
      </c>
      <c r="F121" s="19">
        <v>0</v>
      </c>
    </row>
    <row r="122" spans="2:6" ht="78.75" hidden="1" x14ac:dyDescent="0.25">
      <c r="B122" s="32" t="s">
        <v>221</v>
      </c>
      <c r="C122" s="36" t="s">
        <v>222</v>
      </c>
      <c r="D122" s="18">
        <v>0</v>
      </c>
      <c r="E122" s="18">
        <v>0</v>
      </c>
      <c r="F122" s="19">
        <v>0</v>
      </c>
    </row>
    <row r="123" spans="2:6" ht="31.5" x14ac:dyDescent="0.25">
      <c r="B123" s="32" t="s">
        <v>223</v>
      </c>
      <c r="C123" s="36" t="s">
        <v>224</v>
      </c>
      <c r="D123" s="18">
        <f>SUM(D124,D126)</f>
        <v>6778.6</v>
      </c>
      <c r="E123" s="18">
        <f>SUM(E124,E126)</f>
        <v>1810.3</v>
      </c>
      <c r="F123" s="19">
        <f t="shared" si="2"/>
        <v>26.706104505355089</v>
      </c>
    </row>
    <row r="124" spans="2:6" ht="39" customHeight="1" x14ac:dyDescent="0.25">
      <c r="B124" s="32" t="s">
        <v>225</v>
      </c>
      <c r="C124" s="36" t="s">
        <v>226</v>
      </c>
      <c r="D124" s="18">
        <f>SUM(D125)</f>
        <v>6778.6</v>
      </c>
      <c r="E124" s="18">
        <f>SUM(E125)</f>
        <v>1810.3</v>
      </c>
      <c r="F124" s="19">
        <f t="shared" si="2"/>
        <v>26.706104505355089</v>
      </c>
    </row>
    <row r="125" spans="2:6" ht="53.25" customHeight="1" x14ac:dyDescent="0.25">
      <c r="B125" s="32" t="s">
        <v>227</v>
      </c>
      <c r="C125" s="36" t="s">
        <v>228</v>
      </c>
      <c r="D125" s="18">
        <v>6778.6</v>
      </c>
      <c r="E125" s="18">
        <v>1810.3</v>
      </c>
      <c r="F125" s="19">
        <f t="shared" si="2"/>
        <v>26.706104505355089</v>
      </c>
    </row>
    <row r="126" spans="2:6" ht="47.25" hidden="1" customHeight="1" x14ac:dyDescent="0.25">
      <c r="B126" s="32" t="s">
        <v>229</v>
      </c>
      <c r="C126" s="36" t="s">
        <v>230</v>
      </c>
      <c r="D126" s="18">
        <f>SUM(D127)</f>
        <v>0</v>
      </c>
      <c r="E126" s="18">
        <f>SUM(E127)</f>
        <v>0</v>
      </c>
      <c r="F126" s="19">
        <v>0</v>
      </c>
    </row>
    <row r="127" spans="2:6" ht="47.25" hidden="1" customHeight="1" x14ac:dyDescent="0.25">
      <c r="B127" s="32" t="s">
        <v>231</v>
      </c>
      <c r="C127" s="36" t="s">
        <v>232</v>
      </c>
      <c r="D127" s="18">
        <v>0</v>
      </c>
      <c r="E127" s="18">
        <v>0</v>
      </c>
      <c r="F127" s="19">
        <v>0</v>
      </c>
    </row>
    <row r="128" spans="2:6" ht="70.5" customHeight="1" x14ac:dyDescent="0.25">
      <c r="B128" s="32" t="s">
        <v>233</v>
      </c>
      <c r="C128" s="36" t="s">
        <v>234</v>
      </c>
      <c r="D128" s="18">
        <f t="shared" ref="D128:D129" si="3">SUM(D129)</f>
        <v>951.1</v>
      </c>
      <c r="E128" s="18">
        <f t="shared" ref="E128:E129" si="4">SUM(E129)</f>
        <v>134.6</v>
      </c>
      <c r="F128" s="19">
        <f t="shared" si="2"/>
        <v>14.152034486384185</v>
      </c>
    </row>
    <row r="129" spans="2:9" ht="67.5" customHeight="1" x14ac:dyDescent="0.25">
      <c r="B129" s="32" t="s">
        <v>235</v>
      </c>
      <c r="C129" s="36" t="s">
        <v>236</v>
      </c>
      <c r="D129" s="18">
        <f t="shared" si="3"/>
        <v>951.1</v>
      </c>
      <c r="E129" s="18">
        <f t="shared" si="4"/>
        <v>134.6</v>
      </c>
      <c r="F129" s="19">
        <f t="shared" si="2"/>
        <v>14.152034486384185</v>
      </c>
    </row>
    <row r="130" spans="2:9" ht="66.75" customHeight="1" x14ac:dyDescent="0.25">
      <c r="B130" s="32" t="s">
        <v>237</v>
      </c>
      <c r="C130" s="36" t="s">
        <v>238</v>
      </c>
      <c r="D130" s="18">
        <v>951.1</v>
      </c>
      <c r="E130" s="18">
        <v>134.6</v>
      </c>
      <c r="F130" s="19">
        <f t="shared" si="2"/>
        <v>14.152034486384185</v>
      </c>
    </row>
    <row r="131" spans="2:9" ht="22.5" customHeight="1" x14ac:dyDescent="0.25">
      <c r="B131" s="32" t="s">
        <v>239</v>
      </c>
      <c r="C131" s="36" t="s">
        <v>240</v>
      </c>
      <c r="D131" s="25">
        <f>SUM(D132+D176+D179+D181+D185+D196)</f>
        <v>5220.0999999999995</v>
      </c>
      <c r="E131" s="25">
        <f>SUM(E132+E176+E179+E181+E185+E196)</f>
        <v>6444.4</v>
      </c>
      <c r="F131" s="26">
        <f t="shared" si="2"/>
        <v>123.45357368632786</v>
      </c>
    </row>
    <row r="132" spans="2:9" ht="36.75" customHeight="1" x14ac:dyDescent="0.25">
      <c r="B132" s="32" t="s">
        <v>241</v>
      </c>
      <c r="C132" s="36" t="s">
        <v>242</v>
      </c>
      <c r="D132" s="25">
        <f>SUM(D133+D135+D138+D142+D146+D149+D151+D153+D155+D158+D161+D163+D165+D167+D170+D172+D174)</f>
        <v>4548.7999999999993</v>
      </c>
      <c r="E132" s="25">
        <f>SUM(E133+E135+E138+E142+E146+E149+E151+E153+E155+E158+E161+E163+E165+E167+E170+E172+E174)</f>
        <v>2190.6</v>
      </c>
      <c r="F132" s="26">
        <f t="shared" si="2"/>
        <v>48.15775589166374</v>
      </c>
    </row>
    <row r="133" spans="2:9" ht="51.75" customHeight="1" x14ac:dyDescent="0.25">
      <c r="B133" s="32" t="s">
        <v>243</v>
      </c>
      <c r="C133" s="36" t="s">
        <v>244</v>
      </c>
      <c r="D133" s="25">
        <f>SUM(D134)</f>
        <v>52.9</v>
      </c>
      <c r="E133" s="25">
        <f>SUM(E134)</f>
        <v>47</v>
      </c>
      <c r="F133" s="26">
        <f t="shared" si="2"/>
        <v>88.846880907372409</v>
      </c>
    </row>
    <row r="134" spans="2:9" ht="66.75" customHeight="1" x14ac:dyDescent="0.25">
      <c r="B134" s="32" t="s">
        <v>245</v>
      </c>
      <c r="C134" s="36" t="s">
        <v>246</v>
      </c>
      <c r="D134" s="22">
        <v>52.9</v>
      </c>
      <c r="E134" s="22">
        <v>47</v>
      </c>
      <c r="F134" s="26">
        <f t="shared" si="2"/>
        <v>88.846880907372409</v>
      </c>
    </row>
    <row r="135" spans="2:9" ht="63" x14ac:dyDescent="0.25">
      <c r="B135" s="32" t="s">
        <v>247</v>
      </c>
      <c r="C135" s="36" t="s">
        <v>248</v>
      </c>
      <c r="D135" s="25">
        <f>SUM(D136:D137)</f>
        <v>459.8</v>
      </c>
      <c r="E135" s="25">
        <f>SUM(E136:E137)</f>
        <v>141.19999999999999</v>
      </c>
      <c r="F135" s="26">
        <f t="shared" si="2"/>
        <v>30.709003914745537</v>
      </c>
    </row>
    <row r="136" spans="2:9" ht="94.5" x14ac:dyDescent="0.25">
      <c r="B136" s="32" t="s">
        <v>249</v>
      </c>
      <c r="C136" s="36" t="s">
        <v>250</v>
      </c>
      <c r="D136" s="22">
        <v>1.5</v>
      </c>
      <c r="E136" s="22">
        <v>0</v>
      </c>
      <c r="F136" s="26">
        <f t="shared" si="2"/>
        <v>0</v>
      </c>
    </row>
    <row r="137" spans="2:9" ht="94.5" x14ac:dyDescent="0.25">
      <c r="B137" s="32" t="s">
        <v>251</v>
      </c>
      <c r="C137" s="36" t="s">
        <v>252</v>
      </c>
      <c r="D137" s="22">
        <v>458.3</v>
      </c>
      <c r="E137" s="22">
        <v>141.19999999999999</v>
      </c>
      <c r="F137" s="26">
        <f t="shared" si="2"/>
        <v>30.809513419157753</v>
      </c>
    </row>
    <row r="138" spans="2:9" ht="50.25" customHeight="1" x14ac:dyDescent="0.25">
      <c r="B138" s="32" t="s">
        <v>253</v>
      </c>
      <c r="C138" s="36" t="s">
        <v>254</v>
      </c>
      <c r="D138" s="22">
        <f>SUM(D139+D140+D141)</f>
        <v>31.3</v>
      </c>
      <c r="E138" s="22">
        <f>SUM(E139+E140+E141)</f>
        <v>15</v>
      </c>
      <c r="F138" s="27">
        <f t="shared" si="2"/>
        <v>47.923322683706068</v>
      </c>
      <c r="I138" s="28"/>
    </row>
    <row r="139" spans="2:9" ht="85.5" customHeight="1" x14ac:dyDescent="0.25">
      <c r="B139" s="32" t="s">
        <v>255</v>
      </c>
      <c r="C139" s="36" t="s">
        <v>256</v>
      </c>
      <c r="D139" s="22">
        <v>25.8</v>
      </c>
      <c r="E139" s="22">
        <v>0</v>
      </c>
      <c r="F139" s="27">
        <f t="shared" si="2"/>
        <v>0</v>
      </c>
    </row>
    <row r="140" spans="2:9" ht="70.5" customHeight="1" x14ac:dyDescent="0.25">
      <c r="B140" s="32" t="s">
        <v>257</v>
      </c>
      <c r="C140" s="36" t="s">
        <v>258</v>
      </c>
      <c r="D140" s="22">
        <v>5.5</v>
      </c>
      <c r="E140" s="22">
        <v>15</v>
      </c>
      <c r="F140" s="27">
        <f t="shared" si="2"/>
        <v>272.72727272727269</v>
      </c>
    </row>
    <row r="141" spans="2:9" ht="63" hidden="1" customHeight="1" x14ac:dyDescent="0.25">
      <c r="B141" s="32" t="s">
        <v>259</v>
      </c>
      <c r="C141" s="36" t="s">
        <v>260</v>
      </c>
      <c r="D141" s="22">
        <v>0</v>
      </c>
      <c r="E141" s="22">
        <v>0</v>
      </c>
      <c r="F141" s="27">
        <v>0</v>
      </c>
    </row>
    <row r="142" spans="2:9" ht="63" customHeight="1" x14ac:dyDescent="0.25">
      <c r="B142" s="32" t="s">
        <v>261</v>
      </c>
      <c r="C142" s="36" t="s">
        <v>262</v>
      </c>
      <c r="D142" s="22">
        <f>SUM(D143+D144+D145)</f>
        <v>67.099999999999994</v>
      </c>
      <c r="E142" s="22">
        <f>SUM(E143+E144+E145)</f>
        <v>5</v>
      </c>
      <c r="F142" s="27">
        <f t="shared" si="2"/>
        <v>7.4515648286140106</v>
      </c>
    </row>
    <row r="143" spans="2:9" ht="93.75" customHeight="1" x14ac:dyDescent="0.25">
      <c r="B143" s="32" t="s">
        <v>263</v>
      </c>
      <c r="C143" s="36" t="s">
        <v>264</v>
      </c>
      <c r="D143" s="22">
        <v>0</v>
      </c>
      <c r="E143" s="22">
        <v>5</v>
      </c>
      <c r="F143" s="27">
        <v>0</v>
      </c>
    </row>
    <row r="144" spans="2:9" ht="82.5" customHeight="1" x14ac:dyDescent="0.25">
      <c r="B144" s="32" t="s">
        <v>265</v>
      </c>
      <c r="C144" s="36" t="s">
        <v>266</v>
      </c>
      <c r="D144" s="22">
        <v>67.099999999999994</v>
      </c>
      <c r="E144" s="22">
        <v>0</v>
      </c>
      <c r="F144" s="27">
        <f t="shared" si="2"/>
        <v>0</v>
      </c>
    </row>
    <row r="145" spans="2:7" ht="78.75" hidden="1" customHeight="1" x14ac:dyDescent="0.25">
      <c r="B145" s="32" t="s">
        <v>267</v>
      </c>
      <c r="C145" s="36" t="s">
        <v>268</v>
      </c>
      <c r="D145" s="22">
        <v>0</v>
      </c>
      <c r="E145" s="22">
        <v>0</v>
      </c>
      <c r="F145" s="27">
        <v>0</v>
      </c>
    </row>
    <row r="146" spans="2:7" ht="48" customHeight="1" x14ac:dyDescent="0.25">
      <c r="B146" s="32" t="s">
        <v>269</v>
      </c>
      <c r="C146" s="36" t="s">
        <v>270</v>
      </c>
      <c r="D146" s="22">
        <f>SUM(D147+D148)</f>
        <v>380</v>
      </c>
      <c r="E146" s="22">
        <f>SUM(E147+E148)</f>
        <v>6</v>
      </c>
      <c r="F146" s="27">
        <f t="shared" si="2"/>
        <v>1.5789473684210527</v>
      </c>
    </row>
    <row r="147" spans="2:7" ht="79.5" customHeight="1" x14ac:dyDescent="0.25">
      <c r="B147" s="32" t="s">
        <v>271</v>
      </c>
      <c r="C147" s="36" t="s">
        <v>272</v>
      </c>
      <c r="D147" s="22">
        <v>379.3</v>
      </c>
      <c r="E147" s="22">
        <v>6</v>
      </c>
      <c r="F147" s="27">
        <f t="shared" si="2"/>
        <v>1.5818613234906405</v>
      </c>
    </row>
    <row r="148" spans="2:7" ht="81.75" customHeight="1" x14ac:dyDescent="0.25">
      <c r="B148" s="32" t="s">
        <v>273</v>
      </c>
      <c r="C148" s="36" t="s">
        <v>274</v>
      </c>
      <c r="D148" s="22">
        <v>0.7</v>
      </c>
      <c r="E148" s="22">
        <v>0</v>
      </c>
      <c r="F148" s="27">
        <f t="shared" si="2"/>
        <v>0</v>
      </c>
    </row>
    <row r="149" spans="2:7" ht="81.75" customHeight="1" x14ac:dyDescent="0.25">
      <c r="B149" s="32" t="s">
        <v>275</v>
      </c>
      <c r="C149" s="36" t="s">
        <v>276</v>
      </c>
      <c r="D149" s="22">
        <f>D150</f>
        <v>0</v>
      </c>
      <c r="E149" s="22">
        <f>E150</f>
        <v>7.5</v>
      </c>
      <c r="F149" s="27">
        <v>0</v>
      </c>
    </row>
    <row r="150" spans="2:7" ht="81.75" customHeight="1" x14ac:dyDescent="0.25">
      <c r="B150" s="32" t="s">
        <v>277</v>
      </c>
      <c r="C150" s="36" t="s">
        <v>278</v>
      </c>
      <c r="D150" s="22">
        <v>0</v>
      </c>
      <c r="E150" s="22">
        <v>7.5</v>
      </c>
      <c r="F150" s="27">
        <v>0</v>
      </c>
    </row>
    <row r="151" spans="2:7" ht="78.75" hidden="1" customHeight="1" x14ac:dyDescent="0.25">
      <c r="B151" s="32" t="s">
        <v>279</v>
      </c>
      <c r="C151" s="36" t="s">
        <v>280</v>
      </c>
      <c r="D151" s="22">
        <f>SUM(D152)</f>
        <v>0</v>
      </c>
      <c r="E151" s="22">
        <f>SUM(E152)</f>
        <v>0</v>
      </c>
      <c r="F151" s="27">
        <v>0</v>
      </c>
    </row>
    <row r="152" spans="2:7" ht="94.5" hidden="1" customHeight="1" x14ac:dyDescent="0.25">
      <c r="B152" s="32" t="s">
        <v>281</v>
      </c>
      <c r="C152" s="36" t="s">
        <v>282</v>
      </c>
      <c r="D152" s="22">
        <v>0</v>
      </c>
      <c r="E152" s="22">
        <v>0</v>
      </c>
      <c r="F152" s="27">
        <v>0</v>
      </c>
    </row>
    <row r="153" spans="2:7" ht="47.25" hidden="1" x14ac:dyDescent="0.25">
      <c r="B153" s="32" t="s">
        <v>283</v>
      </c>
      <c r="C153" s="36" t="s">
        <v>284</v>
      </c>
      <c r="D153" s="22">
        <f>SUM(D154)</f>
        <v>0</v>
      </c>
      <c r="E153" s="22">
        <f>SUM(E154)</f>
        <v>0</v>
      </c>
      <c r="F153" s="27">
        <v>0</v>
      </c>
    </row>
    <row r="154" spans="2:7" ht="78.75" hidden="1" customHeight="1" x14ac:dyDescent="0.25">
      <c r="B154" s="32" t="s">
        <v>285</v>
      </c>
      <c r="C154" s="36" t="s">
        <v>286</v>
      </c>
      <c r="D154" s="22">
        <v>0</v>
      </c>
      <c r="E154" s="22">
        <v>0</v>
      </c>
      <c r="F154" s="27">
        <v>0</v>
      </c>
    </row>
    <row r="155" spans="2:7" ht="69" customHeight="1" x14ac:dyDescent="0.25">
      <c r="B155" s="32" t="s">
        <v>287</v>
      </c>
      <c r="C155" s="36" t="s">
        <v>288</v>
      </c>
      <c r="D155" s="22">
        <f>SUM(D156+D157)</f>
        <v>172.89999999999998</v>
      </c>
      <c r="E155" s="22">
        <f>SUM(E156+E157)</f>
        <v>163.5</v>
      </c>
      <c r="F155" s="27">
        <f t="shared" si="2"/>
        <v>94.563331405436685</v>
      </c>
    </row>
    <row r="156" spans="2:7" ht="101.25" customHeight="1" x14ac:dyDescent="0.25">
      <c r="B156" s="32" t="s">
        <v>289</v>
      </c>
      <c r="C156" s="36" t="s">
        <v>290</v>
      </c>
      <c r="D156" s="22">
        <v>16.7</v>
      </c>
      <c r="E156" s="22">
        <v>0</v>
      </c>
      <c r="F156" s="27">
        <f t="shared" si="2"/>
        <v>0</v>
      </c>
    </row>
    <row r="157" spans="2:7" ht="83.25" customHeight="1" x14ac:dyDescent="0.25">
      <c r="B157" s="32" t="s">
        <v>291</v>
      </c>
      <c r="C157" s="36" t="s">
        <v>292</v>
      </c>
      <c r="D157" s="22">
        <v>156.19999999999999</v>
      </c>
      <c r="E157" s="22">
        <v>163.5</v>
      </c>
      <c r="F157" s="27">
        <f t="shared" si="2"/>
        <v>104.67349551856596</v>
      </c>
    </row>
    <row r="158" spans="2:7" ht="84" customHeight="1" x14ac:dyDescent="0.25">
      <c r="B158" s="32" t="s">
        <v>293</v>
      </c>
      <c r="C158" s="36" t="s">
        <v>294</v>
      </c>
      <c r="D158" s="22">
        <f>SUM(D159:D160)</f>
        <v>43.3</v>
      </c>
      <c r="E158" s="22">
        <f>SUM(E159:E160)</f>
        <v>107.5</v>
      </c>
      <c r="F158" s="27">
        <f t="shared" si="2"/>
        <v>248.26789838337186</v>
      </c>
      <c r="G158" s="29"/>
    </row>
    <row r="159" spans="2:7" ht="126" x14ac:dyDescent="0.25">
      <c r="B159" s="32" t="s">
        <v>295</v>
      </c>
      <c r="C159" s="36" t="s">
        <v>296</v>
      </c>
      <c r="D159" s="22">
        <v>43.3</v>
      </c>
      <c r="E159" s="22">
        <v>107.5</v>
      </c>
      <c r="F159" s="27">
        <f t="shared" si="2"/>
        <v>248.26789838337186</v>
      </c>
      <c r="G159" s="29"/>
    </row>
    <row r="160" spans="2:7" ht="110.25" hidden="1" customHeight="1" x14ac:dyDescent="0.25">
      <c r="B160" s="32" t="s">
        <v>297</v>
      </c>
      <c r="C160" s="36" t="s">
        <v>298</v>
      </c>
      <c r="D160" s="22"/>
      <c r="E160" s="22"/>
      <c r="F160" s="27" t="e">
        <f t="shared" si="2"/>
        <v>#DIV/0!</v>
      </c>
      <c r="G160" s="29"/>
    </row>
    <row r="161" spans="2:7" ht="69" customHeight="1" x14ac:dyDescent="0.25">
      <c r="B161" s="32" t="s">
        <v>299</v>
      </c>
      <c r="C161" s="36" t="s">
        <v>300</v>
      </c>
      <c r="D161" s="22">
        <f>D162</f>
        <v>0.4</v>
      </c>
      <c r="E161" s="22">
        <f>E162</f>
        <v>0</v>
      </c>
      <c r="F161" s="27">
        <v>0</v>
      </c>
      <c r="G161" s="29"/>
    </row>
    <row r="162" spans="2:7" ht="82.5" customHeight="1" x14ac:dyDescent="0.25">
      <c r="B162" s="32" t="s">
        <v>301</v>
      </c>
      <c r="C162" s="36" t="s">
        <v>302</v>
      </c>
      <c r="D162" s="22">
        <v>0.4</v>
      </c>
      <c r="E162" s="22">
        <v>0</v>
      </c>
      <c r="F162" s="27">
        <v>0</v>
      </c>
      <c r="G162" s="29"/>
    </row>
    <row r="163" spans="2:7" ht="47.25" customHeight="1" x14ac:dyDescent="0.25">
      <c r="B163" s="32" t="s">
        <v>303</v>
      </c>
      <c r="C163" s="36" t="s">
        <v>304</v>
      </c>
      <c r="D163" s="22">
        <f>SUM(D164)</f>
        <v>3.7</v>
      </c>
      <c r="E163" s="22">
        <f>SUM(E164)</f>
        <v>1</v>
      </c>
      <c r="F163" s="27">
        <f t="shared" si="2"/>
        <v>27.027027027027025</v>
      </c>
      <c r="G163" s="29"/>
    </row>
    <row r="164" spans="2:7" ht="81.75" customHeight="1" x14ac:dyDescent="0.25">
      <c r="B164" s="32" t="s">
        <v>305</v>
      </c>
      <c r="C164" s="36" t="s">
        <v>306</v>
      </c>
      <c r="D164" s="22">
        <v>3.7</v>
      </c>
      <c r="E164" s="22">
        <v>1</v>
      </c>
      <c r="F164" s="27">
        <f t="shared" si="2"/>
        <v>27.027027027027025</v>
      </c>
      <c r="G164" s="29"/>
    </row>
    <row r="165" spans="2:7" ht="81" customHeight="1" x14ac:dyDescent="0.25">
      <c r="B165" s="32" t="s">
        <v>307</v>
      </c>
      <c r="C165" s="36" t="s">
        <v>308</v>
      </c>
      <c r="D165" s="22">
        <f>SUM(D166)</f>
        <v>18.899999999999999</v>
      </c>
      <c r="E165" s="22">
        <f>SUM(E166)</f>
        <v>-15.6</v>
      </c>
      <c r="F165" s="27">
        <v>0</v>
      </c>
    </row>
    <row r="166" spans="2:7" ht="110.25" customHeight="1" x14ac:dyDescent="0.25">
      <c r="B166" s="32" t="s">
        <v>309</v>
      </c>
      <c r="C166" s="36" t="s">
        <v>310</v>
      </c>
      <c r="D166" s="22">
        <v>18.899999999999999</v>
      </c>
      <c r="E166" s="22">
        <v>-15.6</v>
      </c>
      <c r="F166" s="27">
        <v>0</v>
      </c>
    </row>
    <row r="167" spans="2:7" ht="58.5" customHeight="1" x14ac:dyDescent="0.25">
      <c r="B167" s="32" t="s">
        <v>311</v>
      </c>
      <c r="C167" s="36" t="s">
        <v>312</v>
      </c>
      <c r="D167" s="22">
        <f>SUM(D168:D169)</f>
        <v>523.6</v>
      </c>
      <c r="E167" s="22">
        <f>SUM(E168:E169)</f>
        <v>460.7</v>
      </c>
      <c r="F167" s="27">
        <f t="shared" si="2"/>
        <v>87.987012987012974</v>
      </c>
    </row>
    <row r="168" spans="2:7" ht="78.75" customHeight="1" x14ac:dyDescent="0.25">
      <c r="B168" s="32" t="s">
        <v>313</v>
      </c>
      <c r="C168" s="36" t="s">
        <v>314</v>
      </c>
      <c r="D168" s="22">
        <f>6.5+6.7</f>
        <v>13.2</v>
      </c>
      <c r="E168" s="22">
        <v>0</v>
      </c>
      <c r="F168" s="27">
        <f t="shared" si="2"/>
        <v>0</v>
      </c>
    </row>
    <row r="169" spans="2:7" ht="63" customHeight="1" x14ac:dyDescent="0.25">
      <c r="B169" s="32" t="s">
        <v>315</v>
      </c>
      <c r="C169" s="36" t="s">
        <v>316</v>
      </c>
      <c r="D169" s="22">
        <v>510.4</v>
      </c>
      <c r="E169" s="22">
        <v>460.7</v>
      </c>
      <c r="F169" s="27">
        <f t="shared" si="2"/>
        <v>90.262539184952985</v>
      </c>
    </row>
    <row r="170" spans="2:7" ht="47.25" x14ac:dyDescent="0.25">
      <c r="B170" s="32" t="s">
        <v>581</v>
      </c>
      <c r="C170" s="36" t="s">
        <v>583</v>
      </c>
      <c r="D170" s="22">
        <f>D171</f>
        <v>0</v>
      </c>
      <c r="E170" s="22">
        <f>E171</f>
        <v>3</v>
      </c>
      <c r="F170" s="27">
        <v>0</v>
      </c>
    </row>
    <row r="171" spans="2:7" ht="63" customHeight="1" x14ac:dyDescent="0.25">
      <c r="B171" s="32" t="s">
        <v>582</v>
      </c>
      <c r="C171" s="36" t="s">
        <v>584</v>
      </c>
      <c r="D171" s="22">
        <v>0</v>
      </c>
      <c r="E171" s="22">
        <v>3</v>
      </c>
      <c r="F171" s="27">
        <v>0</v>
      </c>
    </row>
    <row r="172" spans="2:7" ht="70.5" customHeight="1" x14ac:dyDescent="0.25">
      <c r="B172" s="32" t="s">
        <v>317</v>
      </c>
      <c r="C172" s="36" t="s">
        <v>318</v>
      </c>
      <c r="D172" s="22">
        <f>SUM(D173)</f>
        <v>2791.5</v>
      </c>
      <c r="E172" s="22">
        <f>SUM(E173)</f>
        <v>1248.8</v>
      </c>
      <c r="F172" s="27">
        <f t="shared" si="2"/>
        <v>44.73580512269389</v>
      </c>
    </row>
    <row r="173" spans="2:7" ht="83.25" customHeight="1" x14ac:dyDescent="0.25">
      <c r="B173" s="32" t="s">
        <v>319</v>
      </c>
      <c r="C173" s="36" t="s">
        <v>320</v>
      </c>
      <c r="D173" s="22">
        <v>2791.5</v>
      </c>
      <c r="E173" s="22">
        <v>1248.8</v>
      </c>
      <c r="F173" s="27">
        <f t="shared" si="2"/>
        <v>44.73580512269389</v>
      </c>
    </row>
    <row r="174" spans="2:7" ht="47.25" x14ac:dyDescent="0.25">
      <c r="B174" s="32" t="s">
        <v>321</v>
      </c>
      <c r="C174" s="36" t="s">
        <v>322</v>
      </c>
      <c r="D174" s="22">
        <f>D175</f>
        <v>3.4</v>
      </c>
      <c r="E174" s="22">
        <f>E175</f>
        <v>0</v>
      </c>
      <c r="F174" s="27">
        <f t="shared" si="2"/>
        <v>0</v>
      </c>
    </row>
    <row r="175" spans="2:7" ht="83.25" customHeight="1" x14ac:dyDescent="0.25">
      <c r="B175" s="32" t="s">
        <v>323</v>
      </c>
      <c r="C175" s="39" t="s">
        <v>324</v>
      </c>
      <c r="D175" s="22">
        <v>3.4</v>
      </c>
      <c r="E175" s="22">
        <v>0</v>
      </c>
      <c r="F175" s="27">
        <f t="shared" si="2"/>
        <v>0</v>
      </c>
    </row>
    <row r="176" spans="2:7" ht="102" customHeight="1" x14ac:dyDescent="0.25">
      <c r="B176" s="32" t="s">
        <v>325</v>
      </c>
      <c r="C176" s="36" t="s">
        <v>326</v>
      </c>
      <c r="D176" s="22">
        <f>SUM(D177,D178)</f>
        <v>75.599999999999994</v>
      </c>
      <c r="E176" s="22">
        <f>SUM(E177,E178)</f>
        <v>0</v>
      </c>
      <c r="F176" s="27">
        <v>0</v>
      </c>
    </row>
    <row r="177" spans="2:6" ht="134.25" hidden="1" customHeight="1" x14ac:dyDescent="0.25">
      <c r="B177" s="32" t="s">
        <v>327</v>
      </c>
      <c r="C177" s="36" t="s">
        <v>328</v>
      </c>
      <c r="D177" s="22">
        <v>0</v>
      </c>
      <c r="E177" s="22">
        <v>0</v>
      </c>
      <c r="F177" s="27">
        <v>0</v>
      </c>
    </row>
    <row r="178" spans="2:6" ht="126.75" customHeight="1" x14ac:dyDescent="0.25">
      <c r="B178" s="32" t="s">
        <v>329</v>
      </c>
      <c r="C178" s="36" t="s">
        <v>330</v>
      </c>
      <c r="D178" s="22">
        <v>75.599999999999994</v>
      </c>
      <c r="E178" s="22">
        <v>0</v>
      </c>
      <c r="F178" s="27">
        <v>0</v>
      </c>
    </row>
    <row r="179" spans="2:6" ht="31.5" x14ac:dyDescent="0.25">
      <c r="B179" s="32" t="s">
        <v>331</v>
      </c>
      <c r="C179" s="36" t="s">
        <v>332</v>
      </c>
      <c r="D179" s="22">
        <f>SUM(D180)</f>
        <v>113.4</v>
      </c>
      <c r="E179" s="22">
        <f>SUM(E180)</f>
        <v>46.6</v>
      </c>
      <c r="F179" s="27">
        <f t="shared" si="2"/>
        <v>41.093474426807759</v>
      </c>
    </row>
    <row r="180" spans="2:6" ht="54" customHeight="1" x14ac:dyDescent="0.25">
      <c r="B180" s="32" t="s">
        <v>333</v>
      </c>
      <c r="C180" s="36" t="s">
        <v>334</v>
      </c>
      <c r="D180" s="22">
        <v>113.4</v>
      </c>
      <c r="E180" s="22">
        <v>46.6</v>
      </c>
      <c r="F180" s="27">
        <f t="shared" si="2"/>
        <v>41.093474426807759</v>
      </c>
    </row>
    <row r="181" spans="2:6" ht="100.5" customHeight="1" x14ac:dyDescent="0.25">
      <c r="B181" s="32" t="s">
        <v>335</v>
      </c>
      <c r="C181" s="36" t="s">
        <v>336</v>
      </c>
      <c r="D181" s="22">
        <f>D182+D183</f>
        <v>406</v>
      </c>
      <c r="E181" s="22">
        <f>E182+E183</f>
        <v>118.3</v>
      </c>
      <c r="F181" s="27">
        <f t="shared" ref="F181:F246" si="5">SUM(E181/D181)*100</f>
        <v>29.137931034482754</v>
      </c>
    </row>
    <row r="182" spans="2:6" ht="69" customHeight="1" x14ac:dyDescent="0.25">
      <c r="B182" s="32" t="s">
        <v>337</v>
      </c>
      <c r="C182" s="36" t="s">
        <v>338</v>
      </c>
      <c r="D182" s="22">
        <v>401</v>
      </c>
      <c r="E182" s="22">
        <v>43.3</v>
      </c>
      <c r="F182" s="27">
        <f t="shared" si="5"/>
        <v>10.798004987531172</v>
      </c>
    </row>
    <row r="183" spans="2:6" ht="78.75" x14ac:dyDescent="0.25">
      <c r="B183" s="32" t="s">
        <v>339</v>
      </c>
      <c r="C183" s="36" t="s">
        <v>340</v>
      </c>
      <c r="D183" s="22">
        <f>D184</f>
        <v>5</v>
      </c>
      <c r="E183" s="22">
        <f>E184</f>
        <v>75</v>
      </c>
      <c r="F183" s="27">
        <f t="shared" si="5"/>
        <v>1500</v>
      </c>
    </row>
    <row r="184" spans="2:6" ht="63" x14ac:dyDescent="0.25">
      <c r="B184" s="32" t="s">
        <v>341</v>
      </c>
      <c r="C184" s="36" t="s">
        <v>342</v>
      </c>
      <c r="D184" s="22">
        <v>5</v>
      </c>
      <c r="E184" s="22">
        <v>75</v>
      </c>
      <c r="F184" s="27">
        <f t="shared" si="5"/>
        <v>1500</v>
      </c>
    </row>
    <row r="185" spans="2:6" ht="22.5" customHeight="1" x14ac:dyDescent="0.25">
      <c r="B185" s="32" t="s">
        <v>343</v>
      </c>
      <c r="C185" s="36" t="s">
        <v>344</v>
      </c>
      <c r="D185" s="22">
        <f>SUM(D186+D193+D191+D189)</f>
        <v>76.3</v>
      </c>
      <c r="E185" s="22">
        <f>SUM(E186+E193+E191+E189)</f>
        <v>4088.9</v>
      </c>
      <c r="F185" s="27">
        <f t="shared" si="5"/>
        <v>5358.9777195281786</v>
      </c>
    </row>
    <row r="186" spans="2:6" ht="87" customHeight="1" x14ac:dyDescent="0.25">
      <c r="B186" s="32" t="s">
        <v>345</v>
      </c>
      <c r="C186" s="36" t="s">
        <v>346</v>
      </c>
      <c r="D186" s="22">
        <f>SUM(D188+D187)</f>
        <v>71.3</v>
      </c>
      <c r="E186" s="22">
        <f>SUM(E188+E187)</f>
        <v>423.1</v>
      </c>
      <c r="F186" s="27">
        <f t="shared" si="5"/>
        <v>593.40813464235623</v>
      </c>
    </row>
    <row r="187" spans="2:6" ht="51" customHeight="1" x14ac:dyDescent="0.25">
      <c r="B187" s="32" t="s">
        <v>347</v>
      </c>
      <c r="C187" s="36" t="s">
        <v>348</v>
      </c>
      <c r="D187" s="22">
        <v>51.3</v>
      </c>
      <c r="E187" s="22">
        <v>0</v>
      </c>
      <c r="F187" s="27">
        <v>0</v>
      </c>
    </row>
    <row r="188" spans="2:6" ht="70.5" customHeight="1" x14ac:dyDescent="0.25">
      <c r="B188" s="32" t="s">
        <v>349</v>
      </c>
      <c r="C188" s="36" t="s">
        <v>350</v>
      </c>
      <c r="D188" s="22">
        <v>20</v>
      </c>
      <c r="E188" s="22">
        <v>423.1</v>
      </c>
      <c r="F188" s="27">
        <f t="shared" si="5"/>
        <v>2115.5</v>
      </c>
    </row>
    <row r="189" spans="2:6" ht="31.5" x14ac:dyDescent="0.25">
      <c r="B189" s="32" t="s">
        <v>577</v>
      </c>
      <c r="C189" s="36" t="s">
        <v>579</v>
      </c>
      <c r="D189" s="22">
        <f>D190</f>
        <v>0</v>
      </c>
      <c r="E189" s="22">
        <f>E190</f>
        <v>3662.8</v>
      </c>
      <c r="F189" s="27">
        <v>0</v>
      </c>
    </row>
    <row r="190" spans="2:6" ht="70.5" customHeight="1" x14ac:dyDescent="0.25">
      <c r="B190" s="32" t="s">
        <v>578</v>
      </c>
      <c r="C190" s="36" t="s">
        <v>580</v>
      </c>
      <c r="D190" s="22">
        <v>0</v>
      </c>
      <c r="E190" s="22">
        <v>3662.8</v>
      </c>
      <c r="F190" s="27">
        <v>0</v>
      </c>
    </row>
    <row r="191" spans="2:6" ht="31.5" hidden="1" customHeight="1" x14ac:dyDescent="0.25">
      <c r="B191" s="32" t="s">
        <v>351</v>
      </c>
      <c r="C191" s="36" t="s">
        <v>352</v>
      </c>
      <c r="D191" s="22">
        <f>SUM(D192)</f>
        <v>0</v>
      </c>
      <c r="E191" s="22">
        <f>SUM(E192)</f>
        <v>0</v>
      </c>
      <c r="F191" s="27">
        <v>0</v>
      </c>
    </row>
    <row r="192" spans="2:6" ht="47.25" hidden="1" customHeight="1" x14ac:dyDescent="0.25">
      <c r="B192" s="32" t="s">
        <v>353</v>
      </c>
      <c r="C192" s="36" t="s">
        <v>354</v>
      </c>
      <c r="D192" s="22">
        <v>0</v>
      </c>
      <c r="E192" s="22">
        <v>0</v>
      </c>
      <c r="F192" s="27">
        <v>0</v>
      </c>
    </row>
    <row r="193" spans="2:6" ht="63.75" customHeight="1" x14ac:dyDescent="0.25">
      <c r="B193" s="32" t="s">
        <v>355</v>
      </c>
      <c r="C193" s="36" t="s">
        <v>356</v>
      </c>
      <c r="D193" s="22">
        <f>SUM(D194:D195)</f>
        <v>5</v>
      </c>
      <c r="E193" s="22">
        <f>SUM(E194:E195)</f>
        <v>3</v>
      </c>
      <c r="F193" s="27">
        <f t="shared" si="5"/>
        <v>60</v>
      </c>
    </row>
    <row r="194" spans="2:6" ht="66" customHeight="1" x14ac:dyDescent="0.25">
      <c r="B194" s="32" t="s">
        <v>357</v>
      </c>
      <c r="C194" s="36" t="s">
        <v>358</v>
      </c>
      <c r="D194" s="22">
        <v>5</v>
      </c>
      <c r="E194" s="22">
        <v>3</v>
      </c>
      <c r="F194" s="27">
        <f t="shared" si="5"/>
        <v>60</v>
      </c>
    </row>
    <row r="195" spans="2:6" ht="70.5" hidden="1" customHeight="1" x14ac:dyDescent="0.25">
      <c r="B195" s="32" t="s">
        <v>359</v>
      </c>
      <c r="C195" s="36" t="s">
        <v>360</v>
      </c>
      <c r="D195" s="22">
        <v>0</v>
      </c>
      <c r="E195" s="22">
        <v>0</v>
      </c>
      <c r="F195" s="27">
        <v>0</v>
      </c>
    </row>
    <row r="196" spans="2:6" ht="15.75" hidden="1" customHeight="1" x14ac:dyDescent="0.25">
      <c r="B196" s="32" t="s">
        <v>361</v>
      </c>
      <c r="C196" s="36" t="s">
        <v>362</v>
      </c>
      <c r="D196" s="22">
        <f t="shared" ref="D196:D197" si="6">SUM(D197)</f>
        <v>0</v>
      </c>
      <c r="E196" s="22">
        <f t="shared" ref="E196:E197" si="7">SUM(E197)</f>
        <v>0</v>
      </c>
      <c r="F196" s="27">
        <v>0</v>
      </c>
    </row>
    <row r="197" spans="2:6" ht="31.5" hidden="1" customHeight="1" x14ac:dyDescent="0.25">
      <c r="B197" s="32" t="s">
        <v>363</v>
      </c>
      <c r="C197" s="36" t="s">
        <v>364</v>
      </c>
      <c r="D197" s="22">
        <f t="shared" si="6"/>
        <v>0</v>
      </c>
      <c r="E197" s="22">
        <f t="shared" si="7"/>
        <v>0</v>
      </c>
      <c r="F197" s="27">
        <v>0</v>
      </c>
    </row>
    <row r="198" spans="2:6" ht="47.25" hidden="1" x14ac:dyDescent="0.25">
      <c r="B198" s="32" t="s">
        <v>365</v>
      </c>
      <c r="C198" s="36" t="s">
        <v>366</v>
      </c>
      <c r="D198" s="22">
        <v>0</v>
      </c>
      <c r="E198" s="22">
        <v>0</v>
      </c>
      <c r="F198" s="27">
        <v>0</v>
      </c>
    </row>
    <row r="199" spans="2:6" x14ac:dyDescent="0.25">
      <c r="B199" s="32" t="s">
        <v>367</v>
      </c>
      <c r="C199" s="36" t="s">
        <v>368</v>
      </c>
      <c r="D199" s="22">
        <f>SUM(D200+D202)</f>
        <v>0</v>
      </c>
      <c r="E199" s="22">
        <f>SUM(E200+E202)</f>
        <v>-46.6</v>
      </c>
      <c r="F199" s="27">
        <v>0</v>
      </c>
    </row>
    <row r="200" spans="2:6" ht="19.5" customHeight="1" x14ac:dyDescent="0.25">
      <c r="B200" s="32" t="s">
        <v>369</v>
      </c>
      <c r="C200" s="36" t="s">
        <v>370</v>
      </c>
      <c r="D200" s="22">
        <f>SUM(D201)</f>
        <v>0</v>
      </c>
      <c r="E200" s="22">
        <f>SUM(E201)</f>
        <v>-61.2</v>
      </c>
      <c r="F200" s="27">
        <v>0</v>
      </c>
    </row>
    <row r="201" spans="2:6" x14ac:dyDescent="0.25">
      <c r="B201" s="32" t="s">
        <v>371</v>
      </c>
      <c r="C201" s="36" t="s">
        <v>372</v>
      </c>
      <c r="D201" s="22">
        <v>0</v>
      </c>
      <c r="E201" s="22">
        <v>-61.2</v>
      </c>
      <c r="F201" s="27">
        <v>0</v>
      </c>
    </row>
    <row r="202" spans="2:6" x14ac:dyDescent="0.25">
      <c r="B202" s="32" t="s">
        <v>373</v>
      </c>
      <c r="C202" s="36" t="s">
        <v>374</v>
      </c>
      <c r="D202" s="22">
        <f>SUM(D203)</f>
        <v>0</v>
      </c>
      <c r="E202" s="22">
        <f>SUM(E203)</f>
        <v>14.6</v>
      </c>
      <c r="F202" s="27">
        <v>0</v>
      </c>
    </row>
    <row r="203" spans="2:6" x14ac:dyDescent="0.25">
      <c r="B203" s="32" t="s">
        <v>375</v>
      </c>
      <c r="C203" s="36" t="s">
        <v>376</v>
      </c>
      <c r="D203" s="22">
        <v>0</v>
      </c>
      <c r="E203" s="22">
        <v>14.6</v>
      </c>
      <c r="F203" s="27">
        <v>0</v>
      </c>
    </row>
    <row r="204" spans="2:6" ht="18.75" customHeight="1" x14ac:dyDescent="0.25">
      <c r="B204" s="32" t="s">
        <v>377</v>
      </c>
      <c r="C204" s="36" t="s">
        <v>378</v>
      </c>
      <c r="D204" s="18">
        <f>SUM(D205,D286,D298,D291,D280,D283)</f>
        <v>4353341.9000000004</v>
      </c>
      <c r="E204" s="25">
        <f>SUM(E205,E286,E295,E298,E291,E280,E283,E289)</f>
        <v>2212783.1199999996</v>
      </c>
      <c r="F204" s="19">
        <f t="shared" si="5"/>
        <v>50.829527540669375</v>
      </c>
    </row>
    <row r="205" spans="2:6" ht="37.5" customHeight="1" x14ac:dyDescent="0.25">
      <c r="B205" s="32" t="s">
        <v>379</v>
      </c>
      <c r="C205" s="36" t="s">
        <v>380</v>
      </c>
      <c r="D205" s="18">
        <f>SUM(D206,D213,D252,D267)</f>
        <v>4353341.9000000004</v>
      </c>
      <c r="E205" s="25">
        <f>SUM(E206,E213,E252,E267)</f>
        <v>2221796.7999999998</v>
      </c>
      <c r="F205" s="19">
        <f t="shared" si="5"/>
        <v>51.036579506884117</v>
      </c>
    </row>
    <row r="206" spans="2:6" ht="20.25" customHeight="1" x14ac:dyDescent="0.25">
      <c r="B206" s="32" t="s">
        <v>381</v>
      </c>
      <c r="C206" s="36" t="s">
        <v>382</v>
      </c>
      <c r="D206" s="18">
        <f>SUM(D207+D209+D211)</f>
        <v>622948.4</v>
      </c>
      <c r="E206" s="25">
        <f>SUM(E207+E209+E211)</f>
        <v>409100.79999999999</v>
      </c>
      <c r="F206" s="19">
        <f t="shared" si="5"/>
        <v>65.671699293231995</v>
      </c>
    </row>
    <row r="207" spans="2:6" ht="24.75" customHeight="1" x14ac:dyDescent="0.25">
      <c r="B207" s="32" t="s">
        <v>383</v>
      </c>
      <c r="C207" s="36" t="s">
        <v>384</v>
      </c>
      <c r="D207" s="18">
        <f>SUM(D208)</f>
        <v>384093.7</v>
      </c>
      <c r="E207" s="25">
        <f>SUM(E208)</f>
        <v>292046.8</v>
      </c>
      <c r="F207" s="19">
        <f t="shared" si="5"/>
        <v>76.035300761246532</v>
      </c>
    </row>
    <row r="208" spans="2:6" ht="36.75" customHeight="1" x14ac:dyDescent="0.25">
      <c r="B208" s="32" t="s">
        <v>385</v>
      </c>
      <c r="C208" s="36" t="s">
        <v>386</v>
      </c>
      <c r="D208" s="18">
        <v>384093.7</v>
      </c>
      <c r="E208" s="25">
        <v>292046.8</v>
      </c>
      <c r="F208" s="19">
        <f t="shared" si="5"/>
        <v>76.035300761246532</v>
      </c>
    </row>
    <row r="209" spans="2:6" ht="34.5" customHeight="1" x14ac:dyDescent="0.25">
      <c r="B209" s="32" t="s">
        <v>387</v>
      </c>
      <c r="C209" s="36" t="s">
        <v>388</v>
      </c>
      <c r="D209" s="18">
        <f>SUM(D210)</f>
        <v>238854.7</v>
      </c>
      <c r="E209" s="25">
        <f>SUM(E210)</f>
        <v>117054</v>
      </c>
      <c r="F209" s="19">
        <f t="shared" si="5"/>
        <v>49.006362445453242</v>
      </c>
    </row>
    <row r="210" spans="2:6" ht="36" customHeight="1" x14ac:dyDescent="0.25">
      <c r="B210" s="32" t="s">
        <v>389</v>
      </c>
      <c r="C210" s="36" t="s">
        <v>390</v>
      </c>
      <c r="D210" s="18">
        <v>238854.7</v>
      </c>
      <c r="E210" s="25">
        <v>117054</v>
      </c>
      <c r="F210" s="19">
        <f t="shared" si="5"/>
        <v>49.006362445453242</v>
      </c>
    </row>
    <row r="211" spans="2:6" ht="15.75" hidden="1" customHeight="1" x14ac:dyDescent="0.25">
      <c r="B211" s="32" t="s">
        <v>391</v>
      </c>
      <c r="C211" s="36" t="s">
        <v>392</v>
      </c>
      <c r="D211" s="18">
        <f>SUM(D212)</f>
        <v>0</v>
      </c>
      <c r="E211" s="25">
        <f>SUM(E212)</f>
        <v>0</v>
      </c>
      <c r="F211" s="19" t="e">
        <f t="shared" si="5"/>
        <v>#DIV/0!</v>
      </c>
    </row>
    <row r="212" spans="2:6" ht="15.75" hidden="1" customHeight="1" x14ac:dyDescent="0.25">
      <c r="B212" s="32" t="s">
        <v>393</v>
      </c>
      <c r="C212" s="36" t="s">
        <v>394</v>
      </c>
      <c r="D212" s="18"/>
      <c r="E212" s="25"/>
      <c r="F212" s="19" t="e">
        <f t="shared" si="5"/>
        <v>#DIV/0!</v>
      </c>
    </row>
    <row r="213" spans="2:6" ht="36.75" customHeight="1" x14ac:dyDescent="0.25">
      <c r="B213" s="32" t="s">
        <v>395</v>
      </c>
      <c r="C213" s="36" t="s">
        <v>396</v>
      </c>
      <c r="D213" s="18">
        <f>D214+D216+D220+D218+D222+D224+D226+D228+D230+D232+D234+D236+D238+D240+D242+D244+D246+D248+D250</f>
        <v>786148.09999999986</v>
      </c>
      <c r="E213" s="25">
        <f>E214+E216+E220+E218+E222+E224+E226+E228+E230+E232+E234+E236+E238+E240+E242+E244+E246+E248+E250</f>
        <v>79708.700000000012</v>
      </c>
      <c r="F213" s="19">
        <f t="shared" si="5"/>
        <v>10.139145537590185</v>
      </c>
    </row>
    <row r="214" spans="2:6" ht="50.25" customHeight="1" x14ac:dyDescent="0.25">
      <c r="B214" s="32" t="s">
        <v>397</v>
      </c>
      <c r="C214" s="36" t="s">
        <v>398</v>
      </c>
      <c r="D214" s="18">
        <f>SUM(D215)</f>
        <v>54834.1</v>
      </c>
      <c r="E214" s="25">
        <f>SUM(E215)</f>
        <v>0</v>
      </c>
      <c r="F214" s="19">
        <v>0</v>
      </c>
    </row>
    <row r="215" spans="2:6" ht="68.25" customHeight="1" x14ac:dyDescent="0.25">
      <c r="B215" s="32" t="s">
        <v>399</v>
      </c>
      <c r="C215" s="36" t="s">
        <v>400</v>
      </c>
      <c r="D215" s="18">
        <v>54834.1</v>
      </c>
      <c r="E215" s="25">
        <v>0</v>
      </c>
      <c r="F215" s="19">
        <f t="shared" si="5"/>
        <v>0</v>
      </c>
    </row>
    <row r="216" spans="2:6" ht="31.5" x14ac:dyDescent="0.25">
      <c r="B216" s="32" t="s">
        <v>401</v>
      </c>
      <c r="C216" s="36" t="s">
        <v>402</v>
      </c>
      <c r="D216" s="18">
        <f>D217</f>
        <v>317300</v>
      </c>
      <c r="E216" s="25">
        <f>E217</f>
        <v>15124.9</v>
      </c>
      <c r="F216" s="19">
        <f t="shared" si="5"/>
        <v>4.7667507091080994</v>
      </c>
    </row>
    <row r="217" spans="2:6" ht="31.5" x14ac:dyDescent="0.25">
      <c r="B217" s="32" t="s">
        <v>403</v>
      </c>
      <c r="C217" s="36" t="s">
        <v>404</v>
      </c>
      <c r="D217" s="18">
        <v>317300</v>
      </c>
      <c r="E217" s="25">
        <v>15124.9</v>
      </c>
      <c r="F217" s="19">
        <f t="shared" si="5"/>
        <v>4.7667507091080994</v>
      </c>
    </row>
    <row r="218" spans="2:6" ht="63" hidden="1" x14ac:dyDescent="0.25">
      <c r="B218" s="32" t="s">
        <v>405</v>
      </c>
      <c r="C218" s="36" t="s">
        <v>406</v>
      </c>
      <c r="D218" s="18">
        <f>SUM(D219)</f>
        <v>0</v>
      </c>
      <c r="E218" s="25">
        <f>SUM(E219)</f>
        <v>0</v>
      </c>
      <c r="F218" s="19">
        <v>0</v>
      </c>
    </row>
    <row r="219" spans="2:6" ht="63" hidden="1" customHeight="1" x14ac:dyDescent="0.25">
      <c r="B219" s="32" t="s">
        <v>407</v>
      </c>
      <c r="C219" s="36" t="s">
        <v>408</v>
      </c>
      <c r="D219" s="18">
        <v>0</v>
      </c>
      <c r="E219" s="25">
        <v>0</v>
      </c>
      <c r="F219" s="19">
        <v>0</v>
      </c>
    </row>
    <row r="220" spans="2:6" ht="78.75" x14ac:dyDescent="0.25">
      <c r="B220" s="32" t="s">
        <v>409</v>
      </c>
      <c r="C220" s="36" t="s">
        <v>410</v>
      </c>
      <c r="D220" s="18">
        <f>D221</f>
        <v>0</v>
      </c>
      <c r="E220" s="25">
        <f>E221</f>
        <v>1267.3</v>
      </c>
      <c r="F220" s="19">
        <v>0</v>
      </c>
    </row>
    <row r="221" spans="2:6" ht="78.75" x14ac:dyDescent="0.25">
      <c r="B221" s="32" t="s">
        <v>411</v>
      </c>
      <c r="C221" s="36" t="s">
        <v>412</v>
      </c>
      <c r="D221" s="18">
        <v>0</v>
      </c>
      <c r="E221" s="25">
        <v>1267.3</v>
      </c>
      <c r="F221" s="19">
        <v>0</v>
      </c>
    </row>
    <row r="222" spans="2:6" ht="47.25" hidden="1" customHeight="1" x14ac:dyDescent="0.25">
      <c r="B222" s="32" t="s">
        <v>413</v>
      </c>
      <c r="C222" s="36" t="s">
        <v>414</v>
      </c>
      <c r="D222" s="18">
        <f>SUM(D223)</f>
        <v>0</v>
      </c>
      <c r="E222" s="25">
        <f>SUM(E223)</f>
        <v>0</v>
      </c>
      <c r="F222" s="19">
        <v>0</v>
      </c>
    </row>
    <row r="223" spans="2:6" ht="47.25" hidden="1" customHeight="1" x14ac:dyDescent="0.25">
      <c r="B223" s="32" t="s">
        <v>415</v>
      </c>
      <c r="C223" s="36" t="s">
        <v>416</v>
      </c>
      <c r="D223" s="18">
        <v>0</v>
      </c>
      <c r="E223" s="25">
        <v>0</v>
      </c>
      <c r="F223" s="19">
        <v>0</v>
      </c>
    </row>
    <row r="224" spans="2:6" ht="31.5" hidden="1" customHeight="1" x14ac:dyDescent="0.25">
      <c r="B224" s="32" t="s">
        <v>417</v>
      </c>
      <c r="C224" s="36" t="s">
        <v>418</v>
      </c>
      <c r="D224" s="18">
        <f>D225</f>
        <v>0</v>
      </c>
      <c r="E224" s="25">
        <f>E225</f>
        <v>0</v>
      </c>
      <c r="F224" s="19">
        <v>0</v>
      </c>
    </row>
    <row r="225" spans="2:6" ht="31.5" hidden="1" customHeight="1" x14ac:dyDescent="0.25">
      <c r="B225" s="32" t="s">
        <v>419</v>
      </c>
      <c r="C225" s="36" t="s">
        <v>420</v>
      </c>
      <c r="D225" s="18">
        <v>0</v>
      </c>
      <c r="E225" s="25">
        <v>0</v>
      </c>
      <c r="F225" s="19">
        <v>0</v>
      </c>
    </row>
    <row r="226" spans="2:6" ht="63" hidden="1" customHeight="1" x14ac:dyDescent="0.25">
      <c r="B226" s="32" t="s">
        <v>421</v>
      </c>
      <c r="C226" s="36" t="s">
        <v>422</v>
      </c>
      <c r="D226" s="18">
        <f>SUM(D227)</f>
        <v>0</v>
      </c>
      <c r="E226" s="25">
        <f>SUM(E227)</f>
        <v>0</v>
      </c>
      <c r="F226" s="19">
        <v>0</v>
      </c>
    </row>
    <row r="227" spans="2:6" ht="63" hidden="1" customHeight="1" x14ac:dyDescent="0.25">
      <c r="B227" s="32" t="s">
        <v>423</v>
      </c>
      <c r="C227" s="36" t="s">
        <v>424</v>
      </c>
      <c r="D227" s="18">
        <v>0</v>
      </c>
      <c r="E227" s="25">
        <v>0</v>
      </c>
      <c r="F227" s="19">
        <v>0</v>
      </c>
    </row>
    <row r="228" spans="2:6" ht="52.5" customHeight="1" x14ac:dyDescent="0.25">
      <c r="B228" s="32" t="s">
        <v>425</v>
      </c>
      <c r="C228" s="36" t="s">
        <v>426</v>
      </c>
      <c r="D228" s="18">
        <f>SUM(D229)</f>
        <v>62169</v>
      </c>
      <c r="E228" s="25">
        <f>SUM(E229)</f>
        <v>22854.400000000001</v>
      </c>
      <c r="F228" s="19">
        <f t="shared" si="5"/>
        <v>36.761730122729979</v>
      </c>
    </row>
    <row r="229" spans="2:6" ht="51" customHeight="1" x14ac:dyDescent="0.25">
      <c r="B229" s="32" t="s">
        <v>427</v>
      </c>
      <c r="C229" s="36" t="s">
        <v>428</v>
      </c>
      <c r="D229" s="18">
        <v>62169</v>
      </c>
      <c r="E229" s="25">
        <v>22854.400000000001</v>
      </c>
      <c r="F229" s="19">
        <f t="shared" si="5"/>
        <v>36.761730122729979</v>
      </c>
    </row>
    <row r="230" spans="2:6" x14ac:dyDescent="0.25">
      <c r="B230" s="32" t="s">
        <v>429</v>
      </c>
      <c r="C230" s="36" t="s">
        <v>430</v>
      </c>
      <c r="D230" s="18">
        <f>D231</f>
        <v>15000</v>
      </c>
      <c r="E230" s="25">
        <f>E231</f>
        <v>8813.5</v>
      </c>
      <c r="F230" s="19">
        <f t="shared" si="5"/>
        <v>58.756666666666668</v>
      </c>
    </row>
    <row r="231" spans="2:6" ht="31.5" x14ac:dyDescent="0.25">
      <c r="B231" s="32" t="s">
        <v>431</v>
      </c>
      <c r="C231" s="36" t="s">
        <v>432</v>
      </c>
      <c r="D231" s="18">
        <v>15000</v>
      </c>
      <c r="E231" s="25">
        <v>8813.5</v>
      </c>
      <c r="F231" s="19">
        <f t="shared" si="5"/>
        <v>58.756666666666668</v>
      </c>
    </row>
    <row r="232" spans="2:6" ht="47.25" hidden="1" customHeight="1" x14ac:dyDescent="0.25">
      <c r="B232" s="32" t="s">
        <v>433</v>
      </c>
      <c r="C232" s="36" t="s">
        <v>434</v>
      </c>
      <c r="D232" s="18">
        <f>SUM(D233)</f>
        <v>0</v>
      </c>
      <c r="E232" s="25">
        <f>SUM(E233)</f>
        <v>0</v>
      </c>
      <c r="F232" s="19" t="e">
        <f t="shared" si="5"/>
        <v>#DIV/0!</v>
      </c>
    </row>
    <row r="233" spans="2:6" ht="63" hidden="1" customHeight="1" x14ac:dyDescent="0.25">
      <c r="B233" s="32" t="s">
        <v>435</v>
      </c>
      <c r="C233" s="36" t="s">
        <v>436</v>
      </c>
      <c r="D233" s="18">
        <v>0</v>
      </c>
      <c r="E233" s="25">
        <v>0</v>
      </c>
      <c r="F233" s="19" t="e">
        <f t="shared" si="5"/>
        <v>#DIV/0!</v>
      </c>
    </row>
    <row r="234" spans="2:6" ht="33" customHeight="1" x14ac:dyDescent="0.25">
      <c r="B234" s="32" t="s">
        <v>437</v>
      </c>
      <c r="C234" s="36" t="s">
        <v>438</v>
      </c>
      <c r="D234" s="18">
        <f>SUM(D235)</f>
        <v>9624.1</v>
      </c>
      <c r="E234" s="25">
        <f>SUM(E235)</f>
        <v>0</v>
      </c>
      <c r="F234" s="19">
        <f t="shared" si="5"/>
        <v>0</v>
      </c>
    </row>
    <row r="235" spans="2:6" ht="33" customHeight="1" x14ac:dyDescent="0.25">
      <c r="B235" s="32" t="s">
        <v>439</v>
      </c>
      <c r="C235" s="36" t="s">
        <v>440</v>
      </c>
      <c r="D235" s="18">
        <v>9624.1</v>
      </c>
      <c r="E235" s="25">
        <v>0</v>
      </c>
      <c r="F235" s="19">
        <f t="shared" si="5"/>
        <v>0</v>
      </c>
    </row>
    <row r="236" spans="2:6" ht="33" customHeight="1" x14ac:dyDescent="0.25">
      <c r="B236" s="32" t="s">
        <v>441</v>
      </c>
      <c r="C236" s="36" t="s">
        <v>442</v>
      </c>
      <c r="D236" s="18">
        <f>D237</f>
        <v>72297.7</v>
      </c>
      <c r="E236" s="25">
        <f>E237</f>
        <v>3562</v>
      </c>
      <c r="F236" s="19">
        <f t="shared" si="5"/>
        <v>4.9268510616520311</v>
      </c>
    </row>
    <row r="237" spans="2:6" ht="33" customHeight="1" x14ac:dyDescent="0.25">
      <c r="B237" s="32" t="s">
        <v>443</v>
      </c>
      <c r="C237" s="36" t="s">
        <v>444</v>
      </c>
      <c r="D237" s="18">
        <v>72297.7</v>
      </c>
      <c r="E237" s="25">
        <v>3562</v>
      </c>
      <c r="F237" s="19">
        <f t="shared" si="5"/>
        <v>4.9268510616520311</v>
      </c>
    </row>
    <row r="238" spans="2:6" ht="63" x14ac:dyDescent="0.25">
      <c r="B238" s="32" t="s">
        <v>445</v>
      </c>
      <c r="C238" s="36" t="s">
        <v>446</v>
      </c>
      <c r="D238" s="18">
        <f>D239</f>
        <v>2381</v>
      </c>
      <c r="E238" s="25">
        <f>E239</f>
        <v>178</v>
      </c>
      <c r="F238" s="19">
        <f t="shared" si="5"/>
        <v>7.4758504829903396</v>
      </c>
    </row>
    <row r="239" spans="2:6" ht="63" x14ac:dyDescent="0.25">
      <c r="B239" s="32" t="s">
        <v>447</v>
      </c>
      <c r="C239" s="36" t="s">
        <v>448</v>
      </c>
      <c r="D239" s="18">
        <v>2381</v>
      </c>
      <c r="E239" s="25">
        <v>178</v>
      </c>
      <c r="F239" s="19">
        <f t="shared" si="5"/>
        <v>7.4758504829903396</v>
      </c>
    </row>
    <row r="240" spans="2:6" ht="22.5" customHeight="1" x14ac:dyDescent="0.25">
      <c r="B240" s="32" t="s">
        <v>449</v>
      </c>
      <c r="C240" s="36" t="s">
        <v>450</v>
      </c>
      <c r="D240" s="18">
        <f>SUM(D241)</f>
        <v>203.3</v>
      </c>
      <c r="E240" s="25">
        <f>SUM(E241)</f>
        <v>0</v>
      </c>
      <c r="F240" s="19">
        <f t="shared" si="5"/>
        <v>0</v>
      </c>
    </row>
    <row r="241" spans="2:6" ht="26.25" customHeight="1" x14ac:dyDescent="0.25">
      <c r="B241" s="32" t="s">
        <v>451</v>
      </c>
      <c r="C241" s="36" t="s">
        <v>452</v>
      </c>
      <c r="D241" s="18">
        <v>203.3</v>
      </c>
      <c r="E241" s="25">
        <v>0</v>
      </c>
      <c r="F241" s="19">
        <f t="shared" si="5"/>
        <v>0</v>
      </c>
    </row>
    <row r="242" spans="2:6" ht="31.5" x14ac:dyDescent="0.25">
      <c r="B242" s="32" t="s">
        <v>453</v>
      </c>
      <c r="C242" s="36" t="s">
        <v>454</v>
      </c>
      <c r="D242" s="18">
        <f>SUM(D243)</f>
        <v>17718.099999999999</v>
      </c>
      <c r="E242" s="25">
        <f>SUM(E243)</f>
        <v>398.2</v>
      </c>
      <c r="F242" s="19">
        <f t="shared" si="5"/>
        <v>2.2474193056817606</v>
      </c>
    </row>
    <row r="243" spans="2:6" ht="31.5" x14ac:dyDescent="0.25">
      <c r="B243" s="32" t="s">
        <v>455</v>
      </c>
      <c r="C243" s="36" t="s">
        <v>456</v>
      </c>
      <c r="D243" s="18">
        <v>17718.099999999999</v>
      </c>
      <c r="E243" s="25">
        <v>398.2</v>
      </c>
      <c r="F243" s="19">
        <f t="shared" si="5"/>
        <v>2.2474193056817606</v>
      </c>
    </row>
    <row r="244" spans="2:6" ht="31.5" hidden="1" x14ac:dyDescent="0.25">
      <c r="B244" s="32" t="s">
        <v>457</v>
      </c>
      <c r="C244" s="40" t="s">
        <v>458</v>
      </c>
      <c r="D244" s="18">
        <f>SUM(D245)</f>
        <v>0</v>
      </c>
      <c r="E244" s="25">
        <f>SUM(E245)</f>
        <v>0</v>
      </c>
      <c r="F244" s="19" t="e">
        <f t="shared" si="5"/>
        <v>#DIV/0!</v>
      </c>
    </row>
    <row r="245" spans="2:6" ht="31.5" hidden="1" x14ac:dyDescent="0.25">
      <c r="B245" s="32" t="s">
        <v>459</v>
      </c>
      <c r="C245" s="40" t="s">
        <v>460</v>
      </c>
      <c r="D245" s="18">
        <v>0</v>
      </c>
      <c r="E245" s="25">
        <v>0</v>
      </c>
      <c r="F245" s="19" t="e">
        <f t="shared" si="5"/>
        <v>#DIV/0!</v>
      </c>
    </row>
    <row r="246" spans="2:6" ht="31.5" hidden="1" x14ac:dyDescent="0.25">
      <c r="B246" s="32" t="s">
        <v>461</v>
      </c>
      <c r="C246" s="40" t="s">
        <v>462</v>
      </c>
      <c r="D246" s="18">
        <f>SUM(D247)</f>
        <v>0</v>
      </c>
      <c r="E246" s="25">
        <v>0</v>
      </c>
      <c r="F246" s="19" t="e">
        <f t="shared" si="5"/>
        <v>#DIV/0!</v>
      </c>
    </row>
    <row r="247" spans="2:6" ht="31.5" hidden="1" x14ac:dyDescent="0.25">
      <c r="B247" s="32" t="s">
        <v>463</v>
      </c>
      <c r="C247" s="40" t="s">
        <v>464</v>
      </c>
      <c r="D247" s="18">
        <v>0</v>
      </c>
      <c r="E247" s="25">
        <v>0</v>
      </c>
      <c r="F247" s="19" t="e">
        <f t="shared" ref="F247:F285" si="8">SUM(E247/D247)*100</f>
        <v>#DIV/0!</v>
      </c>
    </row>
    <row r="248" spans="2:6" ht="31.5" x14ac:dyDescent="0.25">
      <c r="B248" s="32" t="s">
        <v>465</v>
      </c>
      <c r="C248" s="40" t="s">
        <v>466</v>
      </c>
      <c r="D248" s="18">
        <f>D249</f>
        <v>12000</v>
      </c>
      <c r="E248" s="25">
        <f>E249</f>
        <v>0</v>
      </c>
      <c r="F248" s="19">
        <f t="shared" si="8"/>
        <v>0</v>
      </c>
    </row>
    <row r="249" spans="2:6" ht="31.5" x14ac:dyDescent="0.25">
      <c r="B249" s="32" t="s">
        <v>467</v>
      </c>
      <c r="C249" s="40" t="s">
        <v>468</v>
      </c>
      <c r="D249" s="18">
        <v>12000</v>
      </c>
      <c r="E249" s="25">
        <v>0</v>
      </c>
      <c r="F249" s="19">
        <f t="shared" si="8"/>
        <v>0</v>
      </c>
    </row>
    <row r="250" spans="2:6" ht="18.75" customHeight="1" x14ac:dyDescent="0.25">
      <c r="B250" s="32" t="s">
        <v>469</v>
      </c>
      <c r="C250" s="36" t="s">
        <v>470</v>
      </c>
      <c r="D250" s="18">
        <f>SUM(D251)</f>
        <v>222620.79999999999</v>
      </c>
      <c r="E250" s="25">
        <f>E251</f>
        <v>27510.400000000001</v>
      </c>
      <c r="F250" s="19">
        <f t="shared" si="8"/>
        <v>12.357515560091421</v>
      </c>
    </row>
    <row r="251" spans="2:6" ht="19.5" customHeight="1" x14ac:dyDescent="0.25">
      <c r="B251" s="32" t="s">
        <v>471</v>
      </c>
      <c r="C251" s="36" t="s">
        <v>472</v>
      </c>
      <c r="D251" s="18">
        <v>222620.79999999999</v>
      </c>
      <c r="E251" s="25">
        <v>27510.400000000001</v>
      </c>
      <c r="F251" s="19">
        <f t="shared" si="8"/>
        <v>12.357515560091421</v>
      </c>
    </row>
    <row r="252" spans="2:6" ht="21.75" customHeight="1" x14ac:dyDescent="0.25">
      <c r="B252" s="32" t="s">
        <v>473</v>
      </c>
      <c r="C252" s="36" t="s">
        <v>474</v>
      </c>
      <c r="D252" s="18">
        <f>SUM(D253,D255,D257,D259,D261,D263,D265)</f>
        <v>2843810.4999999995</v>
      </c>
      <c r="E252" s="25">
        <f>SUM(E253,E255,E257,E259,E261,E263,E265)</f>
        <v>1543530.6999999997</v>
      </c>
      <c r="F252" s="19">
        <f t="shared" si="8"/>
        <v>54.276847912334524</v>
      </c>
    </row>
    <row r="253" spans="2:6" ht="34.5" customHeight="1" x14ac:dyDescent="0.25">
      <c r="B253" s="32" t="s">
        <v>475</v>
      </c>
      <c r="C253" s="36" t="s">
        <v>476</v>
      </c>
      <c r="D253" s="18">
        <f>SUM(D254)</f>
        <v>2788604.9</v>
      </c>
      <c r="E253" s="25">
        <f>SUM(E254)</f>
        <v>1522314.2</v>
      </c>
      <c r="F253" s="19">
        <f t="shared" si="8"/>
        <v>54.590530196658548</v>
      </c>
    </row>
    <row r="254" spans="2:6" ht="31.5" x14ac:dyDescent="0.25">
      <c r="B254" s="32" t="s">
        <v>477</v>
      </c>
      <c r="C254" s="36" t="s">
        <v>478</v>
      </c>
      <c r="D254" s="18">
        <v>2788604.9</v>
      </c>
      <c r="E254" s="25">
        <v>1522314.2</v>
      </c>
      <c r="F254" s="19">
        <f t="shared" si="8"/>
        <v>54.590530196658548</v>
      </c>
    </row>
    <row r="255" spans="2:6" ht="69.75" customHeight="1" x14ac:dyDescent="0.25">
      <c r="B255" s="32" t="s">
        <v>479</v>
      </c>
      <c r="C255" s="36" t="s">
        <v>480</v>
      </c>
      <c r="D255" s="18">
        <f>SUM(D256)</f>
        <v>38070.800000000003</v>
      </c>
      <c r="E255" s="25">
        <f>SUM(E256)</f>
        <v>16998.7</v>
      </c>
      <c r="F255" s="19">
        <f t="shared" si="8"/>
        <v>44.650230622944619</v>
      </c>
    </row>
    <row r="256" spans="2:6" ht="63" x14ac:dyDescent="0.25">
      <c r="B256" s="32" t="s">
        <v>481</v>
      </c>
      <c r="C256" s="36" t="s">
        <v>482</v>
      </c>
      <c r="D256" s="18">
        <v>38070.800000000003</v>
      </c>
      <c r="E256" s="25">
        <v>16998.7</v>
      </c>
      <c r="F256" s="19">
        <f t="shared" si="8"/>
        <v>44.650230622944619</v>
      </c>
    </row>
    <row r="257" spans="2:6" ht="78.75" hidden="1" customHeight="1" x14ac:dyDescent="0.25">
      <c r="B257" s="32" t="s">
        <v>483</v>
      </c>
      <c r="C257" s="36" t="s">
        <v>484</v>
      </c>
      <c r="D257" s="18">
        <f>SUM(D258)</f>
        <v>0</v>
      </c>
      <c r="E257" s="25">
        <f>SUM(E258)</f>
        <v>0</v>
      </c>
      <c r="F257" s="19">
        <v>0</v>
      </c>
    </row>
    <row r="258" spans="2:6" ht="63" hidden="1" customHeight="1" x14ac:dyDescent="0.25">
      <c r="B258" s="32" t="s">
        <v>485</v>
      </c>
      <c r="C258" s="36" t="s">
        <v>486</v>
      </c>
      <c r="D258" s="18">
        <v>0</v>
      </c>
      <c r="E258" s="25">
        <v>0</v>
      </c>
      <c r="F258" s="19">
        <v>0</v>
      </c>
    </row>
    <row r="259" spans="2:6" ht="47.25" x14ac:dyDescent="0.25">
      <c r="B259" s="32" t="s">
        <v>487</v>
      </c>
      <c r="C259" s="36" t="s">
        <v>488</v>
      </c>
      <c r="D259" s="18">
        <f>SUM(D260)</f>
        <v>52.4</v>
      </c>
      <c r="E259" s="25">
        <f>SUM(E260)</f>
        <v>52.4</v>
      </c>
      <c r="F259" s="19">
        <f t="shared" si="8"/>
        <v>100</v>
      </c>
    </row>
    <row r="260" spans="2:6" ht="47.25" x14ac:dyDescent="0.25">
      <c r="B260" s="32" t="s">
        <v>489</v>
      </c>
      <c r="C260" s="36" t="s">
        <v>490</v>
      </c>
      <c r="D260" s="18">
        <v>52.4</v>
      </c>
      <c r="E260" s="25">
        <v>52.4</v>
      </c>
      <c r="F260" s="19">
        <f t="shared" si="8"/>
        <v>100</v>
      </c>
    </row>
    <row r="261" spans="2:6" ht="47.25" x14ac:dyDescent="0.25">
      <c r="B261" s="32" t="s">
        <v>491</v>
      </c>
      <c r="C261" s="36" t="s">
        <v>492</v>
      </c>
      <c r="D261" s="18">
        <f>SUM(D262)</f>
        <v>6505.3</v>
      </c>
      <c r="E261" s="25">
        <f>SUM(E262)</f>
        <v>0</v>
      </c>
      <c r="F261" s="19">
        <f t="shared" si="8"/>
        <v>0</v>
      </c>
    </row>
    <row r="262" spans="2:6" ht="47.25" x14ac:dyDescent="0.25">
      <c r="B262" s="32" t="s">
        <v>493</v>
      </c>
      <c r="C262" s="36" t="s">
        <v>494</v>
      </c>
      <c r="D262" s="18">
        <v>6505.3</v>
      </c>
      <c r="E262" s="25">
        <v>0</v>
      </c>
      <c r="F262" s="19">
        <f t="shared" si="8"/>
        <v>0</v>
      </c>
    </row>
    <row r="263" spans="2:6" ht="69.75" customHeight="1" x14ac:dyDescent="0.25">
      <c r="B263" s="32" t="s">
        <v>495</v>
      </c>
      <c r="C263" s="36" t="s">
        <v>496</v>
      </c>
      <c r="D263" s="18">
        <f>SUM(D264)</f>
        <v>2230.4</v>
      </c>
      <c r="E263" s="25">
        <f>SUM(E264)</f>
        <v>0</v>
      </c>
      <c r="F263" s="19">
        <f t="shared" si="8"/>
        <v>0</v>
      </c>
    </row>
    <row r="264" spans="2:6" ht="70.5" customHeight="1" x14ac:dyDescent="0.25">
      <c r="B264" s="32" t="s">
        <v>497</v>
      </c>
      <c r="C264" s="36" t="s">
        <v>498</v>
      </c>
      <c r="D264" s="18">
        <v>2230.4</v>
      </c>
      <c r="E264" s="25">
        <v>0</v>
      </c>
      <c r="F264" s="19">
        <f t="shared" si="8"/>
        <v>0</v>
      </c>
    </row>
    <row r="265" spans="2:6" ht="31.5" x14ac:dyDescent="0.25">
      <c r="B265" s="32" t="s">
        <v>499</v>
      </c>
      <c r="C265" s="36" t="s">
        <v>500</v>
      </c>
      <c r="D265" s="18">
        <f>SUM(D266)</f>
        <v>8346.7000000000007</v>
      </c>
      <c r="E265" s="25">
        <f>SUM(E266)</f>
        <v>4165.3999999999996</v>
      </c>
      <c r="F265" s="19">
        <f t="shared" si="8"/>
        <v>49.90475277654641</v>
      </c>
    </row>
    <row r="266" spans="2:6" ht="31.5" x14ac:dyDescent="0.25">
      <c r="B266" s="32" t="s">
        <v>501</v>
      </c>
      <c r="C266" s="36" t="s">
        <v>502</v>
      </c>
      <c r="D266" s="18">
        <v>8346.7000000000007</v>
      </c>
      <c r="E266" s="25">
        <v>4165.3999999999996</v>
      </c>
      <c r="F266" s="19">
        <f t="shared" si="8"/>
        <v>49.90475277654641</v>
      </c>
    </row>
    <row r="267" spans="2:6" ht="22.5" customHeight="1" x14ac:dyDescent="0.25">
      <c r="B267" s="32" t="s">
        <v>503</v>
      </c>
      <c r="C267" s="36" t="s">
        <v>504</v>
      </c>
      <c r="D267" s="18">
        <f>SUM(D268+D270+D272+D274+D276+D278)</f>
        <v>100434.90000000001</v>
      </c>
      <c r="E267" s="25">
        <f>SUM(E268+E270+E272+E274+E276+E278)</f>
        <v>189456.6</v>
      </c>
      <c r="F267" s="19">
        <f t="shared" si="8"/>
        <v>188.6362210745468</v>
      </c>
    </row>
    <row r="268" spans="2:6" ht="126" customHeight="1" x14ac:dyDescent="0.25">
      <c r="B268" s="32" t="s">
        <v>505</v>
      </c>
      <c r="C268" s="36" t="s">
        <v>506</v>
      </c>
      <c r="D268" s="18">
        <f>D269</f>
        <v>1041.5999999999999</v>
      </c>
      <c r="E268" s="25">
        <f>E269</f>
        <v>563.20000000000005</v>
      </c>
      <c r="F268" s="19">
        <f t="shared" si="8"/>
        <v>54.070660522273442</v>
      </c>
    </row>
    <row r="269" spans="2:6" ht="133.5" customHeight="1" x14ac:dyDescent="0.25">
      <c r="B269" s="32" t="s">
        <v>507</v>
      </c>
      <c r="C269" s="36" t="s">
        <v>508</v>
      </c>
      <c r="D269" s="18">
        <v>1041.5999999999999</v>
      </c>
      <c r="E269" s="25">
        <v>563.20000000000005</v>
      </c>
      <c r="F269" s="19">
        <f t="shared" si="8"/>
        <v>54.070660522273442</v>
      </c>
    </row>
    <row r="270" spans="2:6" ht="63" x14ac:dyDescent="0.25">
      <c r="B270" s="32" t="s">
        <v>509</v>
      </c>
      <c r="C270" s="36" t="s">
        <v>510</v>
      </c>
      <c r="D270" s="18">
        <f>D271</f>
        <v>2538</v>
      </c>
      <c r="E270" s="18">
        <f>E271</f>
        <v>1026.3</v>
      </c>
      <c r="F270" s="19">
        <f t="shared" si="8"/>
        <v>40.437352245862883</v>
      </c>
    </row>
    <row r="271" spans="2:6" ht="63" x14ac:dyDescent="0.25">
      <c r="B271" s="32" t="s">
        <v>511</v>
      </c>
      <c r="C271" s="36" t="s">
        <v>512</v>
      </c>
      <c r="D271" s="18">
        <v>2538</v>
      </c>
      <c r="E271" s="18">
        <v>1026.3</v>
      </c>
      <c r="F271" s="19">
        <f t="shared" si="8"/>
        <v>40.437352245862883</v>
      </c>
    </row>
    <row r="272" spans="2:6" ht="100.5" customHeight="1" x14ac:dyDescent="0.25">
      <c r="B272" s="32" t="s">
        <v>513</v>
      </c>
      <c r="C272" s="36" t="s">
        <v>514</v>
      </c>
      <c r="D272" s="18">
        <f>SUM(D273)</f>
        <v>84682</v>
      </c>
      <c r="E272" s="18">
        <f>SUM(E273)</f>
        <v>53024.5</v>
      </c>
      <c r="F272" s="19">
        <f t="shared" si="8"/>
        <v>62.616022295174886</v>
      </c>
    </row>
    <row r="273" spans="2:6" ht="110.25" x14ac:dyDescent="0.25">
      <c r="B273" s="32" t="s">
        <v>515</v>
      </c>
      <c r="C273" s="36" t="s">
        <v>516</v>
      </c>
      <c r="D273" s="18">
        <v>84682</v>
      </c>
      <c r="E273" s="18">
        <v>53024.5</v>
      </c>
      <c r="F273" s="19">
        <f t="shared" si="8"/>
        <v>62.616022295174886</v>
      </c>
    </row>
    <row r="274" spans="2:6" ht="63" hidden="1" customHeight="1" x14ac:dyDescent="0.25">
      <c r="B274" s="32" t="s">
        <v>517</v>
      </c>
      <c r="C274" s="36" t="s">
        <v>518</v>
      </c>
      <c r="D274" s="18">
        <f>SUM(D275)</f>
        <v>0</v>
      </c>
      <c r="E274" s="18">
        <f>SUM(E275)</f>
        <v>0</v>
      </c>
      <c r="F274" s="19">
        <v>0</v>
      </c>
    </row>
    <row r="275" spans="2:6" ht="63" hidden="1" customHeight="1" x14ac:dyDescent="0.25">
      <c r="B275" s="32" t="s">
        <v>519</v>
      </c>
      <c r="C275" s="36" t="s">
        <v>520</v>
      </c>
      <c r="D275" s="18">
        <v>0</v>
      </c>
      <c r="E275" s="18">
        <v>0</v>
      </c>
      <c r="F275" s="19">
        <v>0</v>
      </c>
    </row>
    <row r="276" spans="2:6" ht="31.5" hidden="1" customHeight="1" x14ac:dyDescent="0.25">
      <c r="B276" s="32" t="s">
        <v>521</v>
      </c>
      <c r="C276" s="36" t="s">
        <v>522</v>
      </c>
      <c r="D276" s="18">
        <f>SUM(D277)</f>
        <v>0</v>
      </c>
      <c r="E276" s="18">
        <f>SUM(E277)</f>
        <v>0</v>
      </c>
      <c r="F276" s="19">
        <v>0</v>
      </c>
    </row>
    <row r="277" spans="2:6" ht="31.5" hidden="1" customHeight="1" x14ac:dyDescent="0.25">
      <c r="B277" s="32" t="s">
        <v>523</v>
      </c>
      <c r="C277" s="36" t="s">
        <v>524</v>
      </c>
      <c r="D277" s="18">
        <v>0</v>
      </c>
      <c r="E277" s="18">
        <v>0</v>
      </c>
      <c r="F277" s="19">
        <v>0</v>
      </c>
    </row>
    <row r="278" spans="2:6" x14ac:dyDescent="0.25">
      <c r="B278" s="32" t="s">
        <v>525</v>
      </c>
      <c r="C278" s="36" t="s">
        <v>526</v>
      </c>
      <c r="D278" s="18">
        <f>SUM(D279)</f>
        <v>12173.3</v>
      </c>
      <c r="E278" s="18">
        <f>SUM(E279)</f>
        <v>134842.6</v>
      </c>
      <c r="F278" s="19">
        <f t="shared" si="8"/>
        <v>1107.6914230323744</v>
      </c>
    </row>
    <row r="279" spans="2:6" ht="31.5" x14ac:dyDescent="0.25">
      <c r="B279" s="32" t="s">
        <v>527</v>
      </c>
      <c r="C279" s="36" t="s">
        <v>528</v>
      </c>
      <c r="D279" s="18">
        <v>12173.3</v>
      </c>
      <c r="E279" s="18">
        <v>134842.6</v>
      </c>
      <c r="F279" s="19">
        <f t="shared" si="8"/>
        <v>1107.6914230323744</v>
      </c>
    </row>
    <row r="280" spans="2:6" ht="31.5" customHeight="1" x14ac:dyDescent="0.25">
      <c r="B280" s="32" t="s">
        <v>529</v>
      </c>
      <c r="C280" s="36" t="s">
        <v>530</v>
      </c>
      <c r="D280" s="18">
        <f t="shared" ref="D280:D287" si="9">SUM(D281)</f>
        <v>0</v>
      </c>
      <c r="E280" s="18">
        <f t="shared" ref="E280:E287" si="10">SUM(E281)</f>
        <v>1372.9</v>
      </c>
      <c r="F280" s="19">
        <v>0</v>
      </c>
    </row>
    <row r="281" spans="2:6" ht="31.5" customHeight="1" x14ac:dyDescent="0.25">
      <c r="B281" s="32" t="s">
        <v>531</v>
      </c>
      <c r="C281" s="36" t="s">
        <v>532</v>
      </c>
      <c r="D281" s="18">
        <f t="shared" si="9"/>
        <v>0</v>
      </c>
      <c r="E281" s="18">
        <f t="shared" si="10"/>
        <v>1372.9</v>
      </c>
      <c r="F281" s="19">
        <v>0</v>
      </c>
    </row>
    <row r="282" spans="2:6" ht="31.5" customHeight="1" x14ac:dyDescent="0.25">
      <c r="B282" s="32" t="s">
        <v>533</v>
      </c>
      <c r="C282" s="36" t="s">
        <v>534</v>
      </c>
      <c r="D282" s="18">
        <v>0</v>
      </c>
      <c r="E282" s="18">
        <v>1372.9</v>
      </c>
      <c r="F282" s="19">
        <v>0</v>
      </c>
    </row>
    <row r="283" spans="2:6" ht="31.5" hidden="1" customHeight="1" x14ac:dyDescent="0.25">
      <c r="B283" s="32" t="s">
        <v>535</v>
      </c>
      <c r="C283" s="36" t="s">
        <v>536</v>
      </c>
      <c r="D283" s="18">
        <f t="shared" si="9"/>
        <v>0</v>
      </c>
      <c r="E283" s="18">
        <f t="shared" si="10"/>
        <v>0</v>
      </c>
      <c r="F283" s="19" t="e">
        <f t="shared" si="8"/>
        <v>#DIV/0!</v>
      </c>
    </row>
    <row r="284" spans="2:6" ht="31.5" hidden="1" customHeight="1" x14ac:dyDescent="0.25">
      <c r="B284" s="32" t="s">
        <v>537</v>
      </c>
      <c r="C284" s="36" t="s">
        <v>538</v>
      </c>
      <c r="D284" s="18">
        <f t="shared" si="9"/>
        <v>0</v>
      </c>
      <c r="E284" s="18">
        <f t="shared" si="10"/>
        <v>0</v>
      </c>
      <c r="F284" s="19" t="e">
        <f t="shared" si="8"/>
        <v>#DIV/0!</v>
      </c>
    </row>
    <row r="285" spans="2:6" ht="31.5" hidden="1" customHeight="1" x14ac:dyDescent="0.25">
      <c r="B285" s="32" t="s">
        <v>539</v>
      </c>
      <c r="C285" s="36" t="s">
        <v>540</v>
      </c>
      <c r="D285" s="18"/>
      <c r="E285" s="18"/>
      <c r="F285" s="19" t="e">
        <f t="shared" si="8"/>
        <v>#DIV/0!</v>
      </c>
    </row>
    <row r="286" spans="2:6" ht="15.75" hidden="1" customHeight="1" x14ac:dyDescent="0.25">
      <c r="B286" s="32" t="s">
        <v>541</v>
      </c>
      <c r="C286" s="36" t="s">
        <v>542</v>
      </c>
      <c r="D286" s="18">
        <f t="shared" si="9"/>
        <v>0</v>
      </c>
      <c r="E286" s="18">
        <f t="shared" si="10"/>
        <v>0</v>
      </c>
      <c r="F286" s="19">
        <v>0</v>
      </c>
    </row>
    <row r="287" spans="2:6" ht="15.75" hidden="1" customHeight="1" x14ac:dyDescent="0.25">
      <c r="B287" s="32" t="s">
        <v>543</v>
      </c>
      <c r="C287" s="36" t="s">
        <v>544</v>
      </c>
      <c r="D287" s="18">
        <f t="shared" si="9"/>
        <v>0</v>
      </c>
      <c r="E287" s="18">
        <f t="shared" si="10"/>
        <v>0</v>
      </c>
      <c r="F287" s="19">
        <v>0</v>
      </c>
    </row>
    <row r="288" spans="2:6" ht="15.75" hidden="1" customHeight="1" x14ac:dyDescent="0.25">
      <c r="B288" s="32" t="s">
        <v>543</v>
      </c>
      <c r="C288" s="36" t="s">
        <v>545</v>
      </c>
      <c r="D288" s="18"/>
      <c r="E288" s="18"/>
      <c r="F288" s="19">
        <v>0</v>
      </c>
    </row>
    <row r="289" spans="1:12" ht="81" hidden="1" customHeight="1" x14ac:dyDescent="0.25">
      <c r="B289" s="32" t="s">
        <v>546</v>
      </c>
      <c r="C289" s="36" t="s">
        <v>547</v>
      </c>
      <c r="D289" s="18">
        <f>D290</f>
        <v>0</v>
      </c>
      <c r="E289" s="22">
        <f>E290</f>
        <v>0</v>
      </c>
      <c r="F289" s="19">
        <v>0</v>
      </c>
    </row>
    <row r="290" spans="1:12" ht="78.75" hidden="1" x14ac:dyDescent="0.25">
      <c r="B290" s="32" t="s">
        <v>548</v>
      </c>
      <c r="C290" s="36" t="s">
        <v>549</v>
      </c>
      <c r="D290" s="18">
        <v>0</v>
      </c>
      <c r="E290" s="22">
        <v>0</v>
      </c>
      <c r="F290" s="19">
        <v>0</v>
      </c>
    </row>
    <row r="291" spans="1:12" ht="78.75" hidden="1" customHeight="1" x14ac:dyDescent="0.25">
      <c r="B291" s="32" t="s">
        <v>550</v>
      </c>
      <c r="C291" s="36" t="s">
        <v>551</v>
      </c>
      <c r="D291" s="18">
        <f t="shared" ref="D291:E299" si="11">SUM(D292)</f>
        <v>0</v>
      </c>
      <c r="E291" s="18">
        <f t="shared" si="11"/>
        <v>0.02</v>
      </c>
      <c r="F291" s="19">
        <v>0</v>
      </c>
    </row>
    <row r="292" spans="1:12" ht="31.5" hidden="1" customHeight="1" x14ac:dyDescent="0.25">
      <c r="B292" s="32" t="s">
        <v>552</v>
      </c>
      <c r="C292" s="36" t="s">
        <v>553</v>
      </c>
      <c r="D292" s="18">
        <f t="shared" si="11"/>
        <v>0</v>
      </c>
      <c r="E292" s="18">
        <f t="shared" si="11"/>
        <v>0.02</v>
      </c>
      <c r="F292" s="19">
        <v>0</v>
      </c>
    </row>
    <row r="293" spans="1:12" ht="31.5" hidden="1" customHeight="1" x14ac:dyDescent="0.25">
      <c r="B293" s="32" t="s">
        <v>554</v>
      </c>
      <c r="C293" s="36" t="s">
        <v>555</v>
      </c>
      <c r="D293" s="18">
        <f t="shared" si="11"/>
        <v>0</v>
      </c>
      <c r="E293" s="18">
        <f t="shared" si="11"/>
        <v>0.02</v>
      </c>
      <c r="F293" s="19">
        <v>0</v>
      </c>
    </row>
    <row r="294" spans="1:12" ht="31.5" hidden="1" customHeight="1" x14ac:dyDescent="0.25">
      <c r="B294" s="32" t="s">
        <v>556</v>
      </c>
      <c r="C294" s="36" t="s">
        <v>557</v>
      </c>
      <c r="D294" s="18">
        <v>0</v>
      </c>
      <c r="E294" s="18">
        <v>0.02</v>
      </c>
      <c r="F294" s="19">
        <v>0</v>
      </c>
    </row>
    <row r="295" spans="1:12" ht="63" hidden="1" customHeight="1" x14ac:dyDescent="0.25">
      <c r="B295" s="32" t="s">
        <v>558</v>
      </c>
      <c r="C295" s="36" t="s">
        <v>551</v>
      </c>
      <c r="D295" s="18">
        <f t="shared" si="11"/>
        <v>0</v>
      </c>
      <c r="E295" s="18">
        <f t="shared" ref="E295:E299" si="12">SUM(E296)</f>
        <v>0</v>
      </c>
      <c r="F295" s="19">
        <v>0</v>
      </c>
    </row>
    <row r="296" spans="1:12" s="30" customFormat="1" ht="31.5" hidden="1" x14ac:dyDescent="0.25">
      <c r="A296" s="1"/>
      <c r="B296" s="32" t="s">
        <v>554</v>
      </c>
      <c r="C296" s="36" t="s">
        <v>559</v>
      </c>
      <c r="D296" s="18">
        <f t="shared" si="11"/>
        <v>0</v>
      </c>
      <c r="E296" s="18">
        <f t="shared" si="12"/>
        <v>0</v>
      </c>
      <c r="F296" s="19">
        <v>0</v>
      </c>
      <c r="G296" s="31"/>
      <c r="L296" s="43"/>
    </row>
    <row r="297" spans="1:12" ht="31.5" hidden="1" x14ac:dyDescent="0.25">
      <c r="B297" s="32" t="s">
        <v>560</v>
      </c>
      <c r="C297" s="36" t="s">
        <v>561</v>
      </c>
      <c r="D297" s="18">
        <v>0</v>
      </c>
      <c r="E297" s="18">
        <v>0</v>
      </c>
      <c r="F297" s="19">
        <v>0</v>
      </c>
    </row>
    <row r="298" spans="1:12" ht="50.25" customHeight="1" x14ac:dyDescent="0.25">
      <c r="A298" s="30"/>
      <c r="B298" s="32" t="s">
        <v>562</v>
      </c>
      <c r="C298" s="36" t="s">
        <v>563</v>
      </c>
      <c r="D298" s="18">
        <f t="shared" si="11"/>
        <v>0</v>
      </c>
      <c r="E298" s="22">
        <f t="shared" si="12"/>
        <v>-10386.6</v>
      </c>
      <c r="F298" s="19">
        <v>0</v>
      </c>
    </row>
    <row r="299" spans="1:12" ht="32.25" customHeight="1" x14ac:dyDescent="0.25">
      <c r="B299" s="32" t="s">
        <v>564</v>
      </c>
      <c r="C299" s="36" t="s">
        <v>565</v>
      </c>
      <c r="D299" s="18">
        <f t="shared" si="11"/>
        <v>0</v>
      </c>
      <c r="E299" s="22">
        <f t="shared" si="12"/>
        <v>-10386.6</v>
      </c>
      <c r="F299" s="19">
        <v>0</v>
      </c>
    </row>
    <row r="300" spans="1:12" ht="47.25" x14ac:dyDescent="0.25">
      <c r="B300" s="32" t="s">
        <v>566</v>
      </c>
      <c r="C300" s="36" t="s">
        <v>567</v>
      </c>
      <c r="D300" s="18">
        <v>0</v>
      </c>
      <c r="E300" s="22">
        <v>-10386.6</v>
      </c>
      <c r="F300" s="19">
        <v>0</v>
      </c>
    </row>
  </sheetData>
  <mergeCells count="5">
    <mergeCell ref="E2:F2"/>
    <mergeCell ref="E3:F3"/>
    <mergeCell ref="E4:F4"/>
    <mergeCell ref="E5:F5"/>
    <mergeCell ref="B7:F7"/>
  </mergeCells>
  <hyperlinks>
    <hyperlink ref="B263" r:id="rId1"/>
    <hyperlink ref="B264" r:id="rId2"/>
  </hyperlinks>
  <pageMargins left="0.70866141732283472" right="0.23622047244094491" top="0.55118110236220474" bottom="0.55118110236220474" header="0" footer="0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Иванова Ольга Владимировна</cp:lastModifiedBy>
  <cp:revision>1</cp:revision>
  <cp:lastPrinted>2026-07-10T06:00:20Z</cp:lastPrinted>
  <dcterms:created xsi:type="dcterms:W3CDTF">2012-04-16T03:38:00Z</dcterms:created>
  <dcterms:modified xsi:type="dcterms:W3CDTF">2026-07-17T11:54:46Z</dcterms:modified>
  <cp:version>1048576</cp:version>
</cp:coreProperties>
</file>