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Лист1!$5:$7</definedName>
    <definedName name="_xlnm.Print_Area" localSheetId="0">Лист1!$A$1:$L$211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8" i="1"/>
  <c r="H190" i="1"/>
  <c r="K13" i="1" l="1"/>
  <c r="K192" i="1" l="1"/>
  <c r="K193" i="1"/>
  <c r="K191" i="1"/>
  <c r="F79" i="1" l="1"/>
  <c r="F10" i="1"/>
  <c r="K67" i="1"/>
  <c r="K68" i="1"/>
  <c r="K70" i="1"/>
  <c r="K71" i="1"/>
  <c r="K72" i="1"/>
  <c r="K73" i="1"/>
  <c r="K74" i="1"/>
  <c r="K75" i="1"/>
  <c r="K76" i="1"/>
  <c r="K77" i="1"/>
  <c r="K78" i="1"/>
  <c r="J11" i="1" l="1"/>
  <c r="I11" i="1"/>
  <c r="H11" i="1"/>
  <c r="G11" i="1"/>
  <c r="J10" i="1"/>
  <c r="I10" i="1"/>
  <c r="H10" i="1"/>
  <c r="G10" i="1"/>
  <c r="E10" i="1"/>
  <c r="F185" i="1"/>
  <c r="H185" i="1"/>
  <c r="J185" i="1"/>
  <c r="K184" i="1"/>
  <c r="K183" i="1"/>
  <c r="J183" i="1"/>
  <c r="K182" i="1"/>
  <c r="J182" i="1"/>
  <c r="K181" i="1"/>
  <c r="K180" i="1"/>
  <c r="J180" i="1"/>
  <c r="K179" i="1"/>
  <c r="J179" i="1"/>
  <c r="K178" i="1"/>
  <c r="K177" i="1"/>
  <c r="K176" i="1"/>
  <c r="J176" i="1"/>
  <c r="K175" i="1"/>
  <c r="J175" i="1"/>
  <c r="K174" i="1"/>
  <c r="K173" i="1"/>
  <c r="K172" i="1"/>
  <c r="K171" i="1"/>
  <c r="J171" i="1"/>
  <c r="K170" i="1"/>
  <c r="H170" i="1"/>
  <c r="J170" i="1" s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J120" i="1"/>
  <c r="I120" i="1"/>
  <c r="H120" i="1"/>
  <c r="G120" i="1"/>
  <c r="F120" i="1"/>
  <c r="E120" i="1"/>
  <c r="K119" i="1"/>
  <c r="K118" i="1"/>
  <c r="K117" i="1"/>
  <c r="K116" i="1"/>
  <c r="K115" i="1"/>
  <c r="K114" i="1"/>
  <c r="K113" i="1"/>
  <c r="K112" i="1"/>
  <c r="K111" i="1"/>
  <c r="J110" i="1"/>
  <c r="I110" i="1"/>
  <c r="H110" i="1"/>
  <c r="G110" i="1"/>
  <c r="F110" i="1"/>
  <c r="E110" i="1"/>
  <c r="K109" i="1"/>
  <c r="K108" i="1"/>
  <c r="K107" i="1"/>
  <c r="K106" i="1"/>
  <c r="K105" i="1"/>
  <c r="K104" i="1"/>
  <c r="K103" i="1"/>
  <c r="K102" i="1"/>
  <c r="F186" i="1"/>
  <c r="H186" i="1"/>
  <c r="J186" i="1"/>
  <c r="K187" i="1"/>
  <c r="K188" i="1"/>
  <c r="F190" i="1"/>
  <c r="J190" i="1"/>
  <c r="F101" i="1" l="1"/>
  <c r="K120" i="1"/>
  <c r="K110" i="1"/>
  <c r="F51" i="1"/>
  <c r="F9" i="1" s="1"/>
  <c r="E48" i="1"/>
  <c r="E43" i="1"/>
  <c r="H33" i="1"/>
  <c r="J17" i="1"/>
  <c r="H17" i="1"/>
  <c r="J16" i="1"/>
  <c r="H16" i="1"/>
  <c r="H9" i="1" s="1"/>
  <c r="J14" i="1"/>
  <c r="J9" i="1" s="1"/>
  <c r="K66" i="1" l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4" i="1"/>
  <c r="K23" i="1"/>
  <c r="K25" i="1" l="1"/>
  <c r="K39" i="1"/>
  <c r="K22" i="1"/>
  <c r="H79" i="1" l="1"/>
  <c r="J79" i="1"/>
  <c r="H101" i="1" l="1"/>
  <c r="J101" i="1"/>
  <c r="K14" i="1" l="1"/>
  <c r="K16" i="1"/>
  <c r="K17" i="1"/>
  <c r="K18" i="1"/>
  <c r="K19" i="1"/>
  <c r="K20" i="1"/>
  <c r="K21" i="1"/>
  <c r="K81" i="1" l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9" i="1"/>
  <c r="K80" i="1"/>
  <c r="K15" i="1" l="1"/>
  <c r="H8" i="1" l="1"/>
</calcChain>
</file>

<file path=xl/sharedStrings.xml><?xml version="1.0" encoding="utf-8"?>
<sst xmlns="http://schemas.openxmlformats.org/spreadsheetml/2006/main" count="654" uniqueCount="403">
  <si>
    <t>сумма, руб.</t>
  </si>
  <si>
    <t>Обеспечение участия лиц, проходящих спортивную подготовку, в спортивных соревнованиях (всероссийские)</t>
  </si>
  <si>
    <t>Организация мероприятий по подготовке спортивных сборных команд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</si>
  <si>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испытания комплекса ГТО)</t>
  </si>
  <si>
    <t>Проведение тестирования выполнения нормативов испытания (тестов) комплекса ГТО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</si>
  <si>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</si>
  <si>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</si>
  <si>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</si>
  <si>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</si>
  <si>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</si>
  <si>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</si>
  <si>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</si>
  <si>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</si>
  <si>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</si>
  <si>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Наименование муниципальных услуг (работ), в соответствии с базовым перечнем </t>
  </si>
  <si>
    <t>Показатели объёма (единица измерения)</t>
  </si>
  <si>
    <t>ОБРАЗОВАНИЕ</t>
  </si>
  <si>
    <t>МУНИЦИПАЛЬНЫЕ УСЛУГИ (РАБОТЫ) - ВСЕГО</t>
  </si>
  <si>
    <t>Х</t>
  </si>
  <si>
    <t>ФИЗИЧЕСКАЯ КУЛЬТУРА И СПОРТ</t>
  </si>
  <si>
    <t xml:space="preserve"> КУЛЬТУРА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</si>
  <si>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</si>
  <si>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Создание и развитие информационных систем и компонентов информационно-телекоммуникационной инфраструктуры</t>
  </si>
  <si>
    <t>СВЯЗЬ И ИНФОРМАТИКА</t>
  </si>
  <si>
    <t>620900.P.83.1.05050001000</t>
  </si>
  <si>
    <t>613000.P.83.1.05690002000</t>
  </si>
  <si>
    <t>МУНИЦИПАЛЬНЫЕ УСЛУГИ (РАБОТЫ) - ВСЕГО, в том числе:</t>
  </si>
  <si>
    <t>штука</t>
  </si>
  <si>
    <t>человек</t>
  </si>
  <si>
    <t>Причина неисполнения, менее 98%</t>
  </si>
  <si>
    <t>Не исполнено (количественный показатель)</t>
  </si>
  <si>
    <t>910200О.99.0.ББ69АА00000</t>
  </si>
  <si>
    <t>Публичный показ музейных предметов, музейных коллекций</t>
  </si>
  <si>
    <t>910200О.99.0.ББ69АА01000</t>
  </si>
  <si>
    <t>единиц</t>
  </si>
  <si>
    <t>910100О.99.0.ББ83АА00000</t>
  </si>
  <si>
    <t>900400.О.99.0.ББ80АА00000</t>
  </si>
  <si>
    <t>Показ (организация показа) спектаклей (театральных постановок)</t>
  </si>
  <si>
    <t>900100О.99.0.ББ81АА00000</t>
  </si>
  <si>
    <t>Показ (организация показа) концертов и концертных программ</t>
  </si>
  <si>
    <t>591400О.99.0.ББ85АА01000</t>
  </si>
  <si>
    <t>Показ кинофильмов</t>
  </si>
  <si>
    <t>Создание экспозиций (выставок) музеев, организация выездных выставок</t>
  </si>
  <si>
    <t>Формирование, учет, изучение, обеспечение сохранения и безопасности музейных предметов, музейных коллекций</t>
  </si>
  <si>
    <t>рублей</t>
  </si>
  <si>
    <t>931900О.99.0.БВ28АБ66000</t>
  </si>
  <si>
    <t>931900О.99.0.БВ28АА46000</t>
  </si>
  <si>
    <t>931900О.99.0.БВ28АВ11000</t>
  </si>
  <si>
    <t>931900О.99.0.БВ28АВ77000</t>
  </si>
  <si>
    <t>Спортивная подготовка по неолимпийским видам спорта, в том числе:</t>
  </si>
  <si>
    <t>Исполнители:</t>
  </si>
  <si>
    <t xml:space="preserve"> Кузнецова Александра Евгеньевна, телефон 8(34643)96335*3144#</t>
  </si>
  <si>
    <t xml:space="preserve"> Мыйня Виктория Валерьевна, телефон 8(34643)96335*3142 #</t>
  </si>
  <si>
    <t>Реализация основных общеобразовательных программ дошкольного образования (адаптированная образовательная программа, Обучающиеся с ограниченными возможностями здоровья (ОВЗ), От 3 лет до 8 лет)</t>
  </si>
  <si>
    <t>Реализация основных общеобразовательных программ дошкольного образования (адаптированная образовательная программа, Дети-инвалиды, От 3 лет до 8 лет)</t>
  </si>
  <si>
    <t>Реализация основных общеобразовательных программ начального общего образования (дети-инвалиды, адаптированная образовательная программа, проходящие обучение по состоянию здоровья на дому)</t>
  </si>
  <si>
    <t>Реализация основных общеобразовательных программ начального общего образования (обучающиеся за исключением обучающихся с ограниченными возможностями здоровья (ОВЗ) и детей-инвалидов)</t>
  </si>
  <si>
    <t>Реализация основных общеобразовательных программ начального общего образования (обучающиеся за исключением обучающихся с ограниченными возможностями здоровья (ОВЗ) и детей-инвалидов, проходящие обучение по состоянию здоровья на дому)</t>
  </si>
  <si>
    <t>Реализация основных общеобразовательных программ начального общего образования (обучающиеся с ограниченными возможностями здоровья (ОВЗ), проходящие обучение по состоянию здоровья на дому)</t>
  </si>
  <si>
    <t>Реализация основных общеобразовательных программ начального общего образования (дети-инвалиды)</t>
  </si>
  <si>
    <t>Реализация основных общеобразовательных программ начального общего образования (дети-инвалиды, проходящие обучение по состоянию здоровья на дому)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</si>
  <si>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</si>
  <si>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(Очная с применением дистанционных образовательных технологий)</t>
  </si>
  <si>
    <t>Реализация основных общеобразовательных программ начального общего образования (проходящие обучение по состоянию здоровья на дому)</t>
  </si>
  <si>
    <t>Реализация адаптированных основных общеобразовательных программ начального общего образования (с тяжелыми нарушениями речи)</t>
  </si>
  <si>
    <t>Реализация адаптированных основных общеобразовательных программ начального общего образования (с задержкой психического развития)</t>
  </si>
  <si>
    <t>Реализация основных общеобразовательных программ основного общего образования (обучающиеся с ограниченными возможностями здоровья (ОВЗ), адаптированная образовательная программа)</t>
  </si>
  <si>
    <t>Реализация основных общеобразовательных программ основного общего образования (обучающиеся с ограниченными возможностями здоровья (ОВЗ), адаптированная образовательная программа, проходящие обучение по состоянию здоровья на дому)</t>
  </si>
  <si>
    <t>Реализация основных общеобразовательных программ основного общего образования (обучающиеся с ограниченными возможностями здоровья (ОВЗ),очная с применением дистанционных образовательных технологий, адаптированная образовательная программа, проходящие обучение по состоянию здоровья на дому)</t>
  </si>
  <si>
    <t>Реализация основных общеобразовательных программ основного общего образования (дети-инвалиды, адаптированная образовательная программа, проходящие обучение по состоянию здоровья на дому)</t>
  </si>
  <si>
    <t>Реализация основных общеобразовательных программ основного общего образования (обучающиеся за исключением обучающихся с ограниченными возможностями здоровья (ОВЗ) и детей-инвалидов)</t>
  </si>
  <si>
    <t>Реализация основных общеобразовательных программ основного общего образования (обучающиеся за исключением обучающихся с ограниченными возможностями здоровья (ОВЗ) и детей-инвалидов, проходящие обучение по состоянию здоровья на дому)</t>
  </si>
  <si>
    <t>Реализация основных общеобразовательных программ основного общего образования (обучающиеся с ограниченными возможностями здоровья (ОВЗ), проходящие обучение по состоянию здоровья на дому)</t>
  </si>
  <si>
    <t>Реализация основных общеобразовательных программ основного общего образования (дети-инвалиды)</t>
  </si>
  <si>
    <t>Реализация основных общеобразовательных программ основного общего образования (дети-инвалиды, проходящие обучение по состоянию здоровья на дому)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</si>
  <si>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</si>
  <si>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 (Очная с применением дистанционных образовательных технологий)</t>
  </si>
  <si>
    <t>Реализация основных общеобразовательных программ основного общего образования (проходящие обучение по состоянию здоровья на дому)</t>
  </si>
  <si>
    <t>Реализация основных общеобразовательных программ среднего общего образования (обучающиеся за исключением обучающихся с ограниченными возможностями здоровья (ОВЗ) и детей-инвалидов, образовательная программа, обеспечивающая углубленное изучение отдельных учебных предметов, предметных областей (профильное обучение))</t>
  </si>
  <si>
    <t>Реализация основных общеобразовательных программ среднего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обучение))</t>
  </si>
  <si>
    <t>Реализация основных общеобразовательных программ среднего общего образования  (обучающиеся за исключением обучающихся с ограниченными возможностями здоровья (ОВЗ) и детей-инвалидов)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</si>
  <si>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</si>
  <si>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среднего общего образования (проходящие обучение по состоянию здоровья на дому)</t>
  </si>
  <si>
    <t>Реализация основных дополнительных общеразвивающих программ</t>
  </si>
  <si>
    <t>801011О.99.0.БВ24АВ42000</t>
  </si>
  <si>
    <t>801011О.99.0.БВ24АК62000</t>
  </si>
  <si>
    <t>801011О.99.0.БВ24ВТ22000</t>
  </si>
  <si>
    <t>801011О.99.0.БВ24ВУ42000</t>
  </si>
  <si>
    <t>801011О.99.0.БВ24ДМ62000</t>
  </si>
  <si>
    <t>801011О.99.0.БВ24ДН82000</t>
  </si>
  <si>
    <t>801012О.99.0.БА81АА00001</t>
  </si>
  <si>
    <t>801012О.99.0.БА81АА24001</t>
  </si>
  <si>
    <t>801012О.99.0.БА81АЩ72001</t>
  </si>
  <si>
    <t>801012О.99.0.БА81АЮ16001</t>
  </si>
  <si>
    <t>802111О.99.0.БА96АА25001</t>
  </si>
  <si>
    <t>802111О.99.0.БА96АЧ33001</t>
  </si>
  <si>
    <t>802111О.99.0.БА96АШ83001</t>
  </si>
  <si>
    <t>802111О.99.0.БА96АЭ08001</t>
  </si>
  <si>
    <t>802111О.99.0.БА96АЭ33001</t>
  </si>
  <si>
    <t>802111О.99.0.БА96АЮ58001</t>
  </si>
  <si>
    <t>802111О.99.0.БА96АЮ59001</t>
  </si>
  <si>
    <t>802111О.99.0.БА96АЮ83001</t>
  </si>
  <si>
    <t>802112О.99.0.ББ11АЛ26001</t>
  </si>
  <si>
    <t>802112О.99.0.ББ11АП76001</t>
  </si>
  <si>
    <t>802112О.99.0.ББ11АЧ08001</t>
  </si>
  <si>
    <t>802112О.99.0.ББ11АЮ58001</t>
  </si>
  <si>
    <t>802112О.99.0.ББ11АЮ83001</t>
  </si>
  <si>
    <t>804200О.99.0.ББ52АЖ48000</t>
  </si>
  <si>
    <t>Организация деятельности клубных формирований и формирований самодеятельного народного творчества</t>
  </si>
  <si>
    <t>920700О.99.0.А322АА01001</t>
  </si>
  <si>
    <t>Приложение</t>
  </si>
  <si>
    <t>к пояснительной записки</t>
  </si>
  <si>
    <t>Муниципальные услуги (работы)</t>
  </si>
  <si>
    <t>Наименование РзПр</t>
  </si>
  <si>
    <t>Уникальный номер реестровой записи</t>
  </si>
  <si>
    <t>сумма, руб. *</t>
  </si>
  <si>
    <t>объемы  муниципальных услуг (работ)</t>
  </si>
  <si>
    <t>Уточненные значения показателей</t>
  </si>
  <si>
    <t>Первоначально утвержденные значения показателей</t>
  </si>
  <si>
    <t>Фактические значения показателей</t>
  </si>
  <si>
    <t>х</t>
  </si>
  <si>
    <t>910200О.99.0.ББ82АА00000</t>
  </si>
  <si>
    <t>910200О.99.0.ББ82АА01000</t>
  </si>
  <si>
    <t>591400О.99.0.ББ73АА01000</t>
  </si>
  <si>
    <t>932919.Р.83.1.05390001000</t>
  </si>
  <si>
    <t>931900О.99.0.БВ27АБ41001</t>
  </si>
  <si>
    <t>931900О.99.0.БВ27АБ40001</t>
  </si>
  <si>
    <t>931900О.99.0.БВ27АА26001</t>
  </si>
  <si>
    <t>931900О.99.0.БВ27АА25001</t>
  </si>
  <si>
    <t>931900О.99.0.БВ27АА11001</t>
  </si>
  <si>
    <t>931900О.99.0.БВ27АВ55002</t>
  </si>
  <si>
    <t>931900О.99.0.БВ27АБ42001</t>
  </si>
  <si>
    <t>931900О.99.0.БВ27АА27001</t>
  </si>
  <si>
    <t>931900О.99.0.БВ27АБ30001</t>
  </si>
  <si>
    <t>931900О.99.0.БВ27АБ31001</t>
  </si>
  <si>
    <t>931900О.99.0.БВ27АВ87001</t>
  </si>
  <si>
    <t>931900О.99.0.БВ27АА85001</t>
  </si>
  <si>
    <t>931900О.99.0.БВ27АА86001</t>
  </si>
  <si>
    <t>931900О.99.0.БВ27АВ15001</t>
  </si>
  <si>
    <t>931900О.99.0.БВ27АВ16001</t>
  </si>
  <si>
    <t>931900О.99.0.БВ27АВ35001</t>
  </si>
  <si>
    <t>931900О.99.0.БВ27АВ36001</t>
  </si>
  <si>
    <t>931900О.99.0.БВ27АВ37001</t>
  </si>
  <si>
    <t>931900О.99.0.БВ27АВ25001</t>
  </si>
  <si>
    <t>931900О.99.0.БВ27АВ26001</t>
  </si>
  <si>
    <t>931900О.99.0.БВ27АВ27001</t>
  </si>
  <si>
    <t>931900О.99.0.БВ27АВ40001</t>
  </si>
  <si>
    <t>931900О.99.0.БВ27АВ41001</t>
  </si>
  <si>
    <t>931900О.99.0.БВ28АВ30000</t>
  </si>
  <si>
    <t>Самбо, этап начальной подготовки</t>
  </si>
  <si>
    <t>931900О.99.0.БВ28АБ85000</t>
  </si>
  <si>
    <t>931900О.99.0.БВ28АВ75000</t>
  </si>
  <si>
    <t>Спортивная акробатика, этап начальной подготовки</t>
  </si>
  <si>
    <t>931900О.99.0.БВ28АБ65000</t>
  </si>
  <si>
    <t>931900О.99.0.БВ28АВ10000</t>
  </si>
  <si>
    <t>931900О.99.0.БВ28АБ40000</t>
  </si>
  <si>
    <t>931900О.99.0.БВ28АВ76000</t>
  </si>
  <si>
    <t>931900О.99.0.БВ28АБ41000</t>
  </si>
  <si>
    <t>931900О.99.0.БВ31АА05001</t>
  </si>
  <si>
    <t>931900О.99.0.БВ31АА72001</t>
  </si>
  <si>
    <t>931900О.99.0.БВ31АА06001</t>
  </si>
  <si>
    <t>931900О.99.0.БВ33АА65001</t>
  </si>
  <si>
    <t>931900О.99.0.БВ29АБ00001</t>
  </si>
  <si>
    <t>931900О.99.0.БВ29АА90001</t>
  </si>
  <si>
    <t>931900О.99.0.БВ29АА70001</t>
  </si>
  <si>
    <t>931900О.99.0.БВ29АА91001</t>
  </si>
  <si>
    <t>931900О.99.0.БВ29АА71001</t>
  </si>
  <si>
    <t>Организация и обеспечение отдыха и оздоровления детей</t>
  </si>
  <si>
    <t>Реализация дополнительных общеобразовательных предпрофессиональных программ в области искусств (Декоративно-прикладное творчество)</t>
  </si>
  <si>
    <t xml:space="preserve">Производство и выпуск сетевого издания (Содержание порталов в инфромационно-коммуникационной сети Интернет) </t>
  </si>
  <si>
    <t>Производство и распространение телепрограмм</t>
  </si>
  <si>
    <t>шт</t>
  </si>
  <si>
    <t>Мб</t>
  </si>
  <si>
    <t>час</t>
  </si>
  <si>
    <t>581300.Р.83.1.06670001000</t>
  </si>
  <si>
    <t>631200.Р.83.1.05270001000</t>
  </si>
  <si>
    <t>602000.Р.83.1.04960001000</t>
  </si>
  <si>
    <t>СРЕДСТВА МАССОВОЙ ИНФОРМАЦИИ</t>
  </si>
  <si>
    <t>Осуществление издательской деятельности</t>
  </si>
  <si>
    <t>Фигурное катание (этап начальной подготовки)</t>
  </si>
  <si>
    <t>Фигурное катание (тренировочный этап)</t>
  </si>
  <si>
    <t>Хоккей (этап начальной подготовки)</t>
  </si>
  <si>
    <t>Хоккей (тренировочный этап)</t>
  </si>
  <si>
    <t>931900О.99.0.БВ27АА95001</t>
  </si>
  <si>
    <t>Конный спорт (этап начальной подготовки)</t>
  </si>
  <si>
    <t>931900О.99.0.БВ27АА96001</t>
  </si>
  <si>
    <t>Конный спорт (тренировочный этап)</t>
  </si>
  <si>
    <t>931900О.99.0.БВ33АА50001</t>
  </si>
  <si>
    <t>931900О.99.0.БВ29АА75001</t>
  </si>
  <si>
    <t>931900О.99.0.БВ28АБ56000</t>
  </si>
  <si>
    <t>931900О.99.0.БВ28АБ57000</t>
  </si>
  <si>
    <t>801012О.99.0.БА81АЦ79001</t>
  </si>
  <si>
    <t>801012О.99.0.БА82АМ04001</t>
  </si>
  <si>
    <t>Реализация адаптированных основных общеобразовательных программ начального общего образования (с задержкой психического развития, проходящие обучение по состоянию здоровья на дому)</t>
  </si>
  <si>
    <t>802112О.99.0.ББ11АО26001</t>
  </si>
  <si>
    <t>Реализация основных общеобразовательных программ среднего общего образования (дети-инвалиды, образовательная программа, обеспечивающая углубленное изучение отдельных учебных предметов, предметных областей (профильное обучение))</t>
  </si>
  <si>
    <t>802112О.99.0.ББ11АЧ33001</t>
  </si>
  <si>
    <t>Реализация основных общеобразовательных программ среднего общего образования (обучающиеся за исключением обучающихся с ограниченными возможностями здоровья (ОВЗ) и детей-инвалидов проходящие обучение по состоянию здоровья на дому)</t>
  </si>
  <si>
    <t>802112О.99.0.ББ55АД96000</t>
  </si>
  <si>
    <t>932919.Р.83.1.06090001004</t>
  </si>
  <si>
    <t>932920.Р.83.1.05390001001</t>
  </si>
  <si>
    <t xml:space="preserve">Организация досуга детей, подростков и молодежи </t>
  </si>
  <si>
    <t>Нежинская Инна Евгеньевна, телефон 8(34643)96335*3148 #</t>
  </si>
  <si>
    <t>СВЕДЕНИЯ
о выполнении муниципальными учреждениями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на оказание соответствующих услуг (выполнения работ) за 2022 год</t>
  </si>
  <si>
    <t>841111.Р.83.0.0728001000</t>
  </si>
  <si>
    <t>Единица</t>
  </si>
  <si>
    <t>932919.Р.83.1.06150001003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</si>
  <si>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молодежи,развитие творческого,профессионального,интеллектуального потенциалов подростков и молодежи.</t>
  </si>
  <si>
    <t>Человек</t>
  </si>
  <si>
    <t>932920.Р.83.1.05040001000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</si>
  <si>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</si>
  <si>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инновационную,предпринимательскую,добровольческую деятельность,а так же на развитие гражданской активности молодежи и формирование здорового образа жизни</t>
  </si>
  <si>
    <t>560200О.99.0.БА89АА00000</t>
  </si>
  <si>
    <t>Начальное общее образование</t>
  </si>
  <si>
    <t>560200О.99.0.ББ03АА00000</t>
  </si>
  <si>
    <t>Основное общее образование</t>
  </si>
  <si>
    <t>560200О.99.0.ББ18АА00000</t>
  </si>
  <si>
    <t>Среднее общее образование</t>
  </si>
  <si>
    <t>Реализация основных общеобразовательных программ дошкольного образования (Обучающиеся за исключением обучающихся с ограниченными возможностями здоровья (ОВЗ) и детей-инвалидов, От 1 года до 3 лет)</t>
  </si>
  <si>
    <t>Реализация основных общеобразовательных программ дошкольного образования (Обучающиеся за исключением обучающихся с ограниченными возможностями здоровья (ОВЗ) и детей-инвалидов, От 3 лет до 8 лет)</t>
  </si>
  <si>
    <t>Реализация основных общеобразовательных программ дошкольного образования (От 1 года до 3 лет)</t>
  </si>
  <si>
    <t>Реализация основных общеобразовательных программ дошкольного образования (От 3 лет до 8 лет)</t>
  </si>
  <si>
    <t>Реализация основных общеобразовательных программ начального общего образования (обучающиеся с ограниченными возможностями здоровья (ОВЗ), адаптированная образовательная программа)</t>
  </si>
  <si>
    <t>Реализация основных общеобразовательных программ начального общего образования ( обучающиеся с ограниченными возможностями здоровья (ОВЗ), адаптированная образовательная программа, проходящие обучение по состоянию здоровья на дому)</t>
  </si>
  <si>
    <t>801012О.99.0.БА81АБ68001</t>
  </si>
  <si>
    <t>801012О.99.0.БА81АЦ60001</t>
  </si>
  <si>
    <t>801012О.99.0.БА81АЦ67001</t>
  </si>
  <si>
    <t>801012О.99.0.БА81АЦ84001</t>
  </si>
  <si>
    <t>801012О.99.0.БА81АШ28001</t>
  </si>
  <si>
    <t>801012О.99.0.БА81АЩ48001</t>
  </si>
  <si>
    <t>801012О.99.0.БА81АЭ92001</t>
  </si>
  <si>
    <t>801012О.99.0.БА81АЭ93001</t>
  </si>
  <si>
    <t>801012О.99.0.БА82АЗ70001</t>
  </si>
  <si>
    <t>801012О.99.0.БА82АЛ78001</t>
  </si>
  <si>
    <t>802111О.99.0.БА96АА00001</t>
  </si>
  <si>
    <t>802111О.99.0.БА96АА26001</t>
  </si>
  <si>
    <t>802111О.99.0.БА96АБ75001</t>
  </si>
  <si>
    <t>802111О.99.0.БА96АЧ08001</t>
  </si>
  <si>
    <t>802112О.99.0.ББ11АО51001</t>
  </si>
  <si>
    <t>Реализация основных общеобразовательных программ среднего общего образования (дети-инвалиды, образовательная программа, обеспечивающая углубленное изучение отдельных учебных предметов, предметных областей (профильное обучение), проходящие обучение по состоянию здоровья на дому)</t>
  </si>
  <si>
    <t>802112О.99.0.ББ11АЮ59001</t>
  </si>
  <si>
    <t>Реализация основных общеобразовательных программ среднего общего образования (Очная с применением дистанционных образовательных технологий)</t>
  </si>
  <si>
    <t>3006</t>
  </si>
  <si>
    <t>3559</t>
  </si>
  <si>
    <t>587</t>
  </si>
  <si>
    <t>93</t>
  </si>
  <si>
    <t>9</t>
  </si>
  <si>
    <t>2</t>
  </si>
  <si>
    <t>1060</t>
  </si>
  <si>
    <t>4</t>
  </si>
  <si>
    <t>6</t>
  </si>
  <si>
    <t>5</t>
  </si>
  <si>
    <t>7</t>
  </si>
  <si>
    <t>8</t>
  </si>
  <si>
    <t>1501</t>
  </si>
  <si>
    <t>307</t>
  </si>
  <si>
    <t>3</t>
  </si>
  <si>
    <t>13</t>
  </si>
  <si>
    <t>368</t>
  </si>
  <si>
    <t>29</t>
  </si>
  <si>
    <t>Расходы по содержанию имущества (НАЛОГИ)</t>
  </si>
  <si>
    <t>931900О990БВ27АБ15001</t>
  </si>
  <si>
    <t>Спортивная подготовка по олимпийским видам спорта, Лыжные гонки (Этап начальной подготовки)</t>
  </si>
  <si>
    <t>Спортивная подготовка по олимпийским видам спорта, Прыжки на батуте(Этап начальной подготовки)</t>
  </si>
  <si>
    <t>Спортивная подготовка по олимпийским видам спорта, Бокс (Этап начальной подготовки)</t>
  </si>
  <si>
    <t>Спортивная подготовка по олимпийским видам спорта, Плавание (этап начальной подготовки)</t>
  </si>
  <si>
    <t>Спортивная подготовка по олимпийским видам спорта, Каратэ (этап начальной подготовки)</t>
  </si>
  <si>
    <t>Спортивная подготовка по олимпийским видам спорта, Дзюдо (этап начальной подготовки)</t>
  </si>
  <si>
    <t>Спортивная подготовка по олимпийским видам спорта, Тяжелая атлетика (этап начальной подготовки)</t>
  </si>
  <si>
    <t>931900О.99.0.БВ27АА10001</t>
  </si>
  <si>
    <t>Спортивная подготовка по олимпийским видам спорта, Баскетбол (этап начальной подготовки)</t>
  </si>
  <si>
    <t>Спортивная подготовка по олимпийским видам спорта, Футбол (этап начальной подготовки)</t>
  </si>
  <si>
    <t>931900О990БВ27АБ8001</t>
  </si>
  <si>
    <t>Спортивая подготовка по олимпийским видамспорта, Спортивная борьба (этап начальной подготовки)</t>
  </si>
  <si>
    <t>931900О990БВ27АБ16001</t>
  </si>
  <si>
    <t>Спортивная подготовка по олимпийским видам спорта, Лыжные гонки (тренировочный этап, этап спортивной специализации)</t>
  </si>
  <si>
    <t>Спортивная подготовка по олимпийским видам спорта, Прыжки на батуте(тренировочный этап, этап спортивной специализации)</t>
  </si>
  <si>
    <t>Спортивная подготовка по олимпийским видам спорта, Бокс (тренировочный этап, этап спортивной специализации)</t>
  </si>
  <si>
    <t>Спортивная подготовка по олимпийским видам спорта, Плавание (тренировчный этап, этап спортивной специализации))</t>
  </si>
  <si>
    <t>Спортивная подготовка по олимпийским видам спорта, Каратэ (тренировочный этап, этап сротивной специализации)</t>
  </si>
  <si>
    <t>Спортивная подготовка по олимпийским видам спорта, Дзюдо (тренировочный этап, этап спортивной специализации)</t>
  </si>
  <si>
    <t>Спортивная подготовка по олимпийским видам спорта, Тяжелая атлетика (тренировочный этап, этап спортивной специализации)</t>
  </si>
  <si>
    <t>Спортивная подготовка по олимпийским видам спорта, Баскетбол (тренировочный этап, этап спортивной специализации)</t>
  </si>
  <si>
    <t>Спортивная подготовка по олимпийским видам спорта, Футбол (тренировочный этап, этап спортивной специализации)</t>
  </si>
  <si>
    <t>Спортивная подготовка по олимпийским видам спорта, Прыжки на батуте(этап совершенствования спортивного мастерства)</t>
  </si>
  <si>
    <t>Спортивная подготовка по олимпийским видам спорта, Футбол(этап совершенствования спортивного мастерства)</t>
  </si>
  <si>
    <t>Спортивная подготовка по олимпийским видам спорта, Бокс (этап совершенствования спортивного мастерства)</t>
  </si>
  <si>
    <t>Спортивная подготовка по неолимпийским видам спорта, Самбо (этап начальной подготовки)</t>
  </si>
  <si>
    <t>Спортивная подготовка по неолимпийским видам спорта, Спортивная акробатика (этап начальной подготовки)</t>
  </si>
  <si>
    <t>Спортивная подготовка по неолимпийским видам спорта, Пауэрлифтинг (этап начальной подготовки)</t>
  </si>
  <si>
    <t>931900О990БВ28АА45000</t>
  </si>
  <si>
    <t>Спортивная подготовка по неолимпийским видам спорта, Армреслинг (этап начальной подготовки)</t>
  </si>
  <si>
    <t>Спортивная подготовка по неолимпийским видам спорта, Рукопашный бой (этап начальной подготовки)</t>
  </si>
  <si>
    <t>Спортивная подготовка по неолимпийским видам спорта, Киокусинкай (этап начальной подготовки)</t>
  </si>
  <si>
    <t>931900О990БВ28АБ40000</t>
  </si>
  <si>
    <t>Спортивная подготовка по неолимпийским видам спорта, Кикбоксинг (этап начальной подготовки)</t>
  </si>
  <si>
    <t>931900О990БВ28АБ86000</t>
  </si>
  <si>
    <t>Спортивная подготовка по неолимпийским видам спорта, Полиатлон (тренировочный этап, этап спортивной специализации)</t>
  </si>
  <si>
    <t>Спортивная подготовка по неолимпийским видам спорта, Спортивная акробатика (тренировочный этап, этап спортивной специализации)</t>
  </si>
  <si>
    <t>Спортивная подготовка по неолимпийским видам спорта, Пауэрлифтинг (тренировочный этап, этап спортивной специализации))</t>
  </si>
  <si>
    <t>Спортивная подготовка по неолимпийским видам спорта, Армреслинг (тренировочный этап, этап спортивной специализации)</t>
  </si>
  <si>
    <t>Спортивная подготовка по неолимпийским видам спорта, Рукопашный бой (тренировочный этап, этап спортивной специализации)</t>
  </si>
  <si>
    <t>Спортивная подготовка по неолимпийским видам спорта, Киокусинкай (тренировочный этап, этап спортивной специализации)</t>
  </si>
  <si>
    <t>931900О990БВ28АБ67000</t>
  </si>
  <si>
    <t>Спортивная подготовка по неолимпийским видам спорта, Пауэрлифтинг (этап совершенствования спортивного мастерства)</t>
  </si>
  <si>
    <t>Спортивная подготовка по неолимпийским видам спорта, Спортивная акробатика (этап совершенствования спортивного мастерства)</t>
  </si>
  <si>
    <t>931900О.99.0.БВ28АБ12000</t>
  </si>
  <si>
    <t>Спортивная подготовка по неолимпийским видам спорта, Рукопашный бой (этап совершенствования спортивного мастерства)</t>
  </si>
  <si>
    <t>931900О990БВ28АА47000</t>
  </si>
  <si>
    <t>Спортивная подготовка по неолимпийским видам спорта, Армреслинг (этап совершенствования спортивного мастерства)</t>
  </si>
  <si>
    <t>926200О.99.0.БВ31АА890010</t>
  </si>
  <si>
    <t>Спортивная подготовка по спорту лиц с интеллектуальными нарушениями, Лыжные гонки (этап начальной подготовки)</t>
  </si>
  <si>
    <t>931900О990БВ31АА15001</t>
  </si>
  <si>
    <t>Спортивная подготовка по спорту лиц с интеллектуальными нарушениями, Плавание (этап начальной подготовки)</t>
  </si>
  <si>
    <t>931900О990БВ31АА97001</t>
  </si>
  <si>
    <t>Спортивная подготовка по спорту лиц с интеллектуальными нарушениями, Пауэрлифтинг-троеборье (этап начальной подготовки)</t>
  </si>
  <si>
    <t>Спортивная подготовка по спорту лиц с интеллектуальными нарушениями, Легкая атлетика (этап начальной подготовки)</t>
  </si>
  <si>
    <t>Спортивная подготовка по спорту лиц с интеллектуальными нарушениями, Пауэрлифтинг-троеборье (тренировочный этап, этап спортивной специализации))</t>
  </si>
  <si>
    <t>Спортивная подготовка по спорту лиц с интеллектуальными нарушениями, Легкая атлетика (тренировочный этап, этап спортивной специализации)</t>
  </si>
  <si>
    <t>926200О.99.0.БВ31АА11001</t>
  </si>
  <si>
    <t>Спортивная подготовка по спорту лиц с интеллектуальными нарушениями, Настольный теннис (тренировочный этап, этап спортивной специализации)</t>
  </si>
  <si>
    <t>931900О990БВ31АА16001</t>
  </si>
  <si>
    <t>Спортивная подготовка по спорту лиц с интеллектуальными нарушениями, Плавание (тренировочный этап, этап спортивной специализации)</t>
  </si>
  <si>
    <t>Спортивная подготовка по спорту глухих , Легкая атлетика (этап начальной подготовки)</t>
  </si>
  <si>
    <t>Спортивная подготовка по спорту глухих , Дзюдо (этап начальной подготовки)</t>
  </si>
  <si>
    <t>93100О990БВ33АА76001</t>
  </si>
  <si>
    <t>Спортивная подготовка по спорту глухих , Настольный тенис (тренировочный этап)</t>
  </si>
  <si>
    <t>931900О990БВ33АА66003</t>
  </si>
  <si>
    <t>Спортивная подготовка по спорту глухих , Легкая атлетика (тренировочный этап)</t>
  </si>
  <si>
    <t>Спортивная подготовка по спорту лиц с поражением ОДА, Плавание (этап начальной подготовки)</t>
  </si>
  <si>
    <t>Спортивная подготовка по спорту лиц с поражением ОДА, Пауэрлифтинг (этап начальной подготовки)</t>
  </si>
  <si>
    <t>Спортивная подготовка по спорту лиц с поражением ОДА, Легкая атлетика (этап начальной подготовки)</t>
  </si>
  <si>
    <t>Спортивная подготовка по спорту лиц с поражением ОДА, Лыжные гонки (этап начальной подготовки)</t>
  </si>
  <si>
    <t>926200О.99.0.БВ29АА81001</t>
  </si>
  <si>
    <t>Спортивная подготовка по спорту лиц с поражением ОДА, Настольный тенис (тренировочный этап)</t>
  </si>
  <si>
    <t>Спортивная подготовка по спорту лиц с поражением ОДА, Пауэрлифтинг (тренировочный этап, этап спортивной специализации)</t>
  </si>
  <si>
    <t>Спортивная подготовка по спорту лиц с поражением ОДА, Легкая атлетика (тренировочный этап, этап спортивной специализации)</t>
  </si>
  <si>
    <t>931900.Р.83.1.06250005000</t>
  </si>
  <si>
    <t>Обеспечение участия лиц,проходящих спортивную подготовку,д в  спортивных соревнованиях  (региональные)</t>
  </si>
  <si>
    <t>931900.Р.83.1.06250003000</t>
  </si>
  <si>
    <t>Обеспечение участия лиц,проходящих спортивную подготовку,д в  спортивных соревнованиях  (межрегиональные)</t>
  </si>
  <si>
    <t>931100Р83105370001000</t>
  </si>
  <si>
    <t>Организация и проведение официальных физкультурных (физкультурно-оздоровительных) мероприятий (муниципальные)</t>
  </si>
  <si>
    <t>931900.Р.83.1.06250006000</t>
  </si>
  <si>
    <t>931910Р83105030001000</t>
  </si>
  <si>
    <t>931900Р83105210007000</t>
  </si>
  <si>
    <t>Обеспечение участия спортивных сборных команд в официальных спортивных мероприятиях</t>
  </si>
  <si>
    <t>931900.Р.83.1.06050001000</t>
  </si>
  <si>
    <t>931900.Р.83.1.07000001000</t>
  </si>
  <si>
    <t>931900.Р.83.1.06600001000</t>
  </si>
  <si>
    <t>931100Р83105860001000</t>
  </si>
  <si>
    <t>Организация и проведение официальных спортивных мероприятий(муниципальные)</t>
  </si>
  <si>
    <t>Фигурное катание (этап совершенствования спортивного мастерства)</t>
  </si>
  <si>
    <t>Полиатлон (этап начальной подготовки)</t>
  </si>
  <si>
    <t>Мотоциклетный спорт (этап совершенствования спортивного мастерства)</t>
  </si>
  <si>
    <t>Мотоциклетный спорт (тренировочный этап)</t>
  </si>
  <si>
    <t>Пауэрлифтинг (этап начальной подготовки)</t>
  </si>
  <si>
    <t>931900О.99.0.БВ28АБ87000</t>
  </si>
  <si>
    <t>Полиатлон (этап совершенствования спортивного мастерства)</t>
  </si>
  <si>
    <t>9207000990А322АА01001</t>
  </si>
  <si>
    <t>932919Р83105390001000</t>
  </si>
  <si>
    <t>Организация отдыха детей и молодежи (в учреждениях физической культуры и спорта)</t>
  </si>
  <si>
    <t>Организация досуга детей и молодежи (в учреждениях физической культуры и спорта)</t>
  </si>
  <si>
    <t>Организация отдыха детей и молодежи (в учреждениях образования)</t>
  </si>
  <si>
    <t>старт</t>
  </si>
  <si>
    <t>920700О.99.0.АЗ22АА01001</t>
  </si>
  <si>
    <t>Организация досуга детей, подростков и молодежи (в учреждениях культуры)</t>
  </si>
  <si>
    <t>802112.О.99.0.ББ55АД16000</t>
  </si>
  <si>
    <t>Реализация дополнительных предпрофессиональных программ в области искусств (живопись)</t>
  </si>
  <si>
    <t>человек/час</t>
  </si>
  <si>
    <t>804200О.99.0.ББ52АЗ44000</t>
  </si>
  <si>
    <t>Реализация дополнительных          
общеразвивающих программ</t>
  </si>
  <si>
    <t>Летняя творческая площадка</t>
  </si>
  <si>
    <t>802112О.99.0.ББ55АА80000</t>
  </si>
  <si>
    <t>реализация дополнительных общеобразовательных предпрофессиональных программ в области искусств (Струнные инструменты )</t>
  </si>
  <si>
    <t>чел-час</t>
  </si>
  <si>
    <t>802112О.99.0.ББ55АБ92000</t>
  </si>
  <si>
    <t>реализация дополнительных общеобразовательных предпрофессиональных программ в области искусств (Народные инструменты)</t>
  </si>
  <si>
    <t>802112О.99.0.ББ55АБ36000</t>
  </si>
  <si>
    <t>реализация дополнительных общеобразовательных предпрофессиональных программ в области искусств (Духовые и ударные инструменты )</t>
  </si>
  <si>
    <t>802112О.99.0.ББ55АЕ84000</t>
  </si>
  <si>
    <t>реализация дополнительных общеобразовательных предпрофессиональных программ в области искусств (Хореографическое творчество)</t>
  </si>
  <si>
    <t>802112О.99.0.ББ55АА24000</t>
  </si>
  <si>
    <t>реализация дополнительных общеобразовательных предпрофессиональных программ в области искусств (Фортепиано)</t>
  </si>
  <si>
    <t>802112О.99.0.ББ55АВ72000</t>
  </si>
  <si>
    <t>реализация дополнительных общеобразовательных предпрофессиональных программ в области искусств (Инструменты эстрадного оркестра )</t>
  </si>
  <si>
    <t>X</t>
  </si>
  <si>
    <t>900400О.99.0.ББ72АА00001</t>
  </si>
  <si>
    <t>Организация и проведение мероприятий</t>
  </si>
  <si>
    <t>900400.P.83.1.05730001001</t>
  </si>
  <si>
    <t>932919.P.83.1.05390001001</t>
  </si>
  <si>
    <t>Организация досуга детей, подростков и молодежи     Культурно-досуговые, спортивно-массовые мероприятия</t>
  </si>
  <si>
    <t>900400.О.99.0.ББ67АА00000</t>
  </si>
  <si>
    <t>900100О.99.0.ББ81АА01000</t>
  </si>
  <si>
    <t>900100О.99.0.ББ68АА00000</t>
  </si>
  <si>
    <t>«Библиотечное, библиографическое и информационное обслуживание пользователей библиотеки» (в стационарных условиях</t>
  </si>
  <si>
    <t xml:space="preserve">Единица </t>
  </si>
  <si>
    <t>910100О.99.0.ББ83АА02000</t>
  </si>
  <si>
    <t xml:space="preserve">«Библиотечное, библиографическое и информационное обслуживание пользователей библиотеки» (удаленно через сеть Интернет) </t>
  </si>
  <si>
    <t>910100О.99.0.ББ83АА01000</t>
  </si>
  <si>
    <t>«Библиотечное, библиографическое и информационное обслуживание пользователей библиотеки» (вне стационара)</t>
  </si>
  <si>
    <t>910100.Р.83.1.05930001001</t>
  </si>
  <si>
    <t>«Библиографическая обработка документов и создание каталогов»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</si>
</sst>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#,##0;\ \-\ #,##0;\ \-"/>
    <numFmt numFmtId="165" formatCode="#,##0.00;\ \-\ #,##0.00;\ \-"/>
    <numFmt numFmtId="166" formatCode="#,##0.0000;\ \-\ #,##0.0000;\ \-"/>
    <numFmt numFmtId="167" formatCode="#,##0.00_ ;\-#,##0.00\ "/>
    <numFmt numFmtId="168" formatCode="_-* #,##0.00\ _₽_-;\-* #,##0.00\ _₽_-;_-* &quot;-&quot;??\ _₽_-;_-@_-"/>
    <numFmt numFmtId="169" formatCode="#,##0.0_ ;\-#,##0.0\ "/>
    <numFmt numFmtId="170" formatCode="0.0"/>
    <numFmt numFmtId="171" formatCode="#,##0.0"/>
    <numFmt numFmtId="172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7" fillId="0" borderId="0" xfId="0" applyFont="1" applyFill="1"/>
    <xf numFmtId="0" fontId="19" fillId="0" borderId="0" xfId="0" applyFont="1" applyFill="1"/>
    <xf numFmtId="4" fontId="7" fillId="0" borderId="0" xfId="0" applyNumberFormat="1" applyFont="1" applyFill="1"/>
    <xf numFmtId="49" fontId="6" fillId="0" borderId="0" xfId="0" applyNumberFormat="1" applyFont="1" applyFill="1"/>
    <xf numFmtId="0" fontId="8" fillId="0" borderId="0" xfId="0" applyFont="1" applyFill="1"/>
    <xf numFmtId="0" fontId="7" fillId="0" borderId="0" xfId="0" applyFont="1" applyFill="1" applyAlignment="1">
      <alignment vertical="center"/>
    </xf>
    <xf numFmtId="49" fontId="19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/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/>
    <xf numFmtId="0" fontId="8" fillId="0" borderId="0" xfId="0" applyFont="1" applyFill="1" applyBorder="1"/>
    <xf numFmtId="2" fontId="8" fillId="0" borderId="0" xfId="0" applyNumberFormat="1" applyFont="1" applyFill="1" applyBorder="1"/>
    <xf numFmtId="4" fontId="8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/>
    <xf numFmtId="0" fontId="9" fillId="0" borderId="0" xfId="0" applyFont="1" applyFill="1"/>
    <xf numFmtId="0" fontId="16" fillId="0" borderId="0" xfId="0" applyFont="1" applyFill="1" applyAlignment="1"/>
    <xf numFmtId="0" fontId="3" fillId="0" borderId="0" xfId="0" applyFont="1" applyFill="1"/>
    <xf numFmtId="0" fontId="17" fillId="0" borderId="0" xfId="0" applyFont="1" applyFill="1"/>
    <xf numFmtId="2" fontId="17" fillId="0" borderId="0" xfId="0" applyNumberFormat="1" applyFont="1" applyFill="1"/>
    <xf numFmtId="2" fontId="3" fillId="0" borderId="0" xfId="0" applyNumberFormat="1" applyFont="1" applyFill="1"/>
    <xf numFmtId="49" fontId="13" fillId="0" borderId="0" xfId="2" applyNumberFormat="1" applyFont="1" applyFill="1" applyBorder="1" applyAlignment="1" applyProtection="1">
      <alignment horizontal="right" indent="1"/>
    </xf>
    <xf numFmtId="166" fontId="6" fillId="0" borderId="0" xfId="0" applyNumberFormat="1" applyFont="1" applyFill="1" applyBorder="1"/>
    <xf numFmtId="43" fontId="14" fillId="0" borderId="0" xfId="1" applyFont="1" applyFill="1" applyBorder="1"/>
    <xf numFmtId="168" fontId="8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 applyProtection="1">
      <alignment horizontal="center" vertical="center"/>
      <protection locked="0"/>
    </xf>
    <xf numFmtId="167" fontId="8" fillId="0" borderId="0" xfId="0" applyNumberFormat="1" applyFont="1" applyFill="1"/>
    <xf numFmtId="4" fontId="8" fillId="0" borderId="0" xfId="0" applyNumberFormat="1" applyFont="1" applyFill="1"/>
    <xf numFmtId="168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170" fontId="5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3" fontId="3" fillId="0" borderId="2" xfId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9" fontId="3" fillId="0" borderId="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wrapText="1"/>
    </xf>
    <xf numFmtId="4" fontId="1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3" fontId="3" fillId="0" borderId="1" xfId="6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3" xfId="6" applyNumberFormat="1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 wrapText="1"/>
    </xf>
    <xf numFmtId="0" fontId="3" fillId="0" borderId="1" xfId="6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/>
    <xf numFmtId="0" fontId="20" fillId="0" borderId="20" xfId="0" applyFont="1" applyFill="1" applyBorder="1" applyAlignment="1" applyProtection="1">
      <alignment horizontal="left" vertical="center" wrapText="1"/>
    </xf>
    <xf numFmtId="0" fontId="8" fillId="0" borderId="20" xfId="0" applyFont="1" applyFill="1" applyBorder="1"/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20" xfId="1" applyFont="1" applyFill="1" applyBorder="1" applyAlignment="1">
      <alignment horizontal="center" vertical="center"/>
    </xf>
    <xf numFmtId="43" fontId="3" fillId="0" borderId="29" xfId="1" applyFont="1" applyFill="1" applyBorder="1" applyAlignment="1">
      <alignment horizontal="center" vertical="center"/>
    </xf>
    <xf numFmtId="0" fontId="8" fillId="0" borderId="21" xfId="0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49" fontId="6" fillId="4" borderId="0" xfId="0" applyNumberFormat="1" applyFont="1" applyFill="1"/>
    <xf numFmtId="2" fontId="18" fillId="4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/>
    <xf numFmtId="0" fontId="3" fillId="4" borderId="1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4" fontId="3" fillId="4" borderId="17" xfId="0" applyNumberFormat="1" applyFont="1" applyFill="1" applyBorder="1" applyAlignment="1">
      <alignment horizontal="center" vertical="center" wrapText="1"/>
    </xf>
    <xf numFmtId="4" fontId="3" fillId="4" borderId="0" xfId="0" applyNumberFormat="1" applyFont="1" applyFill="1" applyBorder="1" applyAlignment="1" applyProtection="1">
      <alignment horizontal="center" vertical="center"/>
      <protection locked="0"/>
    </xf>
    <xf numFmtId="4" fontId="8" fillId="4" borderId="0" xfId="0" applyNumberFormat="1" applyFont="1" applyFill="1" applyAlignment="1">
      <alignment horizontal="center" vertical="center"/>
    </xf>
    <xf numFmtId="2" fontId="8" fillId="4" borderId="0" xfId="0" applyNumberFormat="1" applyFont="1" applyFill="1"/>
    <xf numFmtId="3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0" applyNumberFormat="1" applyFont="1" applyFill="1" applyBorder="1" applyAlignment="1" applyProtection="1">
      <alignment horizontal="center" vertical="center"/>
      <protection locked="0"/>
    </xf>
    <xf numFmtId="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4" borderId="15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43" fontId="5" fillId="0" borderId="1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1" xfId="1" applyFont="1" applyBorder="1"/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3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" xfId="1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8" xfId="0" applyNumberFormat="1" applyFont="1" applyFill="1" applyBorder="1" applyAlignment="1" applyProtection="1">
      <alignment horizontal="center" vertical="center"/>
      <protection locked="0"/>
    </xf>
    <xf numFmtId="49" fontId="5" fillId="4" borderId="10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left" wrapText="1" indent="1"/>
    </xf>
    <xf numFmtId="14" fontId="12" fillId="0" borderId="0" xfId="0" applyNumberFormat="1" applyFont="1" applyFill="1" applyBorder="1" applyAlignment="1">
      <alignment horizontal="left" indent="1"/>
    </xf>
  </cellXfs>
  <cellStyles count="11">
    <cellStyle name="Обычный" xfId="0" builtinId="0"/>
    <cellStyle name="Обычный 2" xfId="6"/>
    <cellStyle name="Обычный 3" xfId="2"/>
    <cellStyle name="Финансовый" xfId="1" builtinId="3"/>
    <cellStyle name="Финансовый 2" xfId="3"/>
    <cellStyle name="Финансовый 2 2" xfId="8"/>
    <cellStyle name="Финансовый 3" xfId="4"/>
    <cellStyle name="Финансовый 3 2" xfId="9"/>
    <cellStyle name="Финансовый 4" xfId="5"/>
    <cellStyle name="Финансовый 4 2" xfId="10"/>
    <cellStyle name="Финансов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2"/>
  <sheetViews>
    <sheetView tabSelected="1" zoomScaleNormal="100" workbookViewId="0">
      <selection activeCell="M10" sqref="M10"/>
    </sheetView>
  </sheetViews>
  <sheetFormatPr defaultRowHeight="15" x14ac:dyDescent="0.25"/>
  <cols>
    <col min="1" max="1" width="7.140625" style="5" customWidth="1"/>
    <col min="2" max="2" width="25" style="5" customWidth="1"/>
    <col min="3" max="3" width="50.140625" style="5" customWidth="1"/>
    <col min="4" max="4" width="13.7109375" style="5" customWidth="1"/>
    <col min="5" max="5" width="12.5703125" style="5" customWidth="1"/>
    <col min="6" max="6" width="15.85546875" style="5" customWidth="1"/>
    <col min="7" max="7" width="13.28515625" style="5" customWidth="1"/>
    <col min="8" max="8" width="15.5703125" style="5" customWidth="1"/>
    <col min="9" max="9" width="11.7109375" style="5" customWidth="1"/>
    <col min="10" max="10" width="16" style="5" customWidth="1"/>
    <col min="11" max="11" width="14" style="5" customWidth="1"/>
    <col min="12" max="12" width="25.85546875" style="5" customWidth="1"/>
    <col min="13" max="13" width="9.140625" style="5"/>
    <col min="14" max="14" width="15.28515625" style="8" bestFit="1" customWidth="1"/>
    <col min="15" max="15" width="20" style="8" customWidth="1"/>
    <col min="16" max="16" width="18.28515625" style="8" customWidth="1"/>
    <col min="17" max="17" width="9.28515625" style="5" bestFit="1" customWidth="1"/>
    <col min="18" max="18" width="18.85546875" style="5" customWidth="1"/>
    <col min="19" max="252" width="9.140625" style="5"/>
    <col min="253" max="253" width="25" style="5" customWidth="1"/>
    <col min="254" max="254" width="35.28515625" style="5" customWidth="1"/>
    <col min="255" max="255" width="15.5703125" style="5" customWidth="1"/>
    <col min="256" max="256" width="12.7109375" style="5" customWidth="1"/>
    <col min="257" max="257" width="17.7109375" style="5" customWidth="1"/>
    <col min="258" max="258" width="10.7109375" style="5" customWidth="1"/>
    <col min="259" max="260" width="17.7109375" style="5" customWidth="1"/>
    <col min="261" max="261" width="25.7109375" style="5" customWidth="1"/>
    <col min="262" max="267" width="0" style="5" hidden="1" customWidth="1"/>
    <col min="268" max="508" width="9.140625" style="5"/>
    <col min="509" max="509" width="25" style="5" customWidth="1"/>
    <col min="510" max="510" width="35.28515625" style="5" customWidth="1"/>
    <col min="511" max="511" width="15.5703125" style="5" customWidth="1"/>
    <col min="512" max="512" width="12.7109375" style="5" customWidth="1"/>
    <col min="513" max="513" width="17.7109375" style="5" customWidth="1"/>
    <col min="514" max="514" width="10.7109375" style="5" customWidth="1"/>
    <col min="515" max="516" width="17.7109375" style="5" customWidth="1"/>
    <col min="517" max="517" width="25.7109375" style="5" customWidth="1"/>
    <col min="518" max="523" width="0" style="5" hidden="1" customWidth="1"/>
    <col min="524" max="764" width="9.140625" style="5"/>
    <col min="765" max="765" width="25" style="5" customWidth="1"/>
    <col min="766" max="766" width="35.28515625" style="5" customWidth="1"/>
    <col min="767" max="767" width="15.5703125" style="5" customWidth="1"/>
    <col min="768" max="768" width="12.7109375" style="5" customWidth="1"/>
    <col min="769" max="769" width="17.7109375" style="5" customWidth="1"/>
    <col min="770" max="770" width="10.7109375" style="5" customWidth="1"/>
    <col min="771" max="772" width="17.7109375" style="5" customWidth="1"/>
    <col min="773" max="773" width="25.7109375" style="5" customWidth="1"/>
    <col min="774" max="779" width="0" style="5" hidden="1" customWidth="1"/>
    <col min="780" max="1020" width="9.140625" style="5"/>
    <col min="1021" max="1021" width="25" style="5" customWidth="1"/>
    <col min="1022" max="1022" width="35.28515625" style="5" customWidth="1"/>
    <col min="1023" max="1023" width="15.5703125" style="5" customWidth="1"/>
    <col min="1024" max="1024" width="12.7109375" style="5" customWidth="1"/>
    <col min="1025" max="1025" width="17.7109375" style="5" customWidth="1"/>
    <col min="1026" max="1026" width="10.7109375" style="5" customWidth="1"/>
    <col min="1027" max="1028" width="17.7109375" style="5" customWidth="1"/>
    <col min="1029" max="1029" width="25.7109375" style="5" customWidth="1"/>
    <col min="1030" max="1035" width="0" style="5" hidden="1" customWidth="1"/>
    <col min="1036" max="1276" width="9.140625" style="5"/>
    <col min="1277" max="1277" width="25" style="5" customWidth="1"/>
    <col min="1278" max="1278" width="35.28515625" style="5" customWidth="1"/>
    <col min="1279" max="1279" width="15.5703125" style="5" customWidth="1"/>
    <col min="1280" max="1280" width="12.7109375" style="5" customWidth="1"/>
    <col min="1281" max="1281" width="17.7109375" style="5" customWidth="1"/>
    <col min="1282" max="1282" width="10.7109375" style="5" customWidth="1"/>
    <col min="1283" max="1284" width="17.7109375" style="5" customWidth="1"/>
    <col min="1285" max="1285" width="25.7109375" style="5" customWidth="1"/>
    <col min="1286" max="1291" width="0" style="5" hidden="1" customWidth="1"/>
    <col min="1292" max="1532" width="9.140625" style="5"/>
    <col min="1533" max="1533" width="25" style="5" customWidth="1"/>
    <col min="1534" max="1534" width="35.28515625" style="5" customWidth="1"/>
    <col min="1535" max="1535" width="15.5703125" style="5" customWidth="1"/>
    <col min="1536" max="1536" width="12.7109375" style="5" customWidth="1"/>
    <col min="1537" max="1537" width="17.7109375" style="5" customWidth="1"/>
    <col min="1538" max="1538" width="10.7109375" style="5" customWidth="1"/>
    <col min="1539" max="1540" width="17.7109375" style="5" customWidth="1"/>
    <col min="1541" max="1541" width="25.7109375" style="5" customWidth="1"/>
    <col min="1542" max="1547" width="0" style="5" hidden="1" customWidth="1"/>
    <col min="1548" max="1788" width="9.140625" style="5"/>
    <col min="1789" max="1789" width="25" style="5" customWidth="1"/>
    <col min="1790" max="1790" width="35.28515625" style="5" customWidth="1"/>
    <col min="1791" max="1791" width="15.5703125" style="5" customWidth="1"/>
    <col min="1792" max="1792" width="12.7109375" style="5" customWidth="1"/>
    <col min="1793" max="1793" width="17.7109375" style="5" customWidth="1"/>
    <col min="1794" max="1794" width="10.7109375" style="5" customWidth="1"/>
    <col min="1795" max="1796" width="17.7109375" style="5" customWidth="1"/>
    <col min="1797" max="1797" width="25.7109375" style="5" customWidth="1"/>
    <col min="1798" max="1803" width="0" style="5" hidden="1" customWidth="1"/>
    <col min="1804" max="2044" width="9.140625" style="5"/>
    <col min="2045" max="2045" width="25" style="5" customWidth="1"/>
    <col min="2046" max="2046" width="35.28515625" style="5" customWidth="1"/>
    <col min="2047" max="2047" width="15.5703125" style="5" customWidth="1"/>
    <col min="2048" max="2048" width="12.7109375" style="5" customWidth="1"/>
    <col min="2049" max="2049" width="17.7109375" style="5" customWidth="1"/>
    <col min="2050" max="2050" width="10.7109375" style="5" customWidth="1"/>
    <col min="2051" max="2052" width="17.7109375" style="5" customWidth="1"/>
    <col min="2053" max="2053" width="25.7109375" style="5" customWidth="1"/>
    <col min="2054" max="2059" width="0" style="5" hidden="1" customWidth="1"/>
    <col min="2060" max="2300" width="9.140625" style="5"/>
    <col min="2301" max="2301" width="25" style="5" customWidth="1"/>
    <col min="2302" max="2302" width="35.28515625" style="5" customWidth="1"/>
    <col min="2303" max="2303" width="15.5703125" style="5" customWidth="1"/>
    <col min="2304" max="2304" width="12.7109375" style="5" customWidth="1"/>
    <col min="2305" max="2305" width="17.7109375" style="5" customWidth="1"/>
    <col min="2306" max="2306" width="10.7109375" style="5" customWidth="1"/>
    <col min="2307" max="2308" width="17.7109375" style="5" customWidth="1"/>
    <col min="2309" max="2309" width="25.7109375" style="5" customWidth="1"/>
    <col min="2310" max="2315" width="0" style="5" hidden="1" customWidth="1"/>
    <col min="2316" max="2556" width="9.140625" style="5"/>
    <col min="2557" max="2557" width="25" style="5" customWidth="1"/>
    <col min="2558" max="2558" width="35.28515625" style="5" customWidth="1"/>
    <col min="2559" max="2559" width="15.5703125" style="5" customWidth="1"/>
    <col min="2560" max="2560" width="12.7109375" style="5" customWidth="1"/>
    <col min="2561" max="2561" width="17.7109375" style="5" customWidth="1"/>
    <col min="2562" max="2562" width="10.7109375" style="5" customWidth="1"/>
    <col min="2563" max="2564" width="17.7109375" style="5" customWidth="1"/>
    <col min="2565" max="2565" width="25.7109375" style="5" customWidth="1"/>
    <col min="2566" max="2571" width="0" style="5" hidden="1" customWidth="1"/>
    <col min="2572" max="2812" width="9.140625" style="5"/>
    <col min="2813" max="2813" width="25" style="5" customWidth="1"/>
    <col min="2814" max="2814" width="35.28515625" style="5" customWidth="1"/>
    <col min="2815" max="2815" width="15.5703125" style="5" customWidth="1"/>
    <col min="2816" max="2816" width="12.7109375" style="5" customWidth="1"/>
    <col min="2817" max="2817" width="17.7109375" style="5" customWidth="1"/>
    <col min="2818" max="2818" width="10.7109375" style="5" customWidth="1"/>
    <col min="2819" max="2820" width="17.7109375" style="5" customWidth="1"/>
    <col min="2821" max="2821" width="25.7109375" style="5" customWidth="1"/>
    <col min="2822" max="2827" width="0" style="5" hidden="1" customWidth="1"/>
    <col min="2828" max="3068" width="9.140625" style="5"/>
    <col min="3069" max="3069" width="25" style="5" customWidth="1"/>
    <col min="3070" max="3070" width="35.28515625" style="5" customWidth="1"/>
    <col min="3071" max="3071" width="15.5703125" style="5" customWidth="1"/>
    <col min="3072" max="3072" width="12.7109375" style="5" customWidth="1"/>
    <col min="3073" max="3073" width="17.7109375" style="5" customWidth="1"/>
    <col min="3074" max="3074" width="10.7109375" style="5" customWidth="1"/>
    <col min="3075" max="3076" width="17.7109375" style="5" customWidth="1"/>
    <col min="3077" max="3077" width="25.7109375" style="5" customWidth="1"/>
    <col min="3078" max="3083" width="0" style="5" hidden="1" customWidth="1"/>
    <col min="3084" max="3324" width="9.140625" style="5"/>
    <col min="3325" max="3325" width="25" style="5" customWidth="1"/>
    <col min="3326" max="3326" width="35.28515625" style="5" customWidth="1"/>
    <col min="3327" max="3327" width="15.5703125" style="5" customWidth="1"/>
    <col min="3328" max="3328" width="12.7109375" style="5" customWidth="1"/>
    <col min="3329" max="3329" width="17.7109375" style="5" customWidth="1"/>
    <col min="3330" max="3330" width="10.7109375" style="5" customWidth="1"/>
    <col min="3331" max="3332" width="17.7109375" style="5" customWidth="1"/>
    <col min="3333" max="3333" width="25.7109375" style="5" customWidth="1"/>
    <col min="3334" max="3339" width="0" style="5" hidden="1" customWidth="1"/>
    <col min="3340" max="3580" width="9.140625" style="5"/>
    <col min="3581" max="3581" width="25" style="5" customWidth="1"/>
    <col min="3582" max="3582" width="35.28515625" style="5" customWidth="1"/>
    <col min="3583" max="3583" width="15.5703125" style="5" customWidth="1"/>
    <col min="3584" max="3584" width="12.7109375" style="5" customWidth="1"/>
    <col min="3585" max="3585" width="17.7109375" style="5" customWidth="1"/>
    <col min="3586" max="3586" width="10.7109375" style="5" customWidth="1"/>
    <col min="3587" max="3588" width="17.7109375" style="5" customWidth="1"/>
    <col min="3589" max="3589" width="25.7109375" style="5" customWidth="1"/>
    <col min="3590" max="3595" width="0" style="5" hidden="1" customWidth="1"/>
    <col min="3596" max="3836" width="9.140625" style="5"/>
    <col min="3837" max="3837" width="25" style="5" customWidth="1"/>
    <col min="3838" max="3838" width="35.28515625" style="5" customWidth="1"/>
    <col min="3839" max="3839" width="15.5703125" style="5" customWidth="1"/>
    <col min="3840" max="3840" width="12.7109375" style="5" customWidth="1"/>
    <col min="3841" max="3841" width="17.7109375" style="5" customWidth="1"/>
    <col min="3842" max="3842" width="10.7109375" style="5" customWidth="1"/>
    <col min="3843" max="3844" width="17.7109375" style="5" customWidth="1"/>
    <col min="3845" max="3845" width="25.7109375" style="5" customWidth="1"/>
    <col min="3846" max="3851" width="0" style="5" hidden="1" customWidth="1"/>
    <col min="3852" max="4092" width="9.140625" style="5"/>
    <col min="4093" max="4093" width="25" style="5" customWidth="1"/>
    <col min="4094" max="4094" width="35.28515625" style="5" customWidth="1"/>
    <col min="4095" max="4095" width="15.5703125" style="5" customWidth="1"/>
    <col min="4096" max="4096" width="12.7109375" style="5" customWidth="1"/>
    <col min="4097" max="4097" width="17.7109375" style="5" customWidth="1"/>
    <col min="4098" max="4098" width="10.7109375" style="5" customWidth="1"/>
    <col min="4099" max="4100" width="17.7109375" style="5" customWidth="1"/>
    <col min="4101" max="4101" width="25.7109375" style="5" customWidth="1"/>
    <col min="4102" max="4107" width="0" style="5" hidden="1" customWidth="1"/>
    <col min="4108" max="4348" width="9.140625" style="5"/>
    <col min="4349" max="4349" width="25" style="5" customWidth="1"/>
    <col min="4350" max="4350" width="35.28515625" style="5" customWidth="1"/>
    <col min="4351" max="4351" width="15.5703125" style="5" customWidth="1"/>
    <col min="4352" max="4352" width="12.7109375" style="5" customWidth="1"/>
    <col min="4353" max="4353" width="17.7109375" style="5" customWidth="1"/>
    <col min="4354" max="4354" width="10.7109375" style="5" customWidth="1"/>
    <col min="4355" max="4356" width="17.7109375" style="5" customWidth="1"/>
    <col min="4357" max="4357" width="25.7109375" style="5" customWidth="1"/>
    <col min="4358" max="4363" width="0" style="5" hidden="1" customWidth="1"/>
    <col min="4364" max="4604" width="9.140625" style="5"/>
    <col min="4605" max="4605" width="25" style="5" customWidth="1"/>
    <col min="4606" max="4606" width="35.28515625" style="5" customWidth="1"/>
    <col min="4607" max="4607" width="15.5703125" style="5" customWidth="1"/>
    <col min="4608" max="4608" width="12.7109375" style="5" customWidth="1"/>
    <col min="4609" max="4609" width="17.7109375" style="5" customWidth="1"/>
    <col min="4610" max="4610" width="10.7109375" style="5" customWidth="1"/>
    <col min="4611" max="4612" width="17.7109375" style="5" customWidth="1"/>
    <col min="4613" max="4613" width="25.7109375" style="5" customWidth="1"/>
    <col min="4614" max="4619" width="0" style="5" hidden="1" customWidth="1"/>
    <col min="4620" max="4860" width="9.140625" style="5"/>
    <col min="4861" max="4861" width="25" style="5" customWidth="1"/>
    <col min="4862" max="4862" width="35.28515625" style="5" customWidth="1"/>
    <col min="4863" max="4863" width="15.5703125" style="5" customWidth="1"/>
    <col min="4864" max="4864" width="12.7109375" style="5" customWidth="1"/>
    <col min="4865" max="4865" width="17.7109375" style="5" customWidth="1"/>
    <col min="4866" max="4866" width="10.7109375" style="5" customWidth="1"/>
    <col min="4867" max="4868" width="17.7109375" style="5" customWidth="1"/>
    <col min="4869" max="4869" width="25.7109375" style="5" customWidth="1"/>
    <col min="4870" max="4875" width="0" style="5" hidden="1" customWidth="1"/>
    <col min="4876" max="5116" width="9.140625" style="5"/>
    <col min="5117" max="5117" width="25" style="5" customWidth="1"/>
    <col min="5118" max="5118" width="35.28515625" style="5" customWidth="1"/>
    <col min="5119" max="5119" width="15.5703125" style="5" customWidth="1"/>
    <col min="5120" max="5120" width="12.7109375" style="5" customWidth="1"/>
    <col min="5121" max="5121" width="17.7109375" style="5" customWidth="1"/>
    <col min="5122" max="5122" width="10.7109375" style="5" customWidth="1"/>
    <col min="5123" max="5124" width="17.7109375" style="5" customWidth="1"/>
    <col min="5125" max="5125" width="25.7109375" style="5" customWidth="1"/>
    <col min="5126" max="5131" width="0" style="5" hidden="1" customWidth="1"/>
    <col min="5132" max="5372" width="9.140625" style="5"/>
    <col min="5373" max="5373" width="25" style="5" customWidth="1"/>
    <col min="5374" max="5374" width="35.28515625" style="5" customWidth="1"/>
    <col min="5375" max="5375" width="15.5703125" style="5" customWidth="1"/>
    <col min="5376" max="5376" width="12.7109375" style="5" customWidth="1"/>
    <col min="5377" max="5377" width="17.7109375" style="5" customWidth="1"/>
    <col min="5378" max="5378" width="10.7109375" style="5" customWidth="1"/>
    <col min="5379" max="5380" width="17.7109375" style="5" customWidth="1"/>
    <col min="5381" max="5381" width="25.7109375" style="5" customWidth="1"/>
    <col min="5382" max="5387" width="0" style="5" hidden="1" customWidth="1"/>
    <col min="5388" max="5628" width="9.140625" style="5"/>
    <col min="5629" max="5629" width="25" style="5" customWidth="1"/>
    <col min="5630" max="5630" width="35.28515625" style="5" customWidth="1"/>
    <col min="5631" max="5631" width="15.5703125" style="5" customWidth="1"/>
    <col min="5632" max="5632" width="12.7109375" style="5" customWidth="1"/>
    <col min="5633" max="5633" width="17.7109375" style="5" customWidth="1"/>
    <col min="5634" max="5634" width="10.7109375" style="5" customWidth="1"/>
    <col min="5635" max="5636" width="17.7109375" style="5" customWidth="1"/>
    <col min="5637" max="5637" width="25.7109375" style="5" customWidth="1"/>
    <col min="5638" max="5643" width="0" style="5" hidden="1" customWidth="1"/>
    <col min="5644" max="5884" width="9.140625" style="5"/>
    <col min="5885" max="5885" width="25" style="5" customWidth="1"/>
    <col min="5886" max="5886" width="35.28515625" style="5" customWidth="1"/>
    <col min="5887" max="5887" width="15.5703125" style="5" customWidth="1"/>
    <col min="5888" max="5888" width="12.7109375" style="5" customWidth="1"/>
    <col min="5889" max="5889" width="17.7109375" style="5" customWidth="1"/>
    <col min="5890" max="5890" width="10.7109375" style="5" customWidth="1"/>
    <col min="5891" max="5892" width="17.7109375" style="5" customWidth="1"/>
    <col min="5893" max="5893" width="25.7109375" style="5" customWidth="1"/>
    <col min="5894" max="5899" width="0" style="5" hidden="1" customWidth="1"/>
    <col min="5900" max="6140" width="9.140625" style="5"/>
    <col min="6141" max="6141" width="25" style="5" customWidth="1"/>
    <col min="6142" max="6142" width="35.28515625" style="5" customWidth="1"/>
    <col min="6143" max="6143" width="15.5703125" style="5" customWidth="1"/>
    <col min="6144" max="6144" width="12.7109375" style="5" customWidth="1"/>
    <col min="6145" max="6145" width="17.7109375" style="5" customWidth="1"/>
    <col min="6146" max="6146" width="10.7109375" style="5" customWidth="1"/>
    <col min="6147" max="6148" width="17.7109375" style="5" customWidth="1"/>
    <col min="6149" max="6149" width="25.7109375" style="5" customWidth="1"/>
    <col min="6150" max="6155" width="0" style="5" hidden="1" customWidth="1"/>
    <col min="6156" max="6396" width="9.140625" style="5"/>
    <col min="6397" max="6397" width="25" style="5" customWidth="1"/>
    <col min="6398" max="6398" width="35.28515625" style="5" customWidth="1"/>
    <col min="6399" max="6399" width="15.5703125" style="5" customWidth="1"/>
    <col min="6400" max="6400" width="12.7109375" style="5" customWidth="1"/>
    <col min="6401" max="6401" width="17.7109375" style="5" customWidth="1"/>
    <col min="6402" max="6402" width="10.7109375" style="5" customWidth="1"/>
    <col min="6403" max="6404" width="17.7109375" style="5" customWidth="1"/>
    <col min="6405" max="6405" width="25.7109375" style="5" customWidth="1"/>
    <col min="6406" max="6411" width="0" style="5" hidden="1" customWidth="1"/>
    <col min="6412" max="6652" width="9.140625" style="5"/>
    <col min="6653" max="6653" width="25" style="5" customWidth="1"/>
    <col min="6654" max="6654" width="35.28515625" style="5" customWidth="1"/>
    <col min="6655" max="6655" width="15.5703125" style="5" customWidth="1"/>
    <col min="6656" max="6656" width="12.7109375" style="5" customWidth="1"/>
    <col min="6657" max="6657" width="17.7109375" style="5" customWidth="1"/>
    <col min="6658" max="6658" width="10.7109375" style="5" customWidth="1"/>
    <col min="6659" max="6660" width="17.7109375" style="5" customWidth="1"/>
    <col min="6661" max="6661" width="25.7109375" style="5" customWidth="1"/>
    <col min="6662" max="6667" width="0" style="5" hidden="1" customWidth="1"/>
    <col min="6668" max="6908" width="9.140625" style="5"/>
    <col min="6909" max="6909" width="25" style="5" customWidth="1"/>
    <col min="6910" max="6910" width="35.28515625" style="5" customWidth="1"/>
    <col min="6911" max="6911" width="15.5703125" style="5" customWidth="1"/>
    <col min="6912" max="6912" width="12.7109375" style="5" customWidth="1"/>
    <col min="6913" max="6913" width="17.7109375" style="5" customWidth="1"/>
    <col min="6914" max="6914" width="10.7109375" style="5" customWidth="1"/>
    <col min="6915" max="6916" width="17.7109375" style="5" customWidth="1"/>
    <col min="6917" max="6917" width="25.7109375" style="5" customWidth="1"/>
    <col min="6918" max="6923" width="0" style="5" hidden="1" customWidth="1"/>
    <col min="6924" max="7164" width="9.140625" style="5"/>
    <col min="7165" max="7165" width="25" style="5" customWidth="1"/>
    <col min="7166" max="7166" width="35.28515625" style="5" customWidth="1"/>
    <col min="7167" max="7167" width="15.5703125" style="5" customWidth="1"/>
    <col min="7168" max="7168" width="12.7109375" style="5" customWidth="1"/>
    <col min="7169" max="7169" width="17.7109375" style="5" customWidth="1"/>
    <col min="7170" max="7170" width="10.7109375" style="5" customWidth="1"/>
    <col min="7171" max="7172" width="17.7109375" style="5" customWidth="1"/>
    <col min="7173" max="7173" width="25.7109375" style="5" customWidth="1"/>
    <col min="7174" max="7179" width="0" style="5" hidden="1" customWidth="1"/>
    <col min="7180" max="7420" width="9.140625" style="5"/>
    <col min="7421" max="7421" width="25" style="5" customWidth="1"/>
    <col min="7422" max="7422" width="35.28515625" style="5" customWidth="1"/>
    <col min="7423" max="7423" width="15.5703125" style="5" customWidth="1"/>
    <col min="7424" max="7424" width="12.7109375" style="5" customWidth="1"/>
    <col min="7425" max="7425" width="17.7109375" style="5" customWidth="1"/>
    <col min="7426" max="7426" width="10.7109375" style="5" customWidth="1"/>
    <col min="7427" max="7428" width="17.7109375" style="5" customWidth="1"/>
    <col min="7429" max="7429" width="25.7109375" style="5" customWidth="1"/>
    <col min="7430" max="7435" width="0" style="5" hidden="1" customWidth="1"/>
    <col min="7436" max="7676" width="9.140625" style="5"/>
    <col min="7677" max="7677" width="25" style="5" customWidth="1"/>
    <col min="7678" max="7678" width="35.28515625" style="5" customWidth="1"/>
    <col min="7679" max="7679" width="15.5703125" style="5" customWidth="1"/>
    <col min="7680" max="7680" width="12.7109375" style="5" customWidth="1"/>
    <col min="7681" max="7681" width="17.7109375" style="5" customWidth="1"/>
    <col min="7682" max="7682" width="10.7109375" style="5" customWidth="1"/>
    <col min="7683" max="7684" width="17.7109375" style="5" customWidth="1"/>
    <col min="7685" max="7685" width="25.7109375" style="5" customWidth="1"/>
    <col min="7686" max="7691" width="0" style="5" hidden="1" customWidth="1"/>
    <col min="7692" max="7932" width="9.140625" style="5"/>
    <col min="7933" max="7933" width="25" style="5" customWidth="1"/>
    <col min="7934" max="7934" width="35.28515625" style="5" customWidth="1"/>
    <col min="7935" max="7935" width="15.5703125" style="5" customWidth="1"/>
    <col min="7936" max="7936" width="12.7109375" style="5" customWidth="1"/>
    <col min="7937" max="7937" width="17.7109375" style="5" customWidth="1"/>
    <col min="7938" max="7938" width="10.7109375" style="5" customWidth="1"/>
    <col min="7939" max="7940" width="17.7109375" style="5" customWidth="1"/>
    <col min="7941" max="7941" width="25.7109375" style="5" customWidth="1"/>
    <col min="7942" max="7947" width="0" style="5" hidden="1" customWidth="1"/>
    <col min="7948" max="8188" width="9.140625" style="5"/>
    <col min="8189" max="8189" width="25" style="5" customWidth="1"/>
    <col min="8190" max="8190" width="35.28515625" style="5" customWidth="1"/>
    <col min="8191" max="8191" width="15.5703125" style="5" customWidth="1"/>
    <col min="8192" max="8192" width="12.7109375" style="5" customWidth="1"/>
    <col min="8193" max="8193" width="17.7109375" style="5" customWidth="1"/>
    <col min="8194" max="8194" width="10.7109375" style="5" customWidth="1"/>
    <col min="8195" max="8196" width="17.7109375" style="5" customWidth="1"/>
    <col min="8197" max="8197" width="25.7109375" style="5" customWidth="1"/>
    <col min="8198" max="8203" width="0" style="5" hidden="1" customWidth="1"/>
    <col min="8204" max="8444" width="9.140625" style="5"/>
    <col min="8445" max="8445" width="25" style="5" customWidth="1"/>
    <col min="8446" max="8446" width="35.28515625" style="5" customWidth="1"/>
    <col min="8447" max="8447" width="15.5703125" style="5" customWidth="1"/>
    <col min="8448" max="8448" width="12.7109375" style="5" customWidth="1"/>
    <col min="8449" max="8449" width="17.7109375" style="5" customWidth="1"/>
    <col min="8450" max="8450" width="10.7109375" style="5" customWidth="1"/>
    <col min="8451" max="8452" width="17.7109375" style="5" customWidth="1"/>
    <col min="8453" max="8453" width="25.7109375" style="5" customWidth="1"/>
    <col min="8454" max="8459" width="0" style="5" hidden="1" customWidth="1"/>
    <col min="8460" max="8700" width="9.140625" style="5"/>
    <col min="8701" max="8701" width="25" style="5" customWidth="1"/>
    <col min="8702" max="8702" width="35.28515625" style="5" customWidth="1"/>
    <col min="8703" max="8703" width="15.5703125" style="5" customWidth="1"/>
    <col min="8704" max="8704" width="12.7109375" style="5" customWidth="1"/>
    <col min="8705" max="8705" width="17.7109375" style="5" customWidth="1"/>
    <col min="8706" max="8706" width="10.7109375" style="5" customWidth="1"/>
    <col min="8707" max="8708" width="17.7109375" style="5" customWidth="1"/>
    <col min="8709" max="8709" width="25.7109375" style="5" customWidth="1"/>
    <col min="8710" max="8715" width="0" style="5" hidden="1" customWidth="1"/>
    <col min="8716" max="8956" width="9.140625" style="5"/>
    <col min="8957" max="8957" width="25" style="5" customWidth="1"/>
    <col min="8958" max="8958" width="35.28515625" style="5" customWidth="1"/>
    <col min="8959" max="8959" width="15.5703125" style="5" customWidth="1"/>
    <col min="8960" max="8960" width="12.7109375" style="5" customWidth="1"/>
    <col min="8961" max="8961" width="17.7109375" style="5" customWidth="1"/>
    <col min="8962" max="8962" width="10.7109375" style="5" customWidth="1"/>
    <col min="8963" max="8964" width="17.7109375" style="5" customWidth="1"/>
    <col min="8965" max="8965" width="25.7109375" style="5" customWidth="1"/>
    <col min="8966" max="8971" width="0" style="5" hidden="1" customWidth="1"/>
    <col min="8972" max="9212" width="9.140625" style="5"/>
    <col min="9213" max="9213" width="25" style="5" customWidth="1"/>
    <col min="9214" max="9214" width="35.28515625" style="5" customWidth="1"/>
    <col min="9215" max="9215" width="15.5703125" style="5" customWidth="1"/>
    <col min="9216" max="9216" width="12.7109375" style="5" customWidth="1"/>
    <col min="9217" max="9217" width="17.7109375" style="5" customWidth="1"/>
    <col min="9218" max="9218" width="10.7109375" style="5" customWidth="1"/>
    <col min="9219" max="9220" width="17.7109375" style="5" customWidth="1"/>
    <col min="9221" max="9221" width="25.7109375" style="5" customWidth="1"/>
    <col min="9222" max="9227" width="0" style="5" hidden="1" customWidth="1"/>
    <col min="9228" max="9468" width="9.140625" style="5"/>
    <col min="9469" max="9469" width="25" style="5" customWidth="1"/>
    <col min="9470" max="9470" width="35.28515625" style="5" customWidth="1"/>
    <col min="9471" max="9471" width="15.5703125" style="5" customWidth="1"/>
    <col min="9472" max="9472" width="12.7109375" style="5" customWidth="1"/>
    <col min="9473" max="9473" width="17.7109375" style="5" customWidth="1"/>
    <col min="9474" max="9474" width="10.7109375" style="5" customWidth="1"/>
    <col min="9475" max="9476" width="17.7109375" style="5" customWidth="1"/>
    <col min="9477" max="9477" width="25.7109375" style="5" customWidth="1"/>
    <col min="9478" max="9483" width="0" style="5" hidden="1" customWidth="1"/>
    <col min="9484" max="9724" width="9.140625" style="5"/>
    <col min="9725" max="9725" width="25" style="5" customWidth="1"/>
    <col min="9726" max="9726" width="35.28515625" style="5" customWidth="1"/>
    <col min="9727" max="9727" width="15.5703125" style="5" customWidth="1"/>
    <col min="9728" max="9728" width="12.7109375" style="5" customWidth="1"/>
    <col min="9729" max="9729" width="17.7109375" style="5" customWidth="1"/>
    <col min="9730" max="9730" width="10.7109375" style="5" customWidth="1"/>
    <col min="9731" max="9732" width="17.7109375" style="5" customWidth="1"/>
    <col min="9733" max="9733" width="25.7109375" style="5" customWidth="1"/>
    <col min="9734" max="9739" width="0" style="5" hidden="1" customWidth="1"/>
    <col min="9740" max="9980" width="9.140625" style="5"/>
    <col min="9981" max="9981" width="25" style="5" customWidth="1"/>
    <col min="9982" max="9982" width="35.28515625" style="5" customWidth="1"/>
    <col min="9983" max="9983" width="15.5703125" style="5" customWidth="1"/>
    <col min="9984" max="9984" width="12.7109375" style="5" customWidth="1"/>
    <col min="9985" max="9985" width="17.7109375" style="5" customWidth="1"/>
    <col min="9986" max="9986" width="10.7109375" style="5" customWidth="1"/>
    <col min="9987" max="9988" width="17.7109375" style="5" customWidth="1"/>
    <col min="9989" max="9989" width="25.7109375" style="5" customWidth="1"/>
    <col min="9990" max="9995" width="0" style="5" hidden="1" customWidth="1"/>
    <col min="9996" max="10236" width="9.140625" style="5"/>
    <col min="10237" max="10237" width="25" style="5" customWidth="1"/>
    <col min="10238" max="10238" width="35.28515625" style="5" customWidth="1"/>
    <col min="10239" max="10239" width="15.5703125" style="5" customWidth="1"/>
    <col min="10240" max="10240" width="12.7109375" style="5" customWidth="1"/>
    <col min="10241" max="10241" width="17.7109375" style="5" customWidth="1"/>
    <col min="10242" max="10242" width="10.7109375" style="5" customWidth="1"/>
    <col min="10243" max="10244" width="17.7109375" style="5" customWidth="1"/>
    <col min="10245" max="10245" width="25.7109375" style="5" customWidth="1"/>
    <col min="10246" max="10251" width="0" style="5" hidden="1" customWidth="1"/>
    <col min="10252" max="10492" width="9.140625" style="5"/>
    <col min="10493" max="10493" width="25" style="5" customWidth="1"/>
    <col min="10494" max="10494" width="35.28515625" style="5" customWidth="1"/>
    <col min="10495" max="10495" width="15.5703125" style="5" customWidth="1"/>
    <col min="10496" max="10496" width="12.7109375" style="5" customWidth="1"/>
    <col min="10497" max="10497" width="17.7109375" style="5" customWidth="1"/>
    <col min="10498" max="10498" width="10.7109375" style="5" customWidth="1"/>
    <col min="10499" max="10500" width="17.7109375" style="5" customWidth="1"/>
    <col min="10501" max="10501" width="25.7109375" style="5" customWidth="1"/>
    <col min="10502" max="10507" width="0" style="5" hidden="1" customWidth="1"/>
    <col min="10508" max="10748" width="9.140625" style="5"/>
    <col min="10749" max="10749" width="25" style="5" customWidth="1"/>
    <col min="10750" max="10750" width="35.28515625" style="5" customWidth="1"/>
    <col min="10751" max="10751" width="15.5703125" style="5" customWidth="1"/>
    <col min="10752" max="10752" width="12.7109375" style="5" customWidth="1"/>
    <col min="10753" max="10753" width="17.7109375" style="5" customWidth="1"/>
    <col min="10754" max="10754" width="10.7109375" style="5" customWidth="1"/>
    <col min="10755" max="10756" width="17.7109375" style="5" customWidth="1"/>
    <col min="10757" max="10757" width="25.7109375" style="5" customWidth="1"/>
    <col min="10758" max="10763" width="0" style="5" hidden="1" customWidth="1"/>
    <col min="10764" max="11004" width="9.140625" style="5"/>
    <col min="11005" max="11005" width="25" style="5" customWidth="1"/>
    <col min="11006" max="11006" width="35.28515625" style="5" customWidth="1"/>
    <col min="11007" max="11007" width="15.5703125" style="5" customWidth="1"/>
    <col min="11008" max="11008" width="12.7109375" style="5" customWidth="1"/>
    <col min="11009" max="11009" width="17.7109375" style="5" customWidth="1"/>
    <col min="11010" max="11010" width="10.7109375" style="5" customWidth="1"/>
    <col min="11011" max="11012" width="17.7109375" style="5" customWidth="1"/>
    <col min="11013" max="11013" width="25.7109375" style="5" customWidth="1"/>
    <col min="11014" max="11019" width="0" style="5" hidden="1" customWidth="1"/>
    <col min="11020" max="11260" width="9.140625" style="5"/>
    <col min="11261" max="11261" width="25" style="5" customWidth="1"/>
    <col min="11262" max="11262" width="35.28515625" style="5" customWidth="1"/>
    <col min="11263" max="11263" width="15.5703125" style="5" customWidth="1"/>
    <col min="11264" max="11264" width="12.7109375" style="5" customWidth="1"/>
    <col min="11265" max="11265" width="17.7109375" style="5" customWidth="1"/>
    <col min="11266" max="11266" width="10.7109375" style="5" customWidth="1"/>
    <col min="11267" max="11268" width="17.7109375" style="5" customWidth="1"/>
    <col min="11269" max="11269" width="25.7109375" style="5" customWidth="1"/>
    <col min="11270" max="11275" width="0" style="5" hidden="1" customWidth="1"/>
    <col min="11276" max="11516" width="9.140625" style="5"/>
    <col min="11517" max="11517" width="25" style="5" customWidth="1"/>
    <col min="11518" max="11518" width="35.28515625" style="5" customWidth="1"/>
    <col min="11519" max="11519" width="15.5703125" style="5" customWidth="1"/>
    <col min="11520" max="11520" width="12.7109375" style="5" customWidth="1"/>
    <col min="11521" max="11521" width="17.7109375" style="5" customWidth="1"/>
    <col min="11522" max="11522" width="10.7109375" style="5" customWidth="1"/>
    <col min="11523" max="11524" width="17.7109375" style="5" customWidth="1"/>
    <col min="11525" max="11525" width="25.7109375" style="5" customWidth="1"/>
    <col min="11526" max="11531" width="0" style="5" hidden="1" customWidth="1"/>
    <col min="11532" max="11772" width="9.140625" style="5"/>
    <col min="11773" max="11773" width="25" style="5" customWidth="1"/>
    <col min="11774" max="11774" width="35.28515625" style="5" customWidth="1"/>
    <col min="11775" max="11775" width="15.5703125" style="5" customWidth="1"/>
    <col min="11776" max="11776" width="12.7109375" style="5" customWidth="1"/>
    <col min="11777" max="11777" width="17.7109375" style="5" customWidth="1"/>
    <col min="11778" max="11778" width="10.7109375" style="5" customWidth="1"/>
    <col min="11779" max="11780" width="17.7109375" style="5" customWidth="1"/>
    <col min="11781" max="11781" width="25.7109375" style="5" customWidth="1"/>
    <col min="11782" max="11787" width="0" style="5" hidden="1" customWidth="1"/>
    <col min="11788" max="12028" width="9.140625" style="5"/>
    <col min="12029" max="12029" width="25" style="5" customWidth="1"/>
    <col min="12030" max="12030" width="35.28515625" style="5" customWidth="1"/>
    <col min="12031" max="12031" width="15.5703125" style="5" customWidth="1"/>
    <col min="12032" max="12032" width="12.7109375" style="5" customWidth="1"/>
    <col min="12033" max="12033" width="17.7109375" style="5" customWidth="1"/>
    <col min="12034" max="12034" width="10.7109375" style="5" customWidth="1"/>
    <col min="12035" max="12036" width="17.7109375" style="5" customWidth="1"/>
    <col min="12037" max="12037" width="25.7109375" style="5" customWidth="1"/>
    <col min="12038" max="12043" width="0" style="5" hidden="1" customWidth="1"/>
    <col min="12044" max="12284" width="9.140625" style="5"/>
    <col min="12285" max="12285" width="25" style="5" customWidth="1"/>
    <col min="12286" max="12286" width="35.28515625" style="5" customWidth="1"/>
    <col min="12287" max="12287" width="15.5703125" style="5" customWidth="1"/>
    <col min="12288" max="12288" width="12.7109375" style="5" customWidth="1"/>
    <col min="12289" max="12289" width="17.7109375" style="5" customWidth="1"/>
    <col min="12290" max="12290" width="10.7109375" style="5" customWidth="1"/>
    <col min="12291" max="12292" width="17.7109375" style="5" customWidth="1"/>
    <col min="12293" max="12293" width="25.7109375" style="5" customWidth="1"/>
    <col min="12294" max="12299" width="0" style="5" hidden="1" customWidth="1"/>
    <col min="12300" max="12540" width="9.140625" style="5"/>
    <col min="12541" max="12541" width="25" style="5" customWidth="1"/>
    <col min="12542" max="12542" width="35.28515625" style="5" customWidth="1"/>
    <col min="12543" max="12543" width="15.5703125" style="5" customWidth="1"/>
    <col min="12544" max="12544" width="12.7109375" style="5" customWidth="1"/>
    <col min="12545" max="12545" width="17.7109375" style="5" customWidth="1"/>
    <col min="12546" max="12546" width="10.7109375" style="5" customWidth="1"/>
    <col min="12547" max="12548" width="17.7109375" style="5" customWidth="1"/>
    <col min="12549" max="12549" width="25.7109375" style="5" customWidth="1"/>
    <col min="12550" max="12555" width="0" style="5" hidden="1" customWidth="1"/>
    <col min="12556" max="12796" width="9.140625" style="5"/>
    <col min="12797" max="12797" width="25" style="5" customWidth="1"/>
    <col min="12798" max="12798" width="35.28515625" style="5" customWidth="1"/>
    <col min="12799" max="12799" width="15.5703125" style="5" customWidth="1"/>
    <col min="12800" max="12800" width="12.7109375" style="5" customWidth="1"/>
    <col min="12801" max="12801" width="17.7109375" style="5" customWidth="1"/>
    <col min="12802" max="12802" width="10.7109375" style="5" customWidth="1"/>
    <col min="12803" max="12804" width="17.7109375" style="5" customWidth="1"/>
    <col min="12805" max="12805" width="25.7109375" style="5" customWidth="1"/>
    <col min="12806" max="12811" width="0" style="5" hidden="1" customWidth="1"/>
    <col min="12812" max="13052" width="9.140625" style="5"/>
    <col min="13053" max="13053" width="25" style="5" customWidth="1"/>
    <col min="13054" max="13054" width="35.28515625" style="5" customWidth="1"/>
    <col min="13055" max="13055" width="15.5703125" style="5" customWidth="1"/>
    <col min="13056" max="13056" width="12.7109375" style="5" customWidth="1"/>
    <col min="13057" max="13057" width="17.7109375" style="5" customWidth="1"/>
    <col min="13058" max="13058" width="10.7109375" style="5" customWidth="1"/>
    <col min="13059" max="13060" width="17.7109375" style="5" customWidth="1"/>
    <col min="13061" max="13061" width="25.7109375" style="5" customWidth="1"/>
    <col min="13062" max="13067" width="0" style="5" hidden="1" customWidth="1"/>
    <col min="13068" max="13308" width="9.140625" style="5"/>
    <col min="13309" max="13309" width="25" style="5" customWidth="1"/>
    <col min="13310" max="13310" width="35.28515625" style="5" customWidth="1"/>
    <col min="13311" max="13311" width="15.5703125" style="5" customWidth="1"/>
    <col min="13312" max="13312" width="12.7109375" style="5" customWidth="1"/>
    <col min="13313" max="13313" width="17.7109375" style="5" customWidth="1"/>
    <col min="13314" max="13314" width="10.7109375" style="5" customWidth="1"/>
    <col min="13315" max="13316" width="17.7109375" style="5" customWidth="1"/>
    <col min="13317" max="13317" width="25.7109375" style="5" customWidth="1"/>
    <col min="13318" max="13323" width="0" style="5" hidden="1" customWidth="1"/>
    <col min="13324" max="13564" width="9.140625" style="5"/>
    <col min="13565" max="13565" width="25" style="5" customWidth="1"/>
    <col min="13566" max="13566" width="35.28515625" style="5" customWidth="1"/>
    <col min="13567" max="13567" width="15.5703125" style="5" customWidth="1"/>
    <col min="13568" max="13568" width="12.7109375" style="5" customWidth="1"/>
    <col min="13569" max="13569" width="17.7109375" style="5" customWidth="1"/>
    <col min="13570" max="13570" width="10.7109375" style="5" customWidth="1"/>
    <col min="13571" max="13572" width="17.7109375" style="5" customWidth="1"/>
    <col min="13573" max="13573" width="25.7109375" style="5" customWidth="1"/>
    <col min="13574" max="13579" width="0" style="5" hidden="1" customWidth="1"/>
    <col min="13580" max="13820" width="9.140625" style="5"/>
    <col min="13821" max="13821" width="25" style="5" customWidth="1"/>
    <col min="13822" max="13822" width="35.28515625" style="5" customWidth="1"/>
    <col min="13823" max="13823" width="15.5703125" style="5" customWidth="1"/>
    <col min="13824" max="13824" width="12.7109375" style="5" customWidth="1"/>
    <col min="13825" max="13825" width="17.7109375" style="5" customWidth="1"/>
    <col min="13826" max="13826" width="10.7109375" style="5" customWidth="1"/>
    <col min="13827" max="13828" width="17.7109375" style="5" customWidth="1"/>
    <col min="13829" max="13829" width="25.7109375" style="5" customWidth="1"/>
    <col min="13830" max="13835" width="0" style="5" hidden="1" customWidth="1"/>
    <col min="13836" max="14076" width="9.140625" style="5"/>
    <col min="14077" max="14077" width="25" style="5" customWidth="1"/>
    <col min="14078" max="14078" width="35.28515625" style="5" customWidth="1"/>
    <col min="14079" max="14079" width="15.5703125" style="5" customWidth="1"/>
    <col min="14080" max="14080" width="12.7109375" style="5" customWidth="1"/>
    <col min="14081" max="14081" width="17.7109375" style="5" customWidth="1"/>
    <col min="14082" max="14082" width="10.7109375" style="5" customWidth="1"/>
    <col min="14083" max="14084" width="17.7109375" style="5" customWidth="1"/>
    <col min="14085" max="14085" width="25.7109375" style="5" customWidth="1"/>
    <col min="14086" max="14091" width="0" style="5" hidden="1" customWidth="1"/>
    <col min="14092" max="14332" width="9.140625" style="5"/>
    <col min="14333" max="14333" width="25" style="5" customWidth="1"/>
    <col min="14334" max="14334" width="35.28515625" style="5" customWidth="1"/>
    <col min="14335" max="14335" width="15.5703125" style="5" customWidth="1"/>
    <col min="14336" max="14336" width="12.7109375" style="5" customWidth="1"/>
    <col min="14337" max="14337" width="17.7109375" style="5" customWidth="1"/>
    <col min="14338" max="14338" width="10.7109375" style="5" customWidth="1"/>
    <col min="14339" max="14340" width="17.7109375" style="5" customWidth="1"/>
    <col min="14341" max="14341" width="25.7109375" style="5" customWidth="1"/>
    <col min="14342" max="14347" width="0" style="5" hidden="1" customWidth="1"/>
    <col min="14348" max="14588" width="9.140625" style="5"/>
    <col min="14589" max="14589" width="25" style="5" customWidth="1"/>
    <col min="14590" max="14590" width="35.28515625" style="5" customWidth="1"/>
    <col min="14591" max="14591" width="15.5703125" style="5" customWidth="1"/>
    <col min="14592" max="14592" width="12.7109375" style="5" customWidth="1"/>
    <col min="14593" max="14593" width="17.7109375" style="5" customWidth="1"/>
    <col min="14594" max="14594" width="10.7109375" style="5" customWidth="1"/>
    <col min="14595" max="14596" width="17.7109375" style="5" customWidth="1"/>
    <col min="14597" max="14597" width="25.7109375" style="5" customWidth="1"/>
    <col min="14598" max="14603" width="0" style="5" hidden="1" customWidth="1"/>
    <col min="14604" max="14844" width="9.140625" style="5"/>
    <col min="14845" max="14845" width="25" style="5" customWidth="1"/>
    <col min="14846" max="14846" width="35.28515625" style="5" customWidth="1"/>
    <col min="14847" max="14847" width="15.5703125" style="5" customWidth="1"/>
    <col min="14848" max="14848" width="12.7109375" style="5" customWidth="1"/>
    <col min="14849" max="14849" width="17.7109375" style="5" customWidth="1"/>
    <col min="14850" max="14850" width="10.7109375" style="5" customWidth="1"/>
    <col min="14851" max="14852" width="17.7109375" style="5" customWidth="1"/>
    <col min="14853" max="14853" width="25.7109375" style="5" customWidth="1"/>
    <col min="14854" max="14859" width="0" style="5" hidden="1" customWidth="1"/>
    <col min="14860" max="15100" width="9.140625" style="5"/>
    <col min="15101" max="15101" width="25" style="5" customWidth="1"/>
    <col min="15102" max="15102" width="35.28515625" style="5" customWidth="1"/>
    <col min="15103" max="15103" width="15.5703125" style="5" customWidth="1"/>
    <col min="15104" max="15104" width="12.7109375" style="5" customWidth="1"/>
    <col min="15105" max="15105" width="17.7109375" style="5" customWidth="1"/>
    <col min="15106" max="15106" width="10.7109375" style="5" customWidth="1"/>
    <col min="15107" max="15108" width="17.7109375" style="5" customWidth="1"/>
    <col min="15109" max="15109" width="25.7109375" style="5" customWidth="1"/>
    <col min="15110" max="15115" width="0" style="5" hidden="1" customWidth="1"/>
    <col min="15116" max="15356" width="9.140625" style="5"/>
    <col min="15357" max="15357" width="25" style="5" customWidth="1"/>
    <col min="15358" max="15358" width="35.28515625" style="5" customWidth="1"/>
    <col min="15359" max="15359" width="15.5703125" style="5" customWidth="1"/>
    <col min="15360" max="15360" width="12.7109375" style="5" customWidth="1"/>
    <col min="15361" max="15361" width="17.7109375" style="5" customWidth="1"/>
    <col min="15362" max="15362" width="10.7109375" style="5" customWidth="1"/>
    <col min="15363" max="15364" width="17.7109375" style="5" customWidth="1"/>
    <col min="15365" max="15365" width="25.7109375" style="5" customWidth="1"/>
    <col min="15366" max="15371" width="0" style="5" hidden="1" customWidth="1"/>
    <col min="15372" max="15612" width="9.140625" style="5"/>
    <col min="15613" max="15613" width="25" style="5" customWidth="1"/>
    <col min="15614" max="15614" width="35.28515625" style="5" customWidth="1"/>
    <col min="15615" max="15615" width="15.5703125" style="5" customWidth="1"/>
    <col min="15616" max="15616" width="12.7109375" style="5" customWidth="1"/>
    <col min="15617" max="15617" width="17.7109375" style="5" customWidth="1"/>
    <col min="15618" max="15618" width="10.7109375" style="5" customWidth="1"/>
    <col min="15619" max="15620" width="17.7109375" style="5" customWidth="1"/>
    <col min="15621" max="15621" width="25.7109375" style="5" customWidth="1"/>
    <col min="15622" max="15627" width="0" style="5" hidden="1" customWidth="1"/>
    <col min="15628" max="15868" width="9.140625" style="5"/>
    <col min="15869" max="15869" width="25" style="5" customWidth="1"/>
    <col min="15870" max="15870" width="35.28515625" style="5" customWidth="1"/>
    <col min="15871" max="15871" width="15.5703125" style="5" customWidth="1"/>
    <col min="15872" max="15872" width="12.7109375" style="5" customWidth="1"/>
    <col min="15873" max="15873" width="17.7109375" style="5" customWidth="1"/>
    <col min="15874" max="15874" width="10.7109375" style="5" customWidth="1"/>
    <col min="15875" max="15876" width="17.7109375" style="5" customWidth="1"/>
    <col min="15877" max="15877" width="25.7109375" style="5" customWidth="1"/>
    <col min="15878" max="15883" width="0" style="5" hidden="1" customWidth="1"/>
    <col min="15884" max="16124" width="9.140625" style="5"/>
    <col min="16125" max="16125" width="25" style="5" customWidth="1"/>
    <col min="16126" max="16126" width="35.28515625" style="5" customWidth="1"/>
    <col min="16127" max="16127" width="15.5703125" style="5" customWidth="1"/>
    <col min="16128" max="16128" width="12.7109375" style="5" customWidth="1"/>
    <col min="16129" max="16129" width="17.7109375" style="5" customWidth="1"/>
    <col min="16130" max="16130" width="10.7109375" style="5" customWidth="1"/>
    <col min="16131" max="16132" width="17.7109375" style="5" customWidth="1"/>
    <col min="16133" max="16133" width="25.7109375" style="5" customWidth="1"/>
    <col min="16134" max="16139" width="0" style="5" hidden="1" customWidth="1"/>
    <col min="16140" max="16384" width="9.140625" style="5"/>
  </cols>
  <sheetData>
    <row r="1" spans="1:18" ht="15.75" x14ac:dyDescent="0.25">
      <c r="B1" s="6"/>
      <c r="C1" s="6"/>
      <c r="D1" s="6"/>
      <c r="E1" s="6"/>
      <c r="F1" s="6"/>
      <c r="G1" s="6"/>
      <c r="J1" s="223"/>
      <c r="K1" s="224"/>
      <c r="L1" s="7" t="s">
        <v>110</v>
      </c>
      <c r="M1" s="4"/>
    </row>
    <row r="2" spans="1:18" ht="15.75" x14ac:dyDescent="0.25">
      <c r="B2" s="1"/>
      <c r="C2" s="1"/>
      <c r="D2" s="1"/>
      <c r="E2" s="1"/>
      <c r="F2" s="3"/>
      <c r="G2" s="1"/>
      <c r="H2" s="3"/>
      <c r="I2" s="3"/>
      <c r="J2" s="3"/>
      <c r="K2" s="1"/>
      <c r="L2" s="2" t="s">
        <v>111</v>
      </c>
      <c r="M2" s="4"/>
    </row>
    <row r="3" spans="1:18" ht="40.5" customHeight="1" x14ac:dyDescent="0.25">
      <c r="B3" s="225" t="s">
        <v>203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4"/>
    </row>
    <row r="4" spans="1:18" x14ac:dyDescent="0.25">
      <c r="B4" s="1"/>
      <c r="C4" s="1"/>
      <c r="D4" s="1"/>
      <c r="E4" s="1"/>
      <c r="F4" s="1"/>
      <c r="G4" s="226"/>
      <c r="H4" s="226"/>
      <c r="I4" s="1"/>
      <c r="J4" s="1"/>
      <c r="K4" s="1"/>
      <c r="L4" s="1"/>
      <c r="M4" s="4"/>
    </row>
    <row r="5" spans="1:18" ht="21" customHeight="1" x14ac:dyDescent="0.25">
      <c r="A5" s="222" t="s">
        <v>113</v>
      </c>
      <c r="B5" s="227" t="s">
        <v>112</v>
      </c>
      <c r="C5" s="227"/>
      <c r="D5" s="228" t="s">
        <v>15</v>
      </c>
      <c r="E5" s="228" t="s">
        <v>118</v>
      </c>
      <c r="F5" s="228"/>
      <c r="G5" s="227" t="s">
        <v>117</v>
      </c>
      <c r="H5" s="227"/>
      <c r="I5" s="227" t="s">
        <v>119</v>
      </c>
      <c r="J5" s="227"/>
      <c r="K5" s="227"/>
      <c r="L5" s="227"/>
      <c r="M5" s="4"/>
    </row>
    <row r="6" spans="1:18" ht="51.75" customHeight="1" x14ac:dyDescent="0.25">
      <c r="A6" s="222"/>
      <c r="B6" s="192" t="s">
        <v>114</v>
      </c>
      <c r="C6" s="192" t="s">
        <v>14</v>
      </c>
      <c r="D6" s="228"/>
      <c r="E6" s="193" t="s">
        <v>116</v>
      </c>
      <c r="F6" s="194" t="s">
        <v>0</v>
      </c>
      <c r="G6" s="193" t="s">
        <v>116</v>
      </c>
      <c r="H6" s="194" t="s">
        <v>0</v>
      </c>
      <c r="I6" s="193" t="s">
        <v>116</v>
      </c>
      <c r="J6" s="194" t="s">
        <v>115</v>
      </c>
      <c r="K6" s="192" t="s">
        <v>30</v>
      </c>
      <c r="L6" s="192" t="s">
        <v>29</v>
      </c>
      <c r="M6" s="4"/>
    </row>
    <row r="7" spans="1:18" ht="15.75" thickBot="1" x14ac:dyDescent="0.3">
      <c r="A7" s="195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K7" s="196">
        <v>11</v>
      </c>
      <c r="L7" s="196">
        <v>12</v>
      </c>
      <c r="M7" s="4"/>
      <c r="Q7" s="8"/>
      <c r="R7" s="8"/>
    </row>
    <row r="8" spans="1:18" ht="26.25" customHeight="1" thickBot="1" x14ac:dyDescent="0.3">
      <c r="A8" s="197" t="s">
        <v>18</v>
      </c>
      <c r="B8" s="198" t="s">
        <v>18</v>
      </c>
      <c r="C8" s="199" t="s">
        <v>17</v>
      </c>
      <c r="D8" s="200" t="s">
        <v>18</v>
      </c>
      <c r="E8" s="200" t="s">
        <v>18</v>
      </c>
      <c r="F8" s="201">
        <f>F9+F79+F101+F186+F190</f>
        <v>3024435300.0046434</v>
      </c>
      <c r="G8" s="200" t="s">
        <v>18</v>
      </c>
      <c r="H8" s="201">
        <f>H9+H79+H101+H186+H190</f>
        <v>3257803145.380281</v>
      </c>
      <c r="I8" s="202" t="s">
        <v>18</v>
      </c>
      <c r="J8" s="201">
        <f>J9+J79+J101+J186+J190</f>
        <v>3177202062.6056218</v>
      </c>
      <c r="K8" s="200" t="s">
        <v>18</v>
      </c>
      <c r="L8" s="203" t="s">
        <v>18</v>
      </c>
      <c r="M8" s="4"/>
      <c r="N8" s="29"/>
      <c r="P8" s="29"/>
      <c r="Q8" s="30"/>
    </row>
    <row r="9" spans="1:18" ht="33" customHeight="1" x14ac:dyDescent="0.25">
      <c r="A9" s="213" t="s">
        <v>16</v>
      </c>
      <c r="B9" s="204" t="s">
        <v>18</v>
      </c>
      <c r="C9" s="205" t="s">
        <v>26</v>
      </c>
      <c r="D9" s="206" t="s">
        <v>18</v>
      </c>
      <c r="E9" s="207" t="s">
        <v>18</v>
      </c>
      <c r="F9" s="208">
        <f>SUM(F10:F78)</f>
        <v>2466862300</v>
      </c>
      <c r="G9" s="206" t="s">
        <v>18</v>
      </c>
      <c r="H9" s="208">
        <f>SUM(H10:H78)</f>
        <v>2634347245.1100011</v>
      </c>
      <c r="I9" s="206" t="s">
        <v>18</v>
      </c>
      <c r="J9" s="208">
        <f>SUM(J10:J78)</f>
        <v>2590364957.3600016</v>
      </c>
      <c r="K9" s="206" t="s">
        <v>18</v>
      </c>
      <c r="L9" s="209" t="s">
        <v>18</v>
      </c>
      <c r="M9" s="4"/>
      <c r="N9" s="29"/>
      <c r="O9" s="29"/>
      <c r="P9" s="29"/>
      <c r="Q9" s="29"/>
      <c r="R9" s="29"/>
    </row>
    <row r="10" spans="1:18" s="141" customFormat="1" ht="33" customHeight="1" x14ac:dyDescent="0.25">
      <c r="A10" s="213"/>
      <c r="B10" s="131" t="s">
        <v>359</v>
      </c>
      <c r="C10" s="132" t="s">
        <v>361</v>
      </c>
      <c r="D10" s="133" t="s">
        <v>28</v>
      </c>
      <c r="E10" s="133">
        <f>60+1305</f>
        <v>1365</v>
      </c>
      <c r="F10" s="134">
        <f>64800+323300</f>
        <v>388100</v>
      </c>
      <c r="G10" s="133">
        <f>60+120</f>
        <v>180</v>
      </c>
      <c r="H10" s="134">
        <f>95757+868122.66</f>
        <v>963879.66</v>
      </c>
      <c r="I10" s="135">
        <f>60+120</f>
        <v>180</v>
      </c>
      <c r="J10" s="136">
        <f>95757+868122.66</f>
        <v>963879.66</v>
      </c>
      <c r="K10" s="137">
        <v>0</v>
      </c>
      <c r="L10" s="138"/>
      <c r="M10" s="139"/>
      <c r="N10" s="140"/>
      <c r="O10" s="140"/>
      <c r="P10" s="140"/>
      <c r="Q10" s="140"/>
      <c r="R10" s="140"/>
    </row>
    <row r="11" spans="1:18" s="141" customFormat="1" ht="33" customHeight="1" x14ac:dyDescent="0.25">
      <c r="A11" s="213"/>
      <c r="B11" s="142" t="s">
        <v>360</v>
      </c>
      <c r="C11" s="143" t="s">
        <v>362</v>
      </c>
      <c r="D11" s="144" t="s">
        <v>28</v>
      </c>
      <c r="E11" s="145">
        <v>0</v>
      </c>
      <c r="F11" s="146">
        <v>0</v>
      </c>
      <c r="G11" s="144">
        <f>356+1323</f>
        <v>1679</v>
      </c>
      <c r="H11" s="146">
        <f>568158.16+401000</f>
        <v>969158.16</v>
      </c>
      <c r="I11" s="144">
        <f>356+1323</f>
        <v>1679</v>
      </c>
      <c r="J11" s="146">
        <f>568158.16+401000</f>
        <v>969158.16</v>
      </c>
      <c r="K11" s="147">
        <v>0</v>
      </c>
      <c r="L11" s="148"/>
      <c r="M11" s="139"/>
      <c r="N11" s="140"/>
      <c r="O11" s="140"/>
      <c r="P11" s="140"/>
      <c r="Q11" s="140"/>
      <c r="R11" s="140"/>
    </row>
    <row r="12" spans="1:18" ht="25.5" customHeight="1" x14ac:dyDescent="0.25">
      <c r="A12" s="210"/>
      <c r="B12" s="64" t="s">
        <v>109</v>
      </c>
      <c r="C12" s="63" t="s">
        <v>363</v>
      </c>
      <c r="D12" s="59" t="s">
        <v>28</v>
      </c>
      <c r="E12" s="60">
        <v>2225</v>
      </c>
      <c r="F12" s="57">
        <v>17306600</v>
      </c>
      <c r="G12" s="167">
        <v>4096</v>
      </c>
      <c r="H12" s="58">
        <v>20883473.559999999</v>
      </c>
      <c r="I12" s="167">
        <v>4096</v>
      </c>
      <c r="J12" s="58">
        <v>20883472.559999999</v>
      </c>
      <c r="K12" s="72"/>
      <c r="L12" s="73"/>
      <c r="M12" s="4"/>
      <c r="N12" s="31"/>
      <c r="O12" s="31"/>
      <c r="P12" s="31"/>
      <c r="Q12" s="31"/>
      <c r="R12" s="31"/>
    </row>
    <row r="13" spans="1:18" ht="25.5" customHeight="1" x14ac:dyDescent="0.25">
      <c r="A13" s="210"/>
      <c r="B13" s="171" t="s">
        <v>365</v>
      </c>
      <c r="C13" s="63" t="s">
        <v>366</v>
      </c>
      <c r="D13" s="38" t="s">
        <v>28</v>
      </c>
      <c r="E13" s="53"/>
      <c r="F13" s="78">
        <v>39500</v>
      </c>
      <c r="G13" s="81">
        <v>0</v>
      </c>
      <c r="H13" s="182">
        <v>1118200</v>
      </c>
      <c r="I13" s="182"/>
      <c r="J13" s="39">
        <v>1118200</v>
      </c>
      <c r="K13" s="50">
        <f>I13-G13</f>
        <v>0</v>
      </c>
      <c r="L13" s="121"/>
      <c r="M13" s="4"/>
      <c r="N13" s="31"/>
      <c r="O13" s="31"/>
      <c r="P13" s="31"/>
      <c r="Q13" s="31"/>
      <c r="R13" s="31"/>
    </row>
    <row r="14" spans="1:18" ht="15.75" customHeight="1" x14ac:dyDescent="0.25">
      <c r="A14" s="210"/>
      <c r="B14" s="61" t="s">
        <v>212</v>
      </c>
      <c r="C14" s="62" t="s">
        <v>213</v>
      </c>
      <c r="D14" s="33" t="s">
        <v>28</v>
      </c>
      <c r="E14" s="70" t="s">
        <v>242</v>
      </c>
      <c r="F14" s="57">
        <v>82940752.400000006</v>
      </c>
      <c r="G14" s="167">
        <v>3006</v>
      </c>
      <c r="H14" s="58">
        <v>76765401.159999996</v>
      </c>
      <c r="I14" s="167">
        <v>3006</v>
      </c>
      <c r="J14" s="58">
        <f>74491700.06+104500</f>
        <v>74596200.060000002</v>
      </c>
      <c r="K14" s="50">
        <f t="shared" ref="K14:K21" si="0">I14-G14</f>
        <v>0</v>
      </c>
      <c r="L14" s="74"/>
      <c r="M14" s="4"/>
      <c r="N14" s="9"/>
      <c r="O14" s="9"/>
      <c r="P14" s="9"/>
      <c r="Q14" s="9"/>
      <c r="R14" s="9"/>
    </row>
    <row r="15" spans="1:18" ht="15.75" customHeight="1" x14ac:dyDescent="0.25">
      <c r="A15" s="210"/>
      <c r="B15" s="61" t="s">
        <v>214</v>
      </c>
      <c r="C15" s="62" t="s">
        <v>215</v>
      </c>
      <c r="D15" s="33" t="s">
        <v>28</v>
      </c>
      <c r="E15" s="70" t="s">
        <v>243</v>
      </c>
      <c r="F15" s="57">
        <v>84732807.150000006</v>
      </c>
      <c r="G15" s="167">
        <v>3559</v>
      </c>
      <c r="H15" s="58">
        <v>78424028.870000005</v>
      </c>
      <c r="I15" s="167">
        <v>3559</v>
      </c>
      <c r="J15" s="58">
        <v>73237921.459999993</v>
      </c>
      <c r="K15" s="50">
        <f t="shared" si="0"/>
        <v>0</v>
      </c>
      <c r="L15" s="74"/>
      <c r="M15" s="4"/>
      <c r="N15" s="9"/>
      <c r="O15" s="14"/>
    </row>
    <row r="16" spans="1:18" ht="15.75" customHeight="1" x14ac:dyDescent="0.25">
      <c r="A16" s="210"/>
      <c r="B16" s="61" t="s">
        <v>216</v>
      </c>
      <c r="C16" s="62" t="s">
        <v>217</v>
      </c>
      <c r="D16" s="33" t="s">
        <v>28</v>
      </c>
      <c r="E16" s="70" t="s">
        <v>244</v>
      </c>
      <c r="F16" s="57">
        <v>12529313.85</v>
      </c>
      <c r="G16" s="167">
        <v>587</v>
      </c>
      <c r="H16" s="58">
        <f>11596444.17-74100</f>
        <v>11522344.17</v>
      </c>
      <c r="I16" s="167">
        <v>587</v>
      </c>
      <c r="J16" s="58">
        <f>10854678.91</f>
        <v>10854678.91</v>
      </c>
      <c r="K16" s="50">
        <f t="shared" si="0"/>
        <v>0</v>
      </c>
      <c r="L16" s="74"/>
      <c r="M16" s="4"/>
      <c r="N16" s="9"/>
      <c r="O16" s="14"/>
    </row>
    <row r="17" spans="1:20" ht="56.25" customHeight="1" x14ac:dyDescent="0.25">
      <c r="A17" s="210"/>
      <c r="B17" s="61" t="s">
        <v>84</v>
      </c>
      <c r="C17" s="62" t="s">
        <v>53</v>
      </c>
      <c r="D17" s="33" t="s">
        <v>28</v>
      </c>
      <c r="E17" s="71">
        <v>509</v>
      </c>
      <c r="F17" s="57">
        <v>220211278.53</v>
      </c>
      <c r="G17" s="167">
        <v>515</v>
      </c>
      <c r="H17" s="58">
        <f>233701996.65+74100</f>
        <v>233776096.65000001</v>
      </c>
      <c r="I17" s="167">
        <v>515</v>
      </c>
      <c r="J17" s="58">
        <f>229060026.83+8354.05-104500</f>
        <v>228963880.88000003</v>
      </c>
      <c r="K17" s="50">
        <f t="shared" si="0"/>
        <v>0</v>
      </c>
      <c r="L17" s="74"/>
      <c r="M17" s="4"/>
      <c r="N17" s="9"/>
      <c r="O17" s="14"/>
    </row>
    <row r="18" spans="1:20" ht="41.25" customHeight="1" x14ac:dyDescent="0.25">
      <c r="A18" s="210"/>
      <c r="B18" s="61" t="s">
        <v>85</v>
      </c>
      <c r="C18" s="62" t="s">
        <v>54</v>
      </c>
      <c r="D18" s="33" t="s">
        <v>28</v>
      </c>
      <c r="E18" s="71">
        <v>29</v>
      </c>
      <c r="F18" s="57">
        <v>16612889.869999999</v>
      </c>
      <c r="G18" s="167">
        <v>29</v>
      </c>
      <c r="H18" s="58">
        <v>19235651.010000002</v>
      </c>
      <c r="I18" s="167">
        <v>29</v>
      </c>
      <c r="J18" s="58">
        <v>19034305.43</v>
      </c>
      <c r="K18" s="50">
        <f t="shared" si="0"/>
        <v>0</v>
      </c>
      <c r="L18" s="74"/>
      <c r="M18" s="4"/>
      <c r="N18" s="9"/>
      <c r="O18" s="14"/>
    </row>
    <row r="19" spans="1:20" ht="51.75" x14ac:dyDescent="0.25">
      <c r="A19" s="210"/>
      <c r="B19" s="61" t="s">
        <v>86</v>
      </c>
      <c r="C19" s="62" t="s">
        <v>218</v>
      </c>
      <c r="D19" s="33" t="s">
        <v>28</v>
      </c>
      <c r="E19" s="71">
        <v>506</v>
      </c>
      <c r="F19" s="57">
        <v>165292748.50999999</v>
      </c>
      <c r="G19" s="167">
        <v>563</v>
      </c>
      <c r="H19" s="58">
        <v>190230477.61000001</v>
      </c>
      <c r="I19" s="167">
        <v>563</v>
      </c>
      <c r="J19" s="58">
        <v>187932892.15000001</v>
      </c>
      <c r="K19" s="50">
        <f t="shared" si="0"/>
        <v>0</v>
      </c>
      <c r="L19" s="74"/>
      <c r="M19" s="4"/>
      <c r="N19" s="9"/>
      <c r="O19" s="14"/>
    </row>
    <row r="20" spans="1:20" ht="51.75" x14ac:dyDescent="0.25">
      <c r="A20" s="210"/>
      <c r="B20" s="61" t="s">
        <v>87</v>
      </c>
      <c r="C20" s="62" t="s">
        <v>219</v>
      </c>
      <c r="D20" s="33" t="s">
        <v>28</v>
      </c>
      <c r="E20" s="71">
        <v>1692</v>
      </c>
      <c r="F20" s="57">
        <v>502000000</v>
      </c>
      <c r="G20" s="167">
        <v>1647</v>
      </c>
      <c r="H20" s="58">
        <v>552170070.91999996</v>
      </c>
      <c r="I20" s="167">
        <v>1646</v>
      </c>
      <c r="J20" s="58">
        <v>545034587.21000004</v>
      </c>
      <c r="K20" s="50">
        <f t="shared" si="0"/>
        <v>-1</v>
      </c>
      <c r="L20" s="74"/>
      <c r="M20" s="4"/>
      <c r="N20" s="9"/>
      <c r="O20" s="14"/>
    </row>
    <row r="21" spans="1:20" ht="26.25" x14ac:dyDescent="0.25">
      <c r="A21" s="210"/>
      <c r="B21" s="61" t="s">
        <v>88</v>
      </c>
      <c r="C21" s="62" t="s">
        <v>220</v>
      </c>
      <c r="D21" s="33" t="s">
        <v>28</v>
      </c>
      <c r="E21" s="71">
        <v>90</v>
      </c>
      <c r="F21" s="57">
        <v>13486773.51</v>
      </c>
      <c r="G21" s="167">
        <v>90</v>
      </c>
      <c r="H21" s="58">
        <v>15615998.82</v>
      </c>
      <c r="I21" s="167">
        <v>90</v>
      </c>
      <c r="J21" s="58">
        <v>15537221.949999999</v>
      </c>
      <c r="K21" s="50">
        <f t="shared" si="0"/>
        <v>0</v>
      </c>
      <c r="L21" s="74"/>
      <c r="M21" s="4"/>
      <c r="N21" s="9"/>
      <c r="O21" s="9"/>
      <c r="P21" s="9"/>
      <c r="Q21" s="9"/>
      <c r="R21" s="9"/>
    </row>
    <row r="22" spans="1:20" ht="29.25" customHeight="1" x14ac:dyDescent="0.25">
      <c r="A22" s="210"/>
      <c r="B22" s="61" t="s">
        <v>89</v>
      </c>
      <c r="C22" s="62" t="s">
        <v>221</v>
      </c>
      <c r="D22" s="38" t="s">
        <v>28</v>
      </c>
      <c r="E22" s="71">
        <v>360</v>
      </c>
      <c r="F22" s="57">
        <v>51497816.079999998</v>
      </c>
      <c r="G22" s="167">
        <v>350</v>
      </c>
      <c r="H22" s="58">
        <v>59628037.369999997</v>
      </c>
      <c r="I22" s="167">
        <v>350</v>
      </c>
      <c r="J22" s="58">
        <v>59036102.460000001</v>
      </c>
      <c r="K22" s="50">
        <f>I22-G22</f>
        <v>0</v>
      </c>
      <c r="L22" s="65"/>
      <c r="M22" s="4"/>
      <c r="N22" s="9"/>
      <c r="O22" s="9"/>
      <c r="P22" s="9"/>
      <c r="Q22" s="9"/>
      <c r="R22" s="9"/>
      <c r="S22" s="9"/>
      <c r="T22" s="9"/>
    </row>
    <row r="23" spans="1:20" ht="53.25" customHeight="1" x14ac:dyDescent="0.25">
      <c r="A23" s="210"/>
      <c r="B23" s="61" t="s">
        <v>90</v>
      </c>
      <c r="C23" s="62" t="s">
        <v>222</v>
      </c>
      <c r="D23" s="38" t="s">
        <v>28</v>
      </c>
      <c r="E23" s="70" t="s">
        <v>245</v>
      </c>
      <c r="F23" s="57">
        <v>12611000</v>
      </c>
      <c r="G23" s="167">
        <v>99</v>
      </c>
      <c r="H23" s="58">
        <v>13611136.15</v>
      </c>
      <c r="I23" s="167">
        <v>99</v>
      </c>
      <c r="J23" s="58">
        <v>13507134.4</v>
      </c>
      <c r="K23" s="50">
        <f t="shared" ref="K23:K61" si="1">I23-G23</f>
        <v>0</v>
      </c>
      <c r="L23" s="65"/>
      <c r="M23" s="4"/>
      <c r="N23" s="9"/>
      <c r="O23" s="14"/>
    </row>
    <row r="24" spans="1:20" ht="41.25" customHeight="1" x14ac:dyDescent="0.25">
      <c r="A24" s="210"/>
      <c r="B24" s="61" t="s">
        <v>91</v>
      </c>
      <c r="C24" s="62" t="s">
        <v>223</v>
      </c>
      <c r="D24" s="38" t="s">
        <v>28</v>
      </c>
      <c r="E24" s="70" t="s">
        <v>246</v>
      </c>
      <c r="F24" s="57">
        <v>3978674.7</v>
      </c>
      <c r="G24" s="167">
        <v>9</v>
      </c>
      <c r="H24" s="58">
        <v>3978674.7</v>
      </c>
      <c r="I24" s="167">
        <v>9</v>
      </c>
      <c r="J24" s="58">
        <v>3968644.41</v>
      </c>
      <c r="K24" s="50">
        <f t="shared" si="1"/>
        <v>0</v>
      </c>
      <c r="L24" s="65"/>
      <c r="M24" s="4"/>
      <c r="N24" s="9"/>
      <c r="O24" s="14"/>
    </row>
    <row r="25" spans="1:20" ht="52.5" customHeight="1" x14ac:dyDescent="0.25">
      <c r="A25" s="210"/>
      <c r="B25" s="61" t="s">
        <v>224</v>
      </c>
      <c r="C25" s="62" t="s">
        <v>55</v>
      </c>
      <c r="D25" s="38" t="s">
        <v>28</v>
      </c>
      <c r="E25" s="70" t="s">
        <v>247</v>
      </c>
      <c r="F25" s="57">
        <v>235000</v>
      </c>
      <c r="G25" s="167">
        <v>2</v>
      </c>
      <c r="H25" s="58">
        <v>235249.97</v>
      </c>
      <c r="I25" s="167">
        <v>2</v>
      </c>
      <c r="J25" s="58">
        <v>234422.52</v>
      </c>
      <c r="K25" s="50">
        <f t="shared" si="1"/>
        <v>0</v>
      </c>
      <c r="L25" s="65"/>
      <c r="M25" s="4"/>
      <c r="N25" s="9"/>
      <c r="O25" s="14"/>
    </row>
    <row r="26" spans="1:20" ht="52.5" customHeight="1" x14ac:dyDescent="0.25">
      <c r="A26" s="210"/>
      <c r="B26" s="61" t="s">
        <v>225</v>
      </c>
      <c r="C26" s="62" t="s">
        <v>56</v>
      </c>
      <c r="D26" s="38" t="s">
        <v>28</v>
      </c>
      <c r="E26" s="70" t="s">
        <v>248</v>
      </c>
      <c r="F26" s="57">
        <v>119193000</v>
      </c>
      <c r="G26" s="167">
        <v>1049</v>
      </c>
      <c r="H26" s="58">
        <v>120678709.3</v>
      </c>
      <c r="I26" s="167">
        <v>1049</v>
      </c>
      <c r="J26" s="58">
        <v>119812233.92</v>
      </c>
      <c r="K26" s="50">
        <f t="shared" si="1"/>
        <v>0</v>
      </c>
      <c r="L26" s="65"/>
      <c r="M26" s="4"/>
      <c r="N26" s="9"/>
      <c r="O26" s="14"/>
    </row>
    <row r="27" spans="1:20" ht="51.75" x14ac:dyDescent="0.25">
      <c r="A27" s="210"/>
      <c r="B27" s="61" t="s">
        <v>226</v>
      </c>
      <c r="C27" s="62" t="s">
        <v>56</v>
      </c>
      <c r="D27" s="38" t="s">
        <v>28</v>
      </c>
      <c r="E27" s="70"/>
      <c r="F27" s="57"/>
      <c r="G27" s="167">
        <v>1</v>
      </c>
      <c r="H27" s="58">
        <v>31650.21</v>
      </c>
      <c r="I27" s="167">
        <v>1</v>
      </c>
      <c r="J27" s="58">
        <v>31650.21</v>
      </c>
      <c r="K27" s="50">
        <f t="shared" si="1"/>
        <v>0</v>
      </c>
      <c r="L27" s="65"/>
      <c r="M27" s="4"/>
      <c r="N27" s="9"/>
      <c r="O27" s="14"/>
    </row>
    <row r="28" spans="1:20" ht="51.75" x14ac:dyDescent="0.25">
      <c r="A28" s="210"/>
      <c r="B28" s="61" t="s">
        <v>191</v>
      </c>
      <c r="C28" s="62" t="s">
        <v>56</v>
      </c>
      <c r="D28" s="38" t="s">
        <v>28</v>
      </c>
      <c r="E28" s="70" t="s">
        <v>249</v>
      </c>
      <c r="F28" s="57">
        <v>197525.04</v>
      </c>
      <c r="G28" s="167">
        <v>4</v>
      </c>
      <c r="H28" s="58">
        <v>197525.04</v>
      </c>
      <c r="I28" s="167">
        <v>4</v>
      </c>
      <c r="J28" s="58">
        <v>192902.88</v>
      </c>
      <c r="K28" s="50">
        <f t="shared" si="1"/>
        <v>0</v>
      </c>
      <c r="L28" s="65"/>
      <c r="M28" s="4"/>
      <c r="N28" s="9"/>
      <c r="O28" s="14"/>
    </row>
    <row r="29" spans="1:20" ht="64.5" x14ac:dyDescent="0.25">
      <c r="A29" s="210"/>
      <c r="B29" s="61" t="s">
        <v>227</v>
      </c>
      <c r="C29" s="62" t="s">
        <v>57</v>
      </c>
      <c r="D29" s="38" t="s">
        <v>28</v>
      </c>
      <c r="E29" s="70" t="s">
        <v>250</v>
      </c>
      <c r="F29" s="57">
        <v>2175000</v>
      </c>
      <c r="G29" s="167">
        <v>6</v>
      </c>
      <c r="H29" s="58">
        <v>2175175.71</v>
      </c>
      <c r="I29" s="167">
        <v>6</v>
      </c>
      <c r="J29" s="58">
        <v>2171209.73</v>
      </c>
      <c r="K29" s="50">
        <f t="shared" si="1"/>
        <v>0</v>
      </c>
      <c r="L29" s="65"/>
      <c r="M29" s="4"/>
      <c r="N29" s="9"/>
      <c r="O29" s="14"/>
    </row>
    <row r="30" spans="1:20" ht="51.75" x14ac:dyDescent="0.25">
      <c r="A30" s="210"/>
      <c r="B30" s="61" t="s">
        <v>228</v>
      </c>
      <c r="C30" s="62" t="s">
        <v>58</v>
      </c>
      <c r="D30" s="38" t="s">
        <v>28</v>
      </c>
      <c r="E30" s="70" t="s">
        <v>251</v>
      </c>
      <c r="F30" s="57">
        <v>2600000</v>
      </c>
      <c r="G30" s="167">
        <v>5</v>
      </c>
      <c r="H30" s="58">
        <v>2689254.1</v>
      </c>
      <c r="I30" s="167">
        <v>6</v>
      </c>
      <c r="J30" s="58">
        <v>2648020.2400000002</v>
      </c>
      <c r="K30" s="50">
        <f t="shared" si="1"/>
        <v>1</v>
      </c>
      <c r="L30" s="65"/>
      <c r="M30" s="4"/>
      <c r="N30" s="9"/>
      <c r="O30" s="14"/>
    </row>
    <row r="31" spans="1:20" ht="26.25" x14ac:dyDescent="0.25">
      <c r="A31" s="210"/>
      <c r="B31" s="61" t="s">
        <v>229</v>
      </c>
      <c r="C31" s="62" t="s">
        <v>59</v>
      </c>
      <c r="D31" s="38" t="s">
        <v>28</v>
      </c>
      <c r="E31" s="70" t="s">
        <v>252</v>
      </c>
      <c r="F31" s="57">
        <v>833693.89</v>
      </c>
      <c r="G31" s="167">
        <v>7</v>
      </c>
      <c r="H31" s="58">
        <v>833693.89</v>
      </c>
      <c r="I31" s="167">
        <v>7</v>
      </c>
      <c r="J31" s="58">
        <v>826378.38</v>
      </c>
      <c r="K31" s="50">
        <f t="shared" si="1"/>
        <v>0</v>
      </c>
      <c r="L31" s="65"/>
      <c r="M31" s="4"/>
      <c r="N31" s="9"/>
      <c r="O31" s="14"/>
    </row>
    <row r="32" spans="1:20" ht="39" x14ac:dyDescent="0.25">
      <c r="A32" s="210"/>
      <c r="B32" s="61" t="s">
        <v>92</v>
      </c>
      <c r="C32" s="62" t="s">
        <v>60</v>
      </c>
      <c r="D32" s="38" t="s">
        <v>28</v>
      </c>
      <c r="E32" s="70" t="s">
        <v>253</v>
      </c>
      <c r="F32" s="57">
        <v>6129603.6299999999</v>
      </c>
      <c r="G32" s="167">
        <v>8</v>
      </c>
      <c r="H32" s="58">
        <v>6039851.4400000004</v>
      </c>
      <c r="I32" s="167">
        <v>8</v>
      </c>
      <c r="J32" s="58">
        <v>6020653.75</v>
      </c>
      <c r="K32" s="50">
        <f t="shared" si="1"/>
        <v>0</v>
      </c>
      <c r="L32" s="65"/>
      <c r="M32" s="4"/>
      <c r="N32" s="9"/>
      <c r="O32" s="14"/>
    </row>
    <row r="33" spans="1:15" ht="26.25" x14ac:dyDescent="0.25">
      <c r="A33" s="210"/>
      <c r="B33" s="61" t="s">
        <v>230</v>
      </c>
      <c r="C33" s="62" t="s">
        <v>61</v>
      </c>
      <c r="D33" s="38" t="s">
        <v>28</v>
      </c>
      <c r="E33" s="70" t="s">
        <v>254</v>
      </c>
      <c r="F33" s="57">
        <v>192700500</v>
      </c>
      <c r="G33" s="167">
        <v>1493</v>
      </c>
      <c r="H33" s="58">
        <f>193001408.63+56042.82</f>
        <v>193057451.44999999</v>
      </c>
      <c r="I33" s="167">
        <v>1493</v>
      </c>
      <c r="J33" s="58">
        <v>191327977.66999999</v>
      </c>
      <c r="K33" s="50">
        <f t="shared" si="1"/>
        <v>0</v>
      </c>
      <c r="L33" s="65"/>
      <c r="M33" s="4"/>
      <c r="N33" s="9"/>
      <c r="O33" s="14"/>
    </row>
    <row r="34" spans="1:15" ht="39" x14ac:dyDescent="0.25">
      <c r="A34" s="210"/>
      <c r="B34" s="61" t="s">
        <v>231</v>
      </c>
      <c r="C34" s="62" t="s">
        <v>62</v>
      </c>
      <c r="D34" s="38" t="s">
        <v>28</v>
      </c>
      <c r="E34" s="70" t="s">
        <v>255</v>
      </c>
      <c r="F34" s="57">
        <v>49100000</v>
      </c>
      <c r="G34" s="167">
        <v>296</v>
      </c>
      <c r="H34" s="58">
        <v>50254123.850000001</v>
      </c>
      <c r="I34" s="167">
        <v>296</v>
      </c>
      <c r="J34" s="58">
        <v>49170030.520000003</v>
      </c>
      <c r="K34" s="50">
        <f t="shared" si="1"/>
        <v>0</v>
      </c>
      <c r="L34" s="65"/>
      <c r="M34" s="4"/>
      <c r="N34" s="9"/>
      <c r="O34" s="14"/>
    </row>
    <row r="35" spans="1:15" ht="39" x14ac:dyDescent="0.25">
      <c r="A35" s="210"/>
      <c r="B35" s="61" t="s">
        <v>93</v>
      </c>
      <c r="C35" s="62" t="s">
        <v>63</v>
      </c>
      <c r="D35" s="38" t="s">
        <v>28</v>
      </c>
      <c r="E35" s="70" t="s">
        <v>246</v>
      </c>
      <c r="F35" s="57">
        <v>5500000</v>
      </c>
      <c r="G35" s="167">
        <v>12</v>
      </c>
      <c r="H35" s="58">
        <v>5839321.6399999997</v>
      </c>
      <c r="I35" s="167">
        <v>12</v>
      </c>
      <c r="J35" s="58">
        <v>5814583.2300000004</v>
      </c>
      <c r="K35" s="50">
        <f t="shared" si="1"/>
        <v>0</v>
      </c>
      <c r="L35" s="65"/>
      <c r="M35" s="4"/>
      <c r="N35" s="9"/>
      <c r="O35" s="14"/>
    </row>
    <row r="36" spans="1:15" ht="39" x14ac:dyDescent="0.25">
      <c r="A36" s="210"/>
      <c r="B36" s="61" t="s">
        <v>232</v>
      </c>
      <c r="C36" s="62" t="s">
        <v>64</v>
      </c>
      <c r="D36" s="38" t="s">
        <v>28</v>
      </c>
      <c r="E36" s="70" t="s">
        <v>256</v>
      </c>
      <c r="F36" s="57">
        <v>824306.63</v>
      </c>
      <c r="G36" s="167">
        <v>3</v>
      </c>
      <c r="H36" s="58">
        <v>824306.63</v>
      </c>
      <c r="I36" s="167">
        <v>3</v>
      </c>
      <c r="J36" s="58">
        <v>819826.55</v>
      </c>
      <c r="K36" s="50">
        <f t="shared" si="1"/>
        <v>0</v>
      </c>
      <c r="L36" s="65"/>
      <c r="M36" s="4"/>
      <c r="N36" s="9"/>
      <c r="O36" s="14"/>
    </row>
    <row r="37" spans="1:15" ht="39" x14ac:dyDescent="0.25">
      <c r="A37" s="210"/>
      <c r="B37" s="61" t="s">
        <v>233</v>
      </c>
      <c r="C37" s="62" t="s">
        <v>65</v>
      </c>
      <c r="D37" s="38" t="s">
        <v>28</v>
      </c>
      <c r="E37" s="70" t="s">
        <v>257</v>
      </c>
      <c r="F37" s="57">
        <v>1932903.37</v>
      </c>
      <c r="G37" s="167">
        <v>13</v>
      </c>
      <c r="H37" s="58">
        <v>1932903.37</v>
      </c>
      <c r="I37" s="167">
        <v>13</v>
      </c>
      <c r="J37" s="58">
        <v>1913489.7</v>
      </c>
      <c r="K37" s="50">
        <f t="shared" si="1"/>
        <v>0</v>
      </c>
      <c r="L37" s="65"/>
      <c r="M37" s="4"/>
      <c r="N37" s="9"/>
      <c r="O37" s="14"/>
    </row>
    <row r="38" spans="1:15" ht="51.75" x14ac:dyDescent="0.25">
      <c r="A38" s="210"/>
      <c r="B38" s="61" t="s">
        <v>192</v>
      </c>
      <c r="C38" s="62" t="s">
        <v>193</v>
      </c>
      <c r="D38" s="38" t="s">
        <v>28</v>
      </c>
      <c r="E38" s="70" t="s">
        <v>247</v>
      </c>
      <c r="F38" s="57">
        <v>2582923.87</v>
      </c>
      <c r="G38" s="167">
        <v>3</v>
      </c>
      <c r="H38" s="58">
        <v>2545103.63</v>
      </c>
      <c r="I38" s="167">
        <v>3</v>
      </c>
      <c r="J38" s="58">
        <v>2540623.5499999998</v>
      </c>
      <c r="K38" s="50">
        <f t="shared" si="1"/>
        <v>0</v>
      </c>
      <c r="L38" s="65"/>
      <c r="M38" s="4"/>
      <c r="N38" s="9"/>
      <c r="O38" s="14"/>
    </row>
    <row r="39" spans="1:15" ht="51.75" x14ac:dyDescent="0.25">
      <c r="A39" s="210"/>
      <c r="B39" s="61" t="s">
        <v>234</v>
      </c>
      <c r="C39" s="62" t="s">
        <v>66</v>
      </c>
      <c r="D39" s="38" t="s">
        <v>28</v>
      </c>
      <c r="E39" s="71">
        <v>108</v>
      </c>
      <c r="F39" s="57">
        <v>14850494.630000001</v>
      </c>
      <c r="G39" s="167">
        <v>118</v>
      </c>
      <c r="H39" s="58">
        <v>15637095.02</v>
      </c>
      <c r="I39" s="167">
        <v>118</v>
      </c>
      <c r="J39" s="58">
        <v>15552913.98</v>
      </c>
      <c r="K39" s="50">
        <f t="shared" si="1"/>
        <v>0</v>
      </c>
      <c r="L39" s="65"/>
      <c r="M39" s="4"/>
      <c r="N39" s="9"/>
      <c r="O39" s="14"/>
    </row>
    <row r="40" spans="1:15" ht="64.5" x14ac:dyDescent="0.25">
      <c r="A40" s="210"/>
      <c r="B40" s="61" t="s">
        <v>94</v>
      </c>
      <c r="C40" s="62" t="s">
        <v>67</v>
      </c>
      <c r="D40" s="38" t="s">
        <v>28</v>
      </c>
      <c r="E40" s="71">
        <v>16</v>
      </c>
      <c r="F40" s="57">
        <v>7900000</v>
      </c>
      <c r="G40" s="167">
        <v>18</v>
      </c>
      <c r="H40" s="58">
        <v>7919972.21</v>
      </c>
      <c r="I40" s="167">
        <v>18</v>
      </c>
      <c r="J40" s="58">
        <v>7894883.0300000003</v>
      </c>
      <c r="K40" s="50">
        <f t="shared" si="1"/>
        <v>0</v>
      </c>
      <c r="L40" s="65"/>
      <c r="M40" s="4"/>
      <c r="N40" s="9"/>
      <c r="O40" s="14"/>
    </row>
    <row r="41" spans="1:15" ht="77.25" x14ac:dyDescent="0.25">
      <c r="A41" s="210"/>
      <c r="B41" s="61" t="s">
        <v>235</v>
      </c>
      <c r="C41" s="62" t="s">
        <v>68</v>
      </c>
      <c r="D41" s="38" t="s">
        <v>28</v>
      </c>
      <c r="E41" s="71">
        <v>1</v>
      </c>
      <c r="F41" s="57">
        <v>848000</v>
      </c>
      <c r="G41" s="167">
        <v>1</v>
      </c>
      <c r="H41" s="58">
        <v>848367.87</v>
      </c>
      <c r="I41" s="167">
        <v>1</v>
      </c>
      <c r="J41" s="58">
        <v>846874.51</v>
      </c>
      <c r="K41" s="50">
        <f t="shared" si="1"/>
        <v>0</v>
      </c>
      <c r="L41" s="65"/>
      <c r="M41" s="4"/>
      <c r="N41" s="9"/>
      <c r="O41" s="14"/>
    </row>
    <row r="42" spans="1:15" ht="56.25" customHeight="1" x14ac:dyDescent="0.25">
      <c r="A42" s="210"/>
      <c r="B42" s="61" t="s">
        <v>236</v>
      </c>
      <c r="C42" s="62" t="s">
        <v>69</v>
      </c>
      <c r="D42" s="38" t="s">
        <v>28</v>
      </c>
      <c r="E42" s="71">
        <v>2</v>
      </c>
      <c r="F42" s="57">
        <v>117000</v>
      </c>
      <c r="G42" s="167">
        <v>1</v>
      </c>
      <c r="H42" s="58">
        <v>117624.98</v>
      </c>
      <c r="I42" s="167">
        <v>1</v>
      </c>
      <c r="J42" s="58">
        <v>117211.26</v>
      </c>
      <c r="K42" s="50">
        <f t="shared" si="1"/>
        <v>0</v>
      </c>
      <c r="L42" s="65"/>
      <c r="M42" s="4"/>
      <c r="N42" s="9"/>
      <c r="O42" s="14"/>
    </row>
    <row r="43" spans="1:15" ht="54.75" customHeight="1" x14ac:dyDescent="0.25">
      <c r="A43" s="210"/>
      <c r="B43" s="61" t="s">
        <v>237</v>
      </c>
      <c r="C43" s="62" t="s">
        <v>70</v>
      </c>
      <c r="D43" s="38" t="s">
        <v>28</v>
      </c>
      <c r="E43" s="71">
        <f>641+597</f>
        <v>1238</v>
      </c>
      <c r="F43" s="57">
        <v>153700500</v>
      </c>
      <c r="G43" s="167">
        <v>1237</v>
      </c>
      <c r="H43" s="58">
        <v>154897420.83000001</v>
      </c>
      <c r="I43" s="167">
        <v>1237</v>
      </c>
      <c r="J43" s="58">
        <v>153498270.91999999</v>
      </c>
      <c r="K43" s="50">
        <f t="shared" si="1"/>
        <v>0</v>
      </c>
      <c r="L43" s="65"/>
      <c r="M43" s="4"/>
      <c r="N43" s="9"/>
      <c r="O43" s="14"/>
    </row>
    <row r="44" spans="1:15" ht="64.5" x14ac:dyDescent="0.25">
      <c r="A44" s="210"/>
      <c r="B44" s="61" t="s">
        <v>95</v>
      </c>
      <c r="C44" s="62" t="s">
        <v>71</v>
      </c>
      <c r="D44" s="38" t="s">
        <v>28</v>
      </c>
      <c r="E44" s="71">
        <v>5</v>
      </c>
      <c r="F44" s="57">
        <v>3408000</v>
      </c>
      <c r="G44" s="167">
        <v>4</v>
      </c>
      <c r="H44" s="58">
        <v>3408781.04</v>
      </c>
      <c r="I44" s="167">
        <v>4</v>
      </c>
      <c r="J44" s="58">
        <v>3404158.88</v>
      </c>
      <c r="K44" s="50">
        <f t="shared" si="1"/>
        <v>0</v>
      </c>
      <c r="L44" s="65"/>
      <c r="M44" s="4"/>
      <c r="N44" s="9"/>
      <c r="O44" s="14"/>
    </row>
    <row r="45" spans="1:15" ht="51.75" x14ac:dyDescent="0.25">
      <c r="A45" s="210"/>
      <c r="B45" s="61" t="s">
        <v>96</v>
      </c>
      <c r="C45" s="62" t="s">
        <v>72</v>
      </c>
      <c r="D45" s="38" t="s">
        <v>28</v>
      </c>
      <c r="E45" s="71">
        <v>5</v>
      </c>
      <c r="F45" s="57">
        <v>2547000</v>
      </c>
      <c r="G45" s="167">
        <v>5</v>
      </c>
      <c r="H45" s="58">
        <v>2547314.65</v>
      </c>
      <c r="I45" s="167">
        <v>5</v>
      </c>
      <c r="J45" s="58">
        <v>2540331.58</v>
      </c>
      <c r="K45" s="50">
        <f t="shared" si="1"/>
        <v>0</v>
      </c>
      <c r="L45" s="65"/>
      <c r="M45" s="4"/>
      <c r="N45" s="9"/>
      <c r="O45" s="14"/>
    </row>
    <row r="46" spans="1:15" ht="26.25" x14ac:dyDescent="0.25">
      <c r="A46" s="210"/>
      <c r="B46" s="61" t="s">
        <v>97</v>
      </c>
      <c r="C46" s="62" t="s">
        <v>73</v>
      </c>
      <c r="D46" s="38" t="s">
        <v>28</v>
      </c>
      <c r="E46" s="71">
        <v>15</v>
      </c>
      <c r="F46" s="57">
        <v>1836000</v>
      </c>
      <c r="G46" s="167">
        <v>14</v>
      </c>
      <c r="H46" s="58">
        <v>1836567.68</v>
      </c>
      <c r="I46" s="167">
        <v>14</v>
      </c>
      <c r="J46" s="58">
        <v>1820484.48</v>
      </c>
      <c r="K46" s="50">
        <f t="shared" si="1"/>
        <v>0</v>
      </c>
      <c r="L46" s="65"/>
      <c r="M46" s="4"/>
      <c r="N46" s="9"/>
      <c r="O46" s="14"/>
    </row>
    <row r="47" spans="1:15" ht="39" x14ac:dyDescent="0.25">
      <c r="A47" s="210"/>
      <c r="B47" s="61" t="s">
        <v>98</v>
      </c>
      <c r="C47" s="62" t="s">
        <v>74</v>
      </c>
      <c r="D47" s="38" t="s">
        <v>28</v>
      </c>
      <c r="E47" s="71">
        <v>8</v>
      </c>
      <c r="F47" s="57">
        <v>5917000</v>
      </c>
      <c r="G47" s="167">
        <v>7</v>
      </c>
      <c r="H47" s="58">
        <v>5917312.3600000003</v>
      </c>
      <c r="I47" s="167">
        <v>7</v>
      </c>
      <c r="J47" s="58">
        <v>5897076.21</v>
      </c>
      <c r="K47" s="50">
        <f t="shared" si="1"/>
        <v>0</v>
      </c>
      <c r="L47" s="65"/>
      <c r="M47" s="4"/>
      <c r="N47" s="9"/>
      <c r="O47" s="14"/>
    </row>
    <row r="48" spans="1:15" ht="26.25" x14ac:dyDescent="0.25">
      <c r="A48" s="210"/>
      <c r="B48" s="61" t="s">
        <v>99</v>
      </c>
      <c r="C48" s="62" t="s">
        <v>75</v>
      </c>
      <c r="D48" s="38" t="s">
        <v>28</v>
      </c>
      <c r="E48" s="71">
        <f>2357-597</f>
        <v>1760</v>
      </c>
      <c r="F48" s="57">
        <v>237000000</v>
      </c>
      <c r="G48" s="167">
        <v>1759</v>
      </c>
      <c r="H48" s="58">
        <v>241570673.00999999</v>
      </c>
      <c r="I48" s="167">
        <v>1759</v>
      </c>
      <c r="J48" s="58">
        <v>241036713.46000001</v>
      </c>
      <c r="K48" s="50">
        <f t="shared" si="1"/>
        <v>0</v>
      </c>
      <c r="L48" s="65"/>
      <c r="M48" s="4"/>
      <c r="N48" s="9"/>
      <c r="O48" s="14"/>
    </row>
    <row r="49" spans="1:16" ht="39" x14ac:dyDescent="0.25">
      <c r="A49" s="210"/>
      <c r="B49" s="61" t="s">
        <v>100</v>
      </c>
      <c r="C49" s="62" t="s">
        <v>76</v>
      </c>
      <c r="D49" s="38" t="s">
        <v>28</v>
      </c>
      <c r="E49" s="70" t="s">
        <v>258</v>
      </c>
      <c r="F49" s="57">
        <v>58600000</v>
      </c>
      <c r="G49" s="167">
        <v>361</v>
      </c>
      <c r="H49" s="58">
        <v>60958451.560000002</v>
      </c>
      <c r="I49" s="167">
        <v>361</v>
      </c>
      <c r="J49" s="58">
        <v>60359364.740000002</v>
      </c>
      <c r="K49" s="50">
        <f t="shared" si="1"/>
        <v>0</v>
      </c>
      <c r="L49" s="65"/>
      <c r="M49" s="4"/>
      <c r="N49" s="9"/>
      <c r="O49" s="14"/>
    </row>
    <row r="50" spans="1:16" ht="39" x14ac:dyDescent="0.25">
      <c r="A50" s="210"/>
      <c r="B50" s="61" t="s">
        <v>101</v>
      </c>
      <c r="C50" s="62" t="s">
        <v>77</v>
      </c>
      <c r="D50" s="38" t="s">
        <v>28</v>
      </c>
      <c r="E50" s="71">
        <v>34</v>
      </c>
      <c r="F50" s="57">
        <v>17000000</v>
      </c>
      <c r="G50" s="167">
        <v>34</v>
      </c>
      <c r="H50" s="58">
        <v>19457442.260000002</v>
      </c>
      <c r="I50" s="167">
        <v>34</v>
      </c>
      <c r="J50" s="58">
        <v>19399877.960000001</v>
      </c>
      <c r="K50" s="50">
        <f t="shared" si="1"/>
        <v>0</v>
      </c>
      <c r="L50" s="65"/>
      <c r="M50" s="4"/>
      <c r="N50" s="9"/>
      <c r="O50" s="14"/>
    </row>
    <row r="51" spans="1:16" ht="90" x14ac:dyDescent="0.25">
      <c r="A51" s="210"/>
      <c r="B51" s="61" t="s">
        <v>102</v>
      </c>
      <c r="C51" s="62" t="s">
        <v>78</v>
      </c>
      <c r="D51" s="38" t="s">
        <v>28</v>
      </c>
      <c r="E51" s="71">
        <v>252</v>
      </c>
      <c r="F51" s="57">
        <f>36000500+1600000</f>
        <v>37600500</v>
      </c>
      <c r="G51" s="167">
        <v>264</v>
      </c>
      <c r="H51" s="58">
        <v>38603797.439999998</v>
      </c>
      <c r="I51" s="167">
        <v>264</v>
      </c>
      <c r="J51" s="58">
        <v>38009495.009999998</v>
      </c>
      <c r="K51" s="50">
        <f t="shared" si="1"/>
        <v>0</v>
      </c>
      <c r="L51" s="65"/>
      <c r="M51" s="4"/>
      <c r="N51" s="9"/>
      <c r="O51" s="14"/>
    </row>
    <row r="52" spans="1:16" ht="64.5" x14ac:dyDescent="0.25">
      <c r="A52" s="210"/>
      <c r="B52" s="61" t="s">
        <v>194</v>
      </c>
      <c r="C52" s="62" t="s">
        <v>195</v>
      </c>
      <c r="D52" s="38" t="s">
        <v>28</v>
      </c>
      <c r="E52" s="71">
        <v>3</v>
      </c>
      <c r="F52" s="57">
        <v>432000</v>
      </c>
      <c r="G52" s="167">
        <v>3</v>
      </c>
      <c r="H52" s="58">
        <v>432145.4</v>
      </c>
      <c r="I52" s="167">
        <v>3</v>
      </c>
      <c r="J52" s="58">
        <v>427968.42</v>
      </c>
      <c r="K52" s="50">
        <f t="shared" si="1"/>
        <v>0</v>
      </c>
      <c r="L52" s="65"/>
      <c r="M52" s="4"/>
      <c r="N52" s="9"/>
      <c r="O52" s="14"/>
    </row>
    <row r="53" spans="1:16" ht="77.25" x14ac:dyDescent="0.25">
      <c r="A53" s="210"/>
      <c r="B53" s="61" t="s">
        <v>238</v>
      </c>
      <c r="C53" s="62" t="s">
        <v>239</v>
      </c>
      <c r="D53" s="38" t="s">
        <v>28</v>
      </c>
      <c r="E53" s="70"/>
      <c r="F53" s="57"/>
      <c r="G53" s="167">
        <v>2</v>
      </c>
      <c r="H53" s="58">
        <v>1699480.42</v>
      </c>
      <c r="I53" s="167">
        <v>2</v>
      </c>
      <c r="J53" s="58">
        <v>1695717.16</v>
      </c>
      <c r="K53" s="50">
        <f t="shared" si="1"/>
        <v>0</v>
      </c>
      <c r="L53" s="65"/>
      <c r="M53" s="4"/>
      <c r="N53" s="9"/>
      <c r="O53" s="14"/>
    </row>
    <row r="54" spans="1:16" ht="52.5" customHeight="1" x14ac:dyDescent="0.25">
      <c r="A54" s="210"/>
      <c r="B54" s="61" t="s">
        <v>103</v>
      </c>
      <c r="C54" s="62" t="s">
        <v>79</v>
      </c>
      <c r="D54" s="38" t="s">
        <v>28</v>
      </c>
      <c r="E54" s="71">
        <v>207</v>
      </c>
      <c r="F54" s="57">
        <v>23000000</v>
      </c>
      <c r="G54" s="167">
        <v>181</v>
      </c>
      <c r="H54" s="58">
        <v>24395832.93</v>
      </c>
      <c r="I54" s="167">
        <v>181</v>
      </c>
      <c r="J54" s="58">
        <v>24214845.52</v>
      </c>
      <c r="K54" s="50">
        <f t="shared" si="1"/>
        <v>0</v>
      </c>
      <c r="L54" s="65"/>
      <c r="M54" s="4"/>
      <c r="N54" s="9"/>
      <c r="O54" s="14"/>
    </row>
    <row r="55" spans="1:16" ht="51.75" x14ac:dyDescent="0.25">
      <c r="A55" s="210"/>
      <c r="B55" s="61" t="s">
        <v>104</v>
      </c>
      <c r="C55" s="62" t="s">
        <v>80</v>
      </c>
      <c r="D55" s="38" t="s">
        <v>28</v>
      </c>
      <c r="E55" s="71">
        <v>62</v>
      </c>
      <c r="F55" s="57">
        <v>7200000</v>
      </c>
      <c r="G55" s="167">
        <v>55</v>
      </c>
      <c r="H55" s="58">
        <v>7762219.3099999996</v>
      </c>
      <c r="I55" s="167">
        <v>55</v>
      </c>
      <c r="J55" s="58">
        <v>7698664.5999999996</v>
      </c>
      <c r="K55" s="50">
        <f t="shared" si="1"/>
        <v>0</v>
      </c>
      <c r="L55" s="65"/>
      <c r="M55" s="4"/>
      <c r="N55" s="9"/>
      <c r="O55" s="14"/>
    </row>
    <row r="56" spans="1:16" ht="64.5" x14ac:dyDescent="0.25">
      <c r="A56" s="210"/>
      <c r="B56" s="61" t="s">
        <v>196</v>
      </c>
      <c r="C56" s="62" t="s">
        <v>197</v>
      </c>
      <c r="D56" s="38" t="s">
        <v>28</v>
      </c>
      <c r="E56" s="71">
        <v>2</v>
      </c>
      <c r="F56" s="57">
        <v>235249.97</v>
      </c>
      <c r="G56" s="167">
        <v>2</v>
      </c>
      <c r="H56" s="58">
        <v>235249.97</v>
      </c>
      <c r="I56" s="167">
        <v>2</v>
      </c>
      <c r="J56" s="58">
        <v>234422.52</v>
      </c>
      <c r="K56" s="50">
        <f t="shared" si="1"/>
        <v>0</v>
      </c>
      <c r="L56" s="65"/>
      <c r="M56" s="4"/>
      <c r="N56" s="9"/>
      <c r="O56" s="14"/>
    </row>
    <row r="57" spans="1:16" ht="26.25" x14ac:dyDescent="0.25">
      <c r="A57" s="210"/>
      <c r="B57" s="61" t="s">
        <v>105</v>
      </c>
      <c r="C57" s="62" t="s">
        <v>81</v>
      </c>
      <c r="D57" s="38" t="s">
        <v>28</v>
      </c>
      <c r="E57" s="71">
        <v>56</v>
      </c>
      <c r="F57" s="57">
        <v>5501000</v>
      </c>
      <c r="G57" s="167">
        <v>42</v>
      </c>
      <c r="H57" s="58">
        <v>5617968.0300000003</v>
      </c>
      <c r="I57" s="167">
        <v>42</v>
      </c>
      <c r="J57" s="58">
        <v>5595895.5700000003</v>
      </c>
      <c r="K57" s="50">
        <f t="shared" si="1"/>
        <v>0</v>
      </c>
      <c r="L57" s="65"/>
      <c r="M57" s="4"/>
      <c r="N57" s="9"/>
      <c r="O57" s="14"/>
    </row>
    <row r="58" spans="1:16" ht="39" x14ac:dyDescent="0.25">
      <c r="A58" s="210"/>
      <c r="B58" s="61" t="s">
        <v>240</v>
      </c>
      <c r="C58" s="62" t="s">
        <v>241</v>
      </c>
      <c r="D58" s="38" t="s">
        <v>28</v>
      </c>
      <c r="E58" s="70" t="s">
        <v>259</v>
      </c>
      <c r="F58" s="57">
        <v>4300000</v>
      </c>
      <c r="G58" s="167">
        <v>37</v>
      </c>
      <c r="H58" s="58">
        <v>4345265.25</v>
      </c>
      <c r="I58" s="167">
        <v>37</v>
      </c>
      <c r="J58" s="58">
        <v>4256489.5199999996</v>
      </c>
      <c r="K58" s="50">
        <f t="shared" si="1"/>
        <v>0</v>
      </c>
      <c r="L58" s="65"/>
      <c r="M58" s="4"/>
      <c r="N58" s="9"/>
      <c r="O58" s="14"/>
    </row>
    <row r="59" spans="1:16" ht="39" x14ac:dyDescent="0.25">
      <c r="A59" s="210"/>
      <c r="B59" s="61" t="s">
        <v>106</v>
      </c>
      <c r="C59" s="62" t="s">
        <v>82</v>
      </c>
      <c r="D59" s="38" t="s">
        <v>28</v>
      </c>
      <c r="E59" s="71">
        <v>2</v>
      </c>
      <c r="F59" s="57">
        <v>848367.87</v>
      </c>
      <c r="G59" s="167">
        <v>1</v>
      </c>
      <c r="H59" s="58">
        <v>848367.87</v>
      </c>
      <c r="I59" s="167">
        <v>1</v>
      </c>
      <c r="J59" s="58">
        <v>846874.51</v>
      </c>
      <c r="K59" s="50">
        <f t="shared" si="1"/>
        <v>0</v>
      </c>
      <c r="L59" s="65"/>
      <c r="M59" s="4"/>
      <c r="N59" s="9"/>
      <c r="O59" s="14"/>
    </row>
    <row r="60" spans="1:16" ht="39" x14ac:dyDescent="0.25">
      <c r="A60" s="210"/>
      <c r="B60" s="61" t="s">
        <v>198</v>
      </c>
      <c r="C60" s="62" t="s">
        <v>168</v>
      </c>
      <c r="D60" s="38" t="s">
        <v>28</v>
      </c>
      <c r="E60" s="71">
        <v>62</v>
      </c>
      <c r="F60" s="57">
        <v>5500100</v>
      </c>
      <c r="G60" s="167">
        <v>64</v>
      </c>
      <c r="H60" s="58">
        <v>7527998.9800000004</v>
      </c>
      <c r="I60" s="167">
        <v>64</v>
      </c>
      <c r="J60" s="58">
        <v>7501520.6500000004</v>
      </c>
      <c r="K60" s="50">
        <f t="shared" si="1"/>
        <v>0</v>
      </c>
      <c r="L60" s="65"/>
      <c r="M60" s="4"/>
      <c r="N60" s="9"/>
      <c r="O60" s="14"/>
    </row>
    <row r="61" spans="1:16" ht="26.25" x14ac:dyDescent="0.25">
      <c r="A61" s="210"/>
      <c r="B61" s="61" t="s">
        <v>107</v>
      </c>
      <c r="C61" s="62" t="s">
        <v>83</v>
      </c>
      <c r="D61" s="38" t="s">
        <v>28</v>
      </c>
      <c r="E61" s="71">
        <v>538</v>
      </c>
      <c r="F61" s="57">
        <v>62000000</v>
      </c>
      <c r="G61" s="167">
        <v>536</v>
      </c>
      <c r="H61" s="58">
        <v>63046991.479999997</v>
      </c>
      <c r="I61" s="167">
        <v>536</v>
      </c>
      <c r="J61" s="58">
        <v>62825235.409999996</v>
      </c>
      <c r="K61" s="50">
        <f t="shared" si="1"/>
        <v>0</v>
      </c>
      <c r="L61" s="65"/>
      <c r="M61" s="4"/>
      <c r="N61" s="9"/>
      <c r="O61" s="14"/>
    </row>
    <row r="62" spans="1:16" s="141" customFormat="1" ht="21.75" customHeight="1" x14ac:dyDescent="0.25">
      <c r="A62" s="210"/>
      <c r="B62" s="149" t="s">
        <v>204</v>
      </c>
      <c r="C62" s="150" t="s">
        <v>167</v>
      </c>
      <c r="D62" s="144" t="s">
        <v>205</v>
      </c>
      <c r="E62" s="144">
        <v>660</v>
      </c>
      <c r="F62" s="146">
        <v>5823934.8799999999</v>
      </c>
      <c r="G62" s="151">
        <v>277</v>
      </c>
      <c r="H62" s="146">
        <v>7951301.46</v>
      </c>
      <c r="I62" s="151">
        <v>276</v>
      </c>
      <c r="J62" s="146">
        <v>7951301.46</v>
      </c>
      <c r="K62" s="147">
        <f t="shared" ref="K62:K78" si="2">I62-G62</f>
        <v>-1</v>
      </c>
      <c r="L62" s="152"/>
      <c r="M62" s="139"/>
      <c r="N62" s="153"/>
      <c r="O62" s="154"/>
      <c r="P62" s="155"/>
    </row>
    <row r="63" spans="1:16" s="141" customFormat="1" x14ac:dyDescent="0.25">
      <c r="A63" s="210"/>
      <c r="B63" s="215" t="s">
        <v>206</v>
      </c>
      <c r="C63" s="217" t="s">
        <v>207</v>
      </c>
      <c r="D63" s="144" t="s">
        <v>205</v>
      </c>
      <c r="E63" s="156">
        <v>16</v>
      </c>
      <c r="F63" s="157">
        <v>3960275.72</v>
      </c>
      <c r="G63" s="158">
        <v>16</v>
      </c>
      <c r="H63" s="159">
        <v>1095564.28</v>
      </c>
      <c r="I63" s="158">
        <v>16</v>
      </c>
      <c r="J63" s="159">
        <v>1074452.44</v>
      </c>
      <c r="K63" s="147">
        <f t="shared" si="2"/>
        <v>0</v>
      </c>
      <c r="L63" s="152"/>
      <c r="M63" s="139"/>
      <c r="N63" s="153"/>
      <c r="O63" s="154"/>
      <c r="P63" s="155"/>
    </row>
    <row r="64" spans="1:16" s="141" customFormat="1" ht="23.25" customHeight="1" x14ac:dyDescent="0.25">
      <c r="A64" s="210"/>
      <c r="B64" s="216"/>
      <c r="C64" s="218"/>
      <c r="D64" s="160" t="s">
        <v>208</v>
      </c>
      <c r="E64" s="156">
        <v>650</v>
      </c>
      <c r="F64" s="157">
        <v>6056892.2699999996</v>
      </c>
      <c r="G64" s="158">
        <v>1514</v>
      </c>
      <c r="H64" s="159">
        <v>12542956.32</v>
      </c>
      <c r="I64" s="158">
        <v>1514</v>
      </c>
      <c r="J64" s="159">
        <v>11566164.550000001</v>
      </c>
      <c r="K64" s="147">
        <f t="shared" si="2"/>
        <v>0</v>
      </c>
      <c r="L64" s="152"/>
      <c r="M64" s="139"/>
      <c r="N64" s="153"/>
      <c r="O64" s="154"/>
      <c r="P64" s="155"/>
    </row>
    <row r="65" spans="1:16" s="141" customFormat="1" ht="63.75" x14ac:dyDescent="0.25">
      <c r="A65" s="210"/>
      <c r="B65" s="161" t="s">
        <v>209</v>
      </c>
      <c r="C65" s="162" t="s">
        <v>210</v>
      </c>
      <c r="D65" s="160" t="s">
        <v>205</v>
      </c>
      <c r="E65" s="156">
        <v>45</v>
      </c>
      <c r="F65" s="157">
        <v>6755764.46</v>
      </c>
      <c r="G65" s="158">
        <v>45</v>
      </c>
      <c r="H65" s="159">
        <v>8724820.8399999999</v>
      </c>
      <c r="I65" s="158">
        <v>45</v>
      </c>
      <c r="J65" s="159">
        <v>8266764.4699999997</v>
      </c>
      <c r="K65" s="147">
        <f t="shared" si="2"/>
        <v>0</v>
      </c>
      <c r="L65" s="152"/>
      <c r="M65" s="139" t="s">
        <v>364</v>
      </c>
      <c r="N65" s="153"/>
      <c r="O65" s="154"/>
      <c r="P65" s="155"/>
    </row>
    <row r="66" spans="1:16" s="141" customFormat="1" ht="63.75" x14ac:dyDescent="0.25">
      <c r="A66" s="210"/>
      <c r="B66" s="161" t="s">
        <v>199</v>
      </c>
      <c r="C66" s="162" t="s">
        <v>211</v>
      </c>
      <c r="D66" s="160" t="s">
        <v>205</v>
      </c>
      <c r="E66" s="156">
        <v>25</v>
      </c>
      <c r="F66" s="157">
        <v>8153508.8300000001</v>
      </c>
      <c r="G66" s="158">
        <v>25</v>
      </c>
      <c r="H66" s="159">
        <v>8512756.3200000003</v>
      </c>
      <c r="I66" s="158">
        <v>25</v>
      </c>
      <c r="J66" s="159">
        <v>8247822.1799999997</v>
      </c>
      <c r="K66" s="147">
        <f t="shared" si="2"/>
        <v>0</v>
      </c>
      <c r="L66" s="152"/>
      <c r="M66" s="139"/>
      <c r="N66" s="153"/>
      <c r="O66" s="154"/>
      <c r="P66" s="155"/>
    </row>
    <row r="67" spans="1:16" s="141" customFormat="1" ht="19.5" customHeight="1" x14ac:dyDescent="0.25">
      <c r="A67" s="210"/>
      <c r="B67" s="163" t="s">
        <v>200</v>
      </c>
      <c r="C67" s="162" t="s">
        <v>201</v>
      </c>
      <c r="D67" s="160" t="s">
        <v>205</v>
      </c>
      <c r="E67" s="156">
        <v>189</v>
      </c>
      <c r="F67" s="157">
        <v>10017167.99</v>
      </c>
      <c r="G67" s="158">
        <v>189</v>
      </c>
      <c r="H67" s="164">
        <v>11699545.34</v>
      </c>
      <c r="I67" s="165">
        <v>189</v>
      </c>
      <c r="J67" s="166">
        <v>11244870.199999999</v>
      </c>
      <c r="K67" s="147">
        <f t="shared" si="2"/>
        <v>0</v>
      </c>
      <c r="L67" s="152"/>
      <c r="M67" s="139"/>
      <c r="N67" s="153"/>
      <c r="O67" s="154"/>
      <c r="P67" s="155"/>
    </row>
    <row r="68" spans="1:16" s="141" customFormat="1" ht="18.75" customHeight="1" x14ac:dyDescent="0.25">
      <c r="A68" s="210"/>
      <c r="B68" s="163" t="s">
        <v>124</v>
      </c>
      <c r="C68" s="162" t="s">
        <v>201</v>
      </c>
      <c r="D68" s="160" t="s">
        <v>205</v>
      </c>
      <c r="E68" s="156">
        <v>20</v>
      </c>
      <c r="F68" s="157">
        <v>5823934.8499999996</v>
      </c>
      <c r="G68" s="158">
        <v>20</v>
      </c>
      <c r="H68" s="164">
        <v>5762334.25</v>
      </c>
      <c r="I68" s="165">
        <v>20</v>
      </c>
      <c r="J68" s="166">
        <v>5672222.8200000003</v>
      </c>
      <c r="K68" s="147">
        <f t="shared" si="2"/>
        <v>0</v>
      </c>
      <c r="L68" s="152"/>
      <c r="M68" s="139"/>
      <c r="N68" s="153"/>
      <c r="O68" s="154"/>
      <c r="P68" s="155"/>
    </row>
    <row r="69" spans="1:16" ht="19.5" customHeight="1" thickBot="1" x14ac:dyDescent="0.3">
      <c r="A69" s="210"/>
      <c r="B69" s="66"/>
      <c r="C69" s="47" t="s">
        <v>260</v>
      </c>
      <c r="D69" s="67" t="s">
        <v>44</v>
      </c>
      <c r="E69" s="38" t="s">
        <v>120</v>
      </c>
      <c r="F69" s="68">
        <v>39699942.359999999</v>
      </c>
      <c r="G69" s="38" t="s">
        <v>120</v>
      </c>
      <c r="H69" s="68">
        <v>57281744.409999996</v>
      </c>
      <c r="I69" s="38" t="s">
        <v>120</v>
      </c>
      <c r="J69" s="68">
        <v>57217797.659999996</v>
      </c>
      <c r="K69" s="147"/>
      <c r="L69" s="69"/>
      <c r="M69" s="4"/>
      <c r="N69" s="9"/>
      <c r="O69" s="14"/>
    </row>
    <row r="70" spans="1:16" ht="27" customHeight="1" x14ac:dyDescent="0.25">
      <c r="A70" s="172"/>
      <c r="B70" s="83" t="s">
        <v>367</v>
      </c>
      <c r="C70" s="180" t="s">
        <v>368</v>
      </c>
      <c r="D70" s="83" t="s">
        <v>369</v>
      </c>
      <c r="E70" s="181">
        <v>224289.39</v>
      </c>
      <c r="F70" s="82">
        <v>42047175.010000005</v>
      </c>
      <c r="G70" s="181">
        <v>224289.39</v>
      </c>
      <c r="H70" s="82">
        <v>49027273.600000001</v>
      </c>
      <c r="I70" s="181">
        <v>224289.39</v>
      </c>
      <c r="J70" s="82">
        <v>46094154.480000004</v>
      </c>
      <c r="K70" s="147">
        <f t="shared" si="2"/>
        <v>0</v>
      </c>
      <c r="L70" s="173"/>
      <c r="M70" s="4"/>
      <c r="N70" s="9"/>
      <c r="O70" s="14"/>
    </row>
    <row r="71" spans="1:16" ht="33" customHeight="1" x14ac:dyDescent="0.25">
      <c r="A71" s="172"/>
      <c r="B71" s="83" t="s">
        <v>370</v>
      </c>
      <c r="C71" s="180" t="s">
        <v>371</v>
      </c>
      <c r="D71" s="83" t="s">
        <v>369</v>
      </c>
      <c r="E71" s="181">
        <v>69863.489999999991</v>
      </c>
      <c r="F71" s="82">
        <v>20913496.030000001</v>
      </c>
      <c r="G71" s="181">
        <v>69863.489999999991</v>
      </c>
      <c r="H71" s="82">
        <v>23896480.210000001</v>
      </c>
      <c r="I71" s="181">
        <v>69863.489999999991</v>
      </c>
      <c r="J71" s="82">
        <v>22477611.380000003</v>
      </c>
      <c r="K71" s="147">
        <f t="shared" si="2"/>
        <v>0</v>
      </c>
      <c r="L71" s="173"/>
      <c r="M71" s="4"/>
      <c r="N71" s="9"/>
      <c r="O71" s="14"/>
    </row>
    <row r="72" spans="1:16" ht="33" customHeight="1" x14ac:dyDescent="0.25">
      <c r="A72" s="172"/>
      <c r="B72" s="83" t="s">
        <v>109</v>
      </c>
      <c r="C72" s="180" t="s">
        <v>372</v>
      </c>
      <c r="D72" s="83" t="s">
        <v>369</v>
      </c>
      <c r="E72" s="83">
        <v>0</v>
      </c>
      <c r="F72" s="82">
        <v>0</v>
      </c>
      <c r="G72" s="83">
        <v>1140</v>
      </c>
      <c r="H72" s="82">
        <v>72200</v>
      </c>
      <c r="I72" s="83">
        <v>1140</v>
      </c>
      <c r="J72" s="82">
        <v>72200</v>
      </c>
      <c r="K72" s="147">
        <f t="shared" si="2"/>
        <v>0</v>
      </c>
      <c r="L72" s="173"/>
      <c r="M72" s="4"/>
      <c r="N72" s="9"/>
      <c r="O72" s="14"/>
    </row>
    <row r="73" spans="1:16" ht="36.75" customHeight="1" x14ac:dyDescent="0.25">
      <c r="A73" s="172"/>
      <c r="B73" s="83" t="s">
        <v>373</v>
      </c>
      <c r="C73" s="180" t="s">
        <v>374</v>
      </c>
      <c r="D73" s="83" t="s">
        <v>375</v>
      </c>
      <c r="E73" s="83">
        <v>23788.21</v>
      </c>
      <c r="F73" s="82">
        <v>11652600.9</v>
      </c>
      <c r="G73" s="83">
        <v>23788.21</v>
      </c>
      <c r="H73" s="82">
        <v>13089312.859999999</v>
      </c>
      <c r="I73" s="83">
        <v>23788.21</v>
      </c>
      <c r="J73" s="82">
        <v>12354980.380000001</v>
      </c>
      <c r="K73" s="147">
        <f t="shared" si="2"/>
        <v>0</v>
      </c>
      <c r="L73" s="173"/>
      <c r="M73" s="4"/>
      <c r="N73" s="9"/>
      <c r="O73" s="14"/>
    </row>
    <row r="74" spans="1:16" ht="26.25" customHeight="1" x14ac:dyDescent="0.25">
      <c r="A74" s="172"/>
      <c r="B74" s="83" t="s">
        <v>376</v>
      </c>
      <c r="C74" s="180" t="s">
        <v>377</v>
      </c>
      <c r="D74" s="83" t="s">
        <v>375</v>
      </c>
      <c r="E74" s="83">
        <v>53574.879999999997</v>
      </c>
      <c r="F74" s="82">
        <v>24352626.600000001</v>
      </c>
      <c r="G74" s="83">
        <v>53574.879999999997</v>
      </c>
      <c r="H74" s="82">
        <v>27355193.170000002</v>
      </c>
      <c r="I74" s="83">
        <v>53574.879999999997</v>
      </c>
      <c r="J74" s="82">
        <v>25820520.800000001</v>
      </c>
      <c r="K74" s="147">
        <f t="shared" si="2"/>
        <v>0</v>
      </c>
      <c r="L74" s="173"/>
      <c r="M74" s="4"/>
      <c r="N74" s="9"/>
      <c r="O74" s="14"/>
    </row>
    <row r="75" spans="1:16" ht="26.25" customHeight="1" x14ac:dyDescent="0.25">
      <c r="A75" s="172"/>
      <c r="B75" s="83" t="s">
        <v>378</v>
      </c>
      <c r="C75" s="180" t="s">
        <v>379</v>
      </c>
      <c r="D75" s="83" t="s">
        <v>375</v>
      </c>
      <c r="E75" s="83">
        <v>33316.85</v>
      </c>
      <c r="F75" s="82">
        <v>13433223.060000001</v>
      </c>
      <c r="G75" s="83">
        <v>33316.85</v>
      </c>
      <c r="H75" s="82">
        <v>15089477.52</v>
      </c>
      <c r="I75" s="83">
        <v>33316.85</v>
      </c>
      <c r="J75" s="82">
        <v>14242932.439999999</v>
      </c>
      <c r="K75" s="147">
        <f t="shared" si="2"/>
        <v>0</v>
      </c>
      <c r="L75" s="173"/>
      <c r="M75" s="4"/>
      <c r="N75" s="9"/>
      <c r="O75" s="14"/>
    </row>
    <row r="76" spans="1:16" ht="45.75" customHeight="1" x14ac:dyDescent="0.25">
      <c r="A76" s="172"/>
      <c r="B76" s="174" t="s">
        <v>380</v>
      </c>
      <c r="C76" s="175" t="s">
        <v>381</v>
      </c>
      <c r="D76" s="176" t="s">
        <v>375</v>
      </c>
      <c r="E76" s="177">
        <v>145947.20000000001</v>
      </c>
      <c r="F76" s="49">
        <v>28149541.5</v>
      </c>
      <c r="G76" s="178">
        <v>145947.20000000001</v>
      </c>
      <c r="H76" s="179">
        <v>31620250.170000002</v>
      </c>
      <c r="I76" s="178">
        <v>145947.20000000001</v>
      </c>
      <c r="J76" s="179">
        <v>29846300.920000002</v>
      </c>
      <c r="K76" s="147">
        <f t="shared" si="2"/>
        <v>0</v>
      </c>
      <c r="L76" s="173"/>
      <c r="M76" s="4"/>
      <c r="N76" s="9"/>
      <c r="O76" s="14"/>
    </row>
    <row r="77" spans="1:16" ht="46.5" customHeight="1" x14ac:dyDescent="0.25">
      <c r="A77" s="172"/>
      <c r="B77" s="174" t="s">
        <v>382</v>
      </c>
      <c r="C77" s="175" t="s">
        <v>383</v>
      </c>
      <c r="D77" s="176" t="s">
        <v>375</v>
      </c>
      <c r="E77" s="177">
        <v>55185.89</v>
      </c>
      <c r="F77" s="49">
        <v>21472208.399999999</v>
      </c>
      <c r="G77" s="178">
        <v>55185.89</v>
      </c>
      <c r="H77" s="179">
        <v>24119632.670000002</v>
      </c>
      <c r="I77" s="178">
        <v>55185.89</v>
      </c>
      <c r="J77" s="179">
        <v>22766480.710000001</v>
      </c>
      <c r="K77" s="147">
        <f t="shared" si="2"/>
        <v>0</v>
      </c>
      <c r="L77" s="173"/>
      <c r="M77" s="4"/>
      <c r="N77" s="9"/>
      <c r="O77" s="14"/>
    </row>
    <row r="78" spans="1:16" ht="48" customHeight="1" x14ac:dyDescent="0.25">
      <c r="A78" s="172"/>
      <c r="B78" s="174" t="s">
        <v>384</v>
      </c>
      <c r="C78" s="175" t="s">
        <v>385</v>
      </c>
      <c r="D78" s="176" t="s">
        <v>375</v>
      </c>
      <c r="E78" s="49">
        <v>1350.6</v>
      </c>
      <c r="F78" s="49">
        <v>576083.64</v>
      </c>
      <c r="G78" s="178">
        <v>1350.6</v>
      </c>
      <c r="H78" s="179">
        <v>647112.1</v>
      </c>
      <c r="I78" s="178">
        <v>1350.6</v>
      </c>
      <c r="J78" s="179">
        <v>610808.02</v>
      </c>
      <c r="K78" s="147">
        <f t="shared" si="2"/>
        <v>0</v>
      </c>
      <c r="L78" s="173"/>
      <c r="M78" s="4"/>
      <c r="N78" s="9"/>
      <c r="O78" s="14"/>
    </row>
    <row r="79" spans="1:16" ht="33" customHeight="1" x14ac:dyDescent="0.25">
      <c r="A79" s="210" t="s">
        <v>20</v>
      </c>
      <c r="B79" s="186" t="s">
        <v>18</v>
      </c>
      <c r="C79" s="187" t="s">
        <v>26</v>
      </c>
      <c r="D79" s="188" t="s">
        <v>18</v>
      </c>
      <c r="E79" s="188" t="s">
        <v>18</v>
      </c>
      <c r="F79" s="189">
        <f>SUM(F80:F100)</f>
        <v>272731000.00106502</v>
      </c>
      <c r="G79" s="188" t="s">
        <v>18</v>
      </c>
      <c r="H79" s="189">
        <f>SUM(H80:H100)</f>
        <v>308743541.80999994</v>
      </c>
      <c r="I79" s="188" t="s">
        <v>18</v>
      </c>
      <c r="J79" s="190">
        <f>SUM(J80:J100)</f>
        <v>285200218.97534001</v>
      </c>
      <c r="K79" s="188" t="s">
        <v>18</v>
      </c>
      <c r="L79" s="191" t="s">
        <v>18</v>
      </c>
      <c r="M79" s="4"/>
      <c r="N79" s="9"/>
      <c r="O79" s="14"/>
    </row>
    <row r="80" spans="1:16" ht="28.5" customHeight="1" x14ac:dyDescent="0.25">
      <c r="A80" s="210"/>
      <c r="B80" s="183" t="s">
        <v>40</v>
      </c>
      <c r="C80" s="63" t="s">
        <v>41</v>
      </c>
      <c r="D80" s="38" t="s">
        <v>208</v>
      </c>
      <c r="E80" s="53">
        <v>4400</v>
      </c>
      <c r="F80" s="78">
        <v>13241545.08</v>
      </c>
      <c r="G80" s="81">
        <v>3200</v>
      </c>
      <c r="H80" s="182">
        <v>24743805.809999999</v>
      </c>
      <c r="I80" s="81">
        <v>3200</v>
      </c>
      <c r="J80" s="182">
        <v>22875819.34</v>
      </c>
      <c r="K80" s="50">
        <f>I80-G80</f>
        <v>0</v>
      </c>
      <c r="L80" s="214"/>
      <c r="M80" s="4"/>
      <c r="N80" s="9"/>
      <c r="O80" s="14"/>
    </row>
    <row r="81" spans="1:15" ht="21" customHeight="1" x14ac:dyDescent="0.25">
      <c r="A81" s="210"/>
      <c r="B81" s="183" t="s">
        <v>123</v>
      </c>
      <c r="C81" s="63" t="s">
        <v>41</v>
      </c>
      <c r="D81" s="38" t="s">
        <v>208</v>
      </c>
      <c r="E81" s="60">
        <v>25000</v>
      </c>
      <c r="F81" s="78">
        <v>98546278.829999998</v>
      </c>
      <c r="G81" s="81">
        <v>12700</v>
      </c>
      <c r="H81" s="182">
        <v>95235316.349999994</v>
      </c>
      <c r="I81" s="81">
        <v>13159</v>
      </c>
      <c r="J81" s="182">
        <v>72821620.284999996</v>
      </c>
      <c r="K81" s="50">
        <f t="shared" ref="K81:K99" si="3">I81-G81</f>
        <v>459</v>
      </c>
      <c r="L81" s="214"/>
      <c r="M81" s="4"/>
      <c r="N81" s="9"/>
      <c r="O81" s="14"/>
    </row>
    <row r="82" spans="1:15" x14ac:dyDescent="0.25">
      <c r="A82" s="210"/>
      <c r="B82" s="183" t="s">
        <v>387</v>
      </c>
      <c r="C82" s="63" t="s">
        <v>388</v>
      </c>
      <c r="D82" s="38" t="s">
        <v>208</v>
      </c>
      <c r="E82" s="60">
        <v>92000</v>
      </c>
      <c r="F82" s="78">
        <v>1103718.32</v>
      </c>
      <c r="G82" s="184">
        <v>92000</v>
      </c>
      <c r="H82" s="182">
        <v>2520767.5699999998</v>
      </c>
      <c r="I82" s="184">
        <v>95098</v>
      </c>
      <c r="J82" s="182">
        <v>3059596.36</v>
      </c>
      <c r="K82" s="50">
        <f t="shared" si="3"/>
        <v>3098</v>
      </c>
      <c r="L82" s="214"/>
      <c r="M82" s="4"/>
      <c r="N82" s="9"/>
      <c r="O82" s="14"/>
    </row>
    <row r="83" spans="1:15" ht="25.5" x14ac:dyDescent="0.25">
      <c r="A83" s="210"/>
      <c r="B83" s="183" t="s">
        <v>389</v>
      </c>
      <c r="C83" s="63" t="s">
        <v>108</v>
      </c>
      <c r="D83" s="38" t="s">
        <v>208</v>
      </c>
      <c r="E83" s="60">
        <v>611</v>
      </c>
      <c r="F83" s="78">
        <v>153732.19</v>
      </c>
      <c r="G83" s="184">
        <v>611</v>
      </c>
      <c r="H83" s="182">
        <v>297908.89</v>
      </c>
      <c r="I83" s="184">
        <v>616</v>
      </c>
      <c r="J83" s="182">
        <v>1423068.08</v>
      </c>
      <c r="K83" s="50">
        <f t="shared" si="3"/>
        <v>5</v>
      </c>
      <c r="L83" s="214"/>
      <c r="M83" s="4"/>
      <c r="N83" s="9"/>
      <c r="O83" s="14"/>
    </row>
    <row r="84" spans="1:15" ht="25.5" x14ac:dyDescent="0.25">
      <c r="A84" s="210"/>
      <c r="B84" s="183" t="s">
        <v>390</v>
      </c>
      <c r="C84" s="63" t="s">
        <v>391</v>
      </c>
      <c r="D84" s="38" t="s">
        <v>208</v>
      </c>
      <c r="E84" s="60">
        <v>500</v>
      </c>
      <c r="F84" s="78">
        <v>1970925.58</v>
      </c>
      <c r="G84" s="81">
        <v>793</v>
      </c>
      <c r="H84" s="182">
        <v>4284439.05</v>
      </c>
      <c r="I84" s="81">
        <v>793</v>
      </c>
      <c r="J84" s="182">
        <v>12528792.359999999</v>
      </c>
      <c r="K84" s="50">
        <f t="shared" si="3"/>
        <v>0</v>
      </c>
      <c r="L84" s="214"/>
      <c r="M84" s="4"/>
      <c r="N84" s="9"/>
      <c r="O84" s="14"/>
    </row>
    <row r="85" spans="1:15" ht="25.5" x14ac:dyDescent="0.25">
      <c r="A85" s="210"/>
      <c r="B85" s="183" t="s">
        <v>36</v>
      </c>
      <c r="C85" s="63" t="s">
        <v>37</v>
      </c>
      <c r="D85" s="38" t="s">
        <v>28</v>
      </c>
      <c r="E85" s="53">
        <v>250</v>
      </c>
      <c r="F85" s="78">
        <v>3971875.2606849996</v>
      </c>
      <c r="G85" s="81">
        <v>250</v>
      </c>
      <c r="H85" s="182">
        <v>4434559</v>
      </c>
      <c r="I85" s="81">
        <v>245</v>
      </c>
      <c r="J85" s="182">
        <v>4434559</v>
      </c>
      <c r="K85" s="50">
        <f t="shared" si="3"/>
        <v>-5</v>
      </c>
      <c r="L85" s="214"/>
      <c r="M85" s="4"/>
      <c r="N85" s="9"/>
      <c r="O85" s="14"/>
    </row>
    <row r="86" spans="1:15" ht="25.5" x14ac:dyDescent="0.25">
      <c r="A86" s="210"/>
      <c r="B86" s="183" t="s">
        <v>392</v>
      </c>
      <c r="C86" s="63" t="s">
        <v>37</v>
      </c>
      <c r="D86" s="38" t="s">
        <v>28</v>
      </c>
      <c r="E86" s="53">
        <v>1400</v>
      </c>
      <c r="F86" s="78">
        <v>19530590.108708691</v>
      </c>
      <c r="G86" s="81">
        <v>1400</v>
      </c>
      <c r="H86" s="182">
        <v>20031012.190000001</v>
      </c>
      <c r="I86" s="81">
        <v>2068</v>
      </c>
      <c r="J86" s="182">
        <v>18566375.315000001</v>
      </c>
      <c r="K86" s="50">
        <f t="shared" si="3"/>
        <v>668</v>
      </c>
      <c r="L86" s="214"/>
      <c r="M86" s="4"/>
      <c r="N86" s="9"/>
      <c r="O86" s="14"/>
    </row>
    <row r="87" spans="1:15" ht="29.25" customHeight="1" x14ac:dyDescent="0.25">
      <c r="A87" s="210"/>
      <c r="B87" s="183" t="s">
        <v>38</v>
      </c>
      <c r="C87" s="63" t="s">
        <v>39</v>
      </c>
      <c r="D87" s="38" t="s">
        <v>28</v>
      </c>
      <c r="E87" s="53">
        <v>250</v>
      </c>
      <c r="F87" s="78">
        <v>3098057.7429446601</v>
      </c>
      <c r="G87" s="81">
        <v>250</v>
      </c>
      <c r="H87" s="182">
        <v>3458690</v>
      </c>
      <c r="I87" s="81">
        <v>258</v>
      </c>
      <c r="J87" s="182">
        <v>3458690</v>
      </c>
      <c r="K87" s="50">
        <f t="shared" si="3"/>
        <v>8</v>
      </c>
      <c r="L87" s="214"/>
      <c r="M87" s="4"/>
      <c r="N87" s="9"/>
      <c r="O87" s="14"/>
    </row>
    <row r="88" spans="1:15" ht="25.5" x14ac:dyDescent="0.25">
      <c r="A88" s="210"/>
      <c r="B88" s="183" t="s">
        <v>393</v>
      </c>
      <c r="C88" s="63" t="s">
        <v>39</v>
      </c>
      <c r="D88" s="38" t="s">
        <v>28</v>
      </c>
      <c r="E88" s="53">
        <v>2800</v>
      </c>
      <c r="F88" s="78">
        <v>5287852.3448946793</v>
      </c>
      <c r="G88" s="81">
        <v>2800</v>
      </c>
      <c r="H88" s="182">
        <v>5903386</v>
      </c>
      <c r="I88" s="81">
        <v>4560</v>
      </c>
      <c r="J88" s="182">
        <v>5903386</v>
      </c>
      <c r="K88" s="50">
        <f t="shared" si="3"/>
        <v>1760</v>
      </c>
      <c r="L88" s="214"/>
      <c r="M88" s="4"/>
      <c r="N88" s="9"/>
      <c r="O88" s="14"/>
    </row>
    <row r="89" spans="1:15" ht="25.5" x14ac:dyDescent="0.25">
      <c r="A89" s="210"/>
      <c r="B89" s="183" t="s">
        <v>394</v>
      </c>
      <c r="C89" s="63" t="s">
        <v>39</v>
      </c>
      <c r="D89" s="38" t="s">
        <v>28</v>
      </c>
      <c r="E89" s="53">
        <v>500</v>
      </c>
      <c r="F89" s="78">
        <v>6149124.5438320003</v>
      </c>
      <c r="G89" s="81">
        <v>500</v>
      </c>
      <c r="H89" s="182">
        <v>6864615</v>
      </c>
      <c r="I89" s="81">
        <v>696</v>
      </c>
      <c r="J89" s="182">
        <v>6727322</v>
      </c>
      <c r="K89" s="50">
        <f t="shared" si="3"/>
        <v>196</v>
      </c>
      <c r="L89" s="214"/>
      <c r="M89" s="4"/>
      <c r="N89" s="9"/>
      <c r="O89" s="14"/>
    </row>
    <row r="90" spans="1:15" ht="38.25" x14ac:dyDescent="0.25">
      <c r="A90" s="210"/>
      <c r="B90" s="183" t="s">
        <v>35</v>
      </c>
      <c r="C90" s="63" t="s">
        <v>395</v>
      </c>
      <c r="D90" s="38" t="s">
        <v>396</v>
      </c>
      <c r="E90" s="53">
        <v>100000</v>
      </c>
      <c r="F90" s="78">
        <v>34706535.345023587</v>
      </c>
      <c r="G90" s="81">
        <v>99886</v>
      </c>
      <c r="H90" s="182">
        <v>41865632.213431455</v>
      </c>
      <c r="I90" s="81">
        <v>99886</v>
      </c>
      <c r="J90" s="182">
        <v>37949065.704999998</v>
      </c>
      <c r="K90" s="50">
        <f t="shared" si="3"/>
        <v>0</v>
      </c>
      <c r="L90" s="214"/>
      <c r="M90" s="4"/>
      <c r="N90" s="9"/>
      <c r="O90" s="14"/>
    </row>
    <row r="91" spans="1:15" ht="38.25" x14ac:dyDescent="0.25">
      <c r="A91" s="210"/>
      <c r="B91" s="183" t="s">
        <v>397</v>
      </c>
      <c r="C91" s="63" t="s">
        <v>398</v>
      </c>
      <c r="D91" s="38" t="s">
        <v>396</v>
      </c>
      <c r="E91" s="53">
        <v>40000</v>
      </c>
      <c r="F91" s="78">
        <v>6861073.3001519926</v>
      </c>
      <c r="G91" s="81">
        <v>59450</v>
      </c>
      <c r="H91" s="182">
        <v>8070380.6279778183</v>
      </c>
      <c r="I91" s="81">
        <v>61393</v>
      </c>
      <c r="J91" s="182">
        <v>7562685.4353400003</v>
      </c>
      <c r="K91" s="50">
        <f t="shared" si="3"/>
        <v>1943</v>
      </c>
      <c r="L91" s="214"/>
      <c r="M91" s="4"/>
      <c r="N91" s="9"/>
      <c r="O91" s="14"/>
    </row>
    <row r="92" spans="1:15" ht="38.25" x14ac:dyDescent="0.25">
      <c r="A92" s="210"/>
      <c r="B92" s="183" t="s">
        <v>399</v>
      </c>
      <c r="C92" s="63" t="s">
        <v>400</v>
      </c>
      <c r="D92" s="38" t="s">
        <v>396</v>
      </c>
      <c r="E92" s="53">
        <v>15000</v>
      </c>
      <c r="F92" s="78">
        <v>2621132.584729475</v>
      </c>
      <c r="G92" s="81">
        <v>9696</v>
      </c>
      <c r="H92" s="182">
        <v>3031753.1063516093</v>
      </c>
      <c r="I92" s="81">
        <v>9696</v>
      </c>
      <c r="J92" s="182">
        <v>2989665.46</v>
      </c>
      <c r="K92" s="50">
        <f t="shared" si="3"/>
        <v>0</v>
      </c>
      <c r="L92" s="214"/>
      <c r="M92" s="4"/>
      <c r="N92" s="9"/>
      <c r="O92" s="14"/>
    </row>
    <row r="93" spans="1:15" ht="25.5" x14ac:dyDescent="0.25">
      <c r="A93" s="210"/>
      <c r="B93" s="183" t="s">
        <v>401</v>
      </c>
      <c r="C93" s="63" t="s">
        <v>402</v>
      </c>
      <c r="D93" s="38" t="s">
        <v>396</v>
      </c>
      <c r="E93" s="53">
        <v>171150</v>
      </c>
      <c r="F93" s="78">
        <v>18527230.770094976</v>
      </c>
      <c r="G93" s="81">
        <v>168700</v>
      </c>
      <c r="H93" s="182">
        <v>22615564.822239146</v>
      </c>
      <c r="I93" s="81">
        <v>170137</v>
      </c>
      <c r="J93" s="182">
        <v>19513862.815000001</v>
      </c>
      <c r="K93" s="50">
        <f t="shared" si="3"/>
        <v>1437</v>
      </c>
      <c r="L93" s="214"/>
      <c r="M93" s="4"/>
      <c r="N93" s="9"/>
      <c r="O93" s="14"/>
    </row>
    <row r="94" spans="1:15" ht="25.5" x14ac:dyDescent="0.25">
      <c r="A94" s="210"/>
      <c r="B94" s="183" t="s">
        <v>31</v>
      </c>
      <c r="C94" s="63" t="s">
        <v>32</v>
      </c>
      <c r="D94" s="38" t="s">
        <v>28</v>
      </c>
      <c r="E94" s="53">
        <v>4000</v>
      </c>
      <c r="F94" s="78">
        <v>4381111.71</v>
      </c>
      <c r="G94" s="81">
        <v>4000</v>
      </c>
      <c r="H94" s="182">
        <v>5016355.33</v>
      </c>
      <c r="I94" s="81">
        <v>4013</v>
      </c>
      <c r="J94" s="182">
        <v>5016355.33</v>
      </c>
      <c r="K94" s="50">
        <f t="shared" si="3"/>
        <v>13</v>
      </c>
      <c r="L94" s="214"/>
      <c r="M94" s="4"/>
      <c r="N94" s="9"/>
      <c r="O94" s="14"/>
    </row>
    <row r="95" spans="1:15" ht="25.5" x14ac:dyDescent="0.25">
      <c r="A95" s="210"/>
      <c r="B95" s="183" t="s">
        <v>33</v>
      </c>
      <c r="C95" s="63" t="s">
        <v>32</v>
      </c>
      <c r="D95" s="38" t="s">
        <v>28</v>
      </c>
      <c r="E95" s="53">
        <v>2500</v>
      </c>
      <c r="F95" s="78">
        <v>2722774.13</v>
      </c>
      <c r="G95" s="81">
        <v>2500</v>
      </c>
      <c r="H95" s="182">
        <v>3117565.46</v>
      </c>
      <c r="I95" s="81">
        <v>2494</v>
      </c>
      <c r="J95" s="182">
        <v>3117565.46</v>
      </c>
      <c r="K95" s="50">
        <f t="shared" si="3"/>
        <v>-6</v>
      </c>
      <c r="L95" s="214"/>
      <c r="M95" s="4"/>
      <c r="N95" s="9"/>
      <c r="O95" s="14"/>
    </row>
    <row r="96" spans="1:15" ht="50.25" customHeight="1" x14ac:dyDescent="0.25">
      <c r="A96" s="210"/>
      <c r="B96" s="183" t="s">
        <v>121</v>
      </c>
      <c r="C96" s="63" t="s">
        <v>32</v>
      </c>
      <c r="D96" s="38" t="s">
        <v>28</v>
      </c>
      <c r="E96" s="53">
        <v>15400</v>
      </c>
      <c r="F96" s="78">
        <v>16812639</v>
      </c>
      <c r="G96" s="81">
        <v>15400</v>
      </c>
      <c r="H96" s="182">
        <v>19250404.219999999</v>
      </c>
      <c r="I96" s="81">
        <v>15400</v>
      </c>
      <c r="J96" s="182">
        <v>19250404.219999999</v>
      </c>
      <c r="K96" s="50">
        <f t="shared" si="3"/>
        <v>0</v>
      </c>
      <c r="L96" s="214"/>
      <c r="M96" s="4"/>
      <c r="N96" s="9"/>
      <c r="O96" s="14"/>
    </row>
    <row r="97" spans="1:19" ht="25.5" x14ac:dyDescent="0.25">
      <c r="A97" s="210"/>
      <c r="B97" s="183" t="s">
        <v>122</v>
      </c>
      <c r="C97" s="63" t="s">
        <v>32</v>
      </c>
      <c r="D97" s="38" t="s">
        <v>28</v>
      </c>
      <c r="E97" s="53">
        <v>5700</v>
      </c>
      <c r="F97" s="78">
        <v>6222859.8899999997</v>
      </c>
      <c r="G97" s="81">
        <v>5700</v>
      </c>
      <c r="H97" s="182">
        <v>7125149.6100000003</v>
      </c>
      <c r="I97" s="81">
        <v>5700</v>
      </c>
      <c r="J97" s="182">
        <v>7125149.6100000003</v>
      </c>
      <c r="K97" s="50">
        <f t="shared" si="3"/>
        <v>0</v>
      </c>
      <c r="L97" s="214"/>
      <c r="M97" s="4"/>
      <c r="N97" s="9"/>
      <c r="O97" s="14"/>
    </row>
    <row r="98" spans="1:19" ht="25.5" x14ac:dyDescent="0.25">
      <c r="A98" s="210"/>
      <c r="B98" s="183" t="s">
        <v>35</v>
      </c>
      <c r="C98" s="63" t="s">
        <v>42</v>
      </c>
      <c r="D98" s="38" t="s">
        <v>34</v>
      </c>
      <c r="E98" s="53">
        <v>42</v>
      </c>
      <c r="F98" s="78">
        <v>34935.35</v>
      </c>
      <c r="G98" s="81">
        <v>32</v>
      </c>
      <c r="H98" s="182">
        <v>40000.839999999997</v>
      </c>
      <c r="I98" s="81">
        <v>32</v>
      </c>
      <c r="J98" s="182">
        <v>40000.839999999997</v>
      </c>
      <c r="K98" s="50"/>
      <c r="L98" s="214"/>
      <c r="M98" s="4"/>
      <c r="N98" s="9"/>
      <c r="O98" s="14"/>
    </row>
    <row r="99" spans="1:19" ht="25.5" x14ac:dyDescent="0.25">
      <c r="A99" s="210"/>
      <c r="B99" s="183" t="s">
        <v>36</v>
      </c>
      <c r="C99" s="63" t="s">
        <v>43</v>
      </c>
      <c r="D99" s="38" t="s">
        <v>34</v>
      </c>
      <c r="E99" s="53">
        <v>20392</v>
      </c>
      <c r="F99" s="78">
        <v>22263645.920000002</v>
      </c>
      <c r="G99" s="81">
        <v>20392</v>
      </c>
      <c r="H99" s="182">
        <v>25517109.960000001</v>
      </c>
      <c r="I99" s="81">
        <v>20393</v>
      </c>
      <c r="J99" s="182">
        <v>25517109.960000001</v>
      </c>
      <c r="K99" s="50">
        <f t="shared" si="3"/>
        <v>1</v>
      </c>
      <c r="L99" s="214"/>
      <c r="M99" s="4"/>
      <c r="N99" s="9"/>
      <c r="O99" s="14"/>
    </row>
    <row r="100" spans="1:19" ht="21.75" customHeight="1" x14ac:dyDescent="0.25">
      <c r="A100" s="210"/>
      <c r="B100" s="183"/>
      <c r="C100" s="63" t="s">
        <v>260</v>
      </c>
      <c r="D100" s="38"/>
      <c r="E100" s="53" t="s">
        <v>386</v>
      </c>
      <c r="F100" s="78">
        <v>4523362</v>
      </c>
      <c r="G100" s="81" t="s">
        <v>386</v>
      </c>
      <c r="H100" s="182">
        <v>5319125.76</v>
      </c>
      <c r="I100" s="81" t="s">
        <v>386</v>
      </c>
      <c r="J100" s="182">
        <v>5319125.4000000004</v>
      </c>
      <c r="K100" s="50"/>
      <c r="L100" s="121"/>
      <c r="M100" s="4"/>
      <c r="N100" s="9"/>
      <c r="O100" s="14"/>
    </row>
    <row r="101" spans="1:19" ht="52.5" customHeight="1" x14ac:dyDescent="0.25">
      <c r="A101" s="219" t="s">
        <v>19</v>
      </c>
      <c r="B101" s="109" t="s">
        <v>18</v>
      </c>
      <c r="C101" s="76" t="s">
        <v>26</v>
      </c>
      <c r="D101" s="41" t="s">
        <v>18</v>
      </c>
      <c r="E101" s="41" t="s">
        <v>18</v>
      </c>
      <c r="F101" s="106">
        <f>SUM(F102:F185)</f>
        <v>237437400.00357839</v>
      </c>
      <c r="G101" s="41" t="s">
        <v>18</v>
      </c>
      <c r="H101" s="106">
        <f>SUM(H102:H185)</f>
        <v>261774046.03028002</v>
      </c>
      <c r="I101" s="41" t="s">
        <v>18</v>
      </c>
      <c r="J101" s="106">
        <f>SUM(J102:J185)</f>
        <v>250717696.66027999</v>
      </c>
      <c r="K101" s="41" t="s">
        <v>18</v>
      </c>
      <c r="L101" s="110" t="s">
        <v>18</v>
      </c>
      <c r="M101" s="4"/>
      <c r="N101" s="9"/>
      <c r="O101" s="28"/>
      <c r="P101" s="13"/>
      <c r="Q101" s="12"/>
      <c r="R101" s="12"/>
      <c r="S101" s="12"/>
    </row>
    <row r="102" spans="1:19" s="103" customFormat="1" ht="32.25" customHeight="1" x14ac:dyDescent="0.25">
      <c r="A102" s="220"/>
      <c r="B102" s="64" t="s">
        <v>261</v>
      </c>
      <c r="C102" s="85" t="s">
        <v>262</v>
      </c>
      <c r="D102" s="93" t="s">
        <v>28</v>
      </c>
      <c r="E102" s="33">
        <v>30</v>
      </c>
      <c r="F102" s="34">
        <v>1759661.4293333334</v>
      </c>
      <c r="G102" s="33">
        <v>15</v>
      </c>
      <c r="H102" s="34">
        <v>3648887.41</v>
      </c>
      <c r="I102" s="33">
        <v>15</v>
      </c>
      <c r="J102" s="34">
        <v>3648887.41</v>
      </c>
      <c r="K102" s="50">
        <f>G102-I102</f>
        <v>0</v>
      </c>
      <c r="L102" s="108"/>
      <c r="M102" s="101"/>
      <c r="N102" s="102"/>
      <c r="O102" s="102"/>
      <c r="P102" s="102"/>
    </row>
    <row r="103" spans="1:19" s="103" customFormat="1" ht="35.25" customHeight="1" x14ac:dyDescent="0.25">
      <c r="A103" s="220"/>
      <c r="B103" s="64" t="s">
        <v>126</v>
      </c>
      <c r="C103" s="85" t="s">
        <v>263</v>
      </c>
      <c r="D103" s="93" t="s">
        <v>28</v>
      </c>
      <c r="E103" s="80">
        <v>57</v>
      </c>
      <c r="F103" s="34">
        <v>628783.20000000007</v>
      </c>
      <c r="G103" s="33">
        <v>59</v>
      </c>
      <c r="H103" s="34">
        <v>800299.0479120001</v>
      </c>
      <c r="I103" s="33">
        <v>59</v>
      </c>
      <c r="J103" s="34">
        <v>800299.0479120001</v>
      </c>
      <c r="K103" s="50">
        <f t="shared" ref="K103:K165" si="4">G103-I103</f>
        <v>0</v>
      </c>
      <c r="L103" s="108"/>
      <c r="M103" s="101"/>
      <c r="N103" s="102"/>
      <c r="O103" s="102"/>
      <c r="P103" s="102"/>
    </row>
    <row r="104" spans="1:19" s="103" customFormat="1" ht="35.25" customHeight="1" x14ac:dyDescent="0.25">
      <c r="A104" s="220"/>
      <c r="B104" s="64" t="s">
        <v>128</v>
      </c>
      <c r="C104" s="85" t="s">
        <v>264</v>
      </c>
      <c r="D104" s="93" t="s">
        <v>28</v>
      </c>
      <c r="E104" s="80">
        <v>108</v>
      </c>
      <c r="F104" s="34">
        <v>2026079.2</v>
      </c>
      <c r="G104" s="33">
        <v>111</v>
      </c>
      <c r="H104" s="34">
        <v>7002616.6692300001</v>
      </c>
      <c r="I104" s="33">
        <v>111</v>
      </c>
      <c r="J104" s="34">
        <v>6713665.8692300003</v>
      </c>
      <c r="K104" s="50">
        <f t="shared" si="4"/>
        <v>0</v>
      </c>
      <c r="L104" s="108"/>
      <c r="M104" s="101"/>
      <c r="N104" s="102"/>
      <c r="O104" s="102"/>
      <c r="P104" s="102"/>
    </row>
    <row r="105" spans="1:19" s="103" customFormat="1" ht="31.5" customHeight="1" x14ac:dyDescent="0.25">
      <c r="A105" s="220"/>
      <c r="B105" s="64" t="s">
        <v>133</v>
      </c>
      <c r="C105" s="85" t="s">
        <v>265</v>
      </c>
      <c r="D105" s="93" t="s">
        <v>28</v>
      </c>
      <c r="E105" s="80">
        <v>130</v>
      </c>
      <c r="F105" s="34">
        <v>1886349.6</v>
      </c>
      <c r="G105" s="33">
        <v>120</v>
      </c>
      <c r="H105" s="34">
        <v>3078073.2612000001</v>
      </c>
      <c r="I105" s="33">
        <v>120</v>
      </c>
      <c r="J105" s="34">
        <v>2922270.0611999999</v>
      </c>
      <c r="K105" s="50">
        <f t="shared" si="4"/>
        <v>0</v>
      </c>
      <c r="L105" s="108"/>
      <c r="M105" s="101"/>
      <c r="N105" s="102"/>
      <c r="O105" s="102"/>
      <c r="P105" s="102"/>
    </row>
    <row r="106" spans="1:19" s="103" customFormat="1" ht="28.5" customHeight="1" x14ac:dyDescent="0.25">
      <c r="A106" s="220"/>
      <c r="B106" s="64" t="s">
        <v>135</v>
      </c>
      <c r="C106" s="85" t="s">
        <v>266</v>
      </c>
      <c r="D106" s="93" t="s">
        <v>28</v>
      </c>
      <c r="E106" s="80">
        <v>71</v>
      </c>
      <c r="F106" s="34">
        <v>1397296</v>
      </c>
      <c r="G106" s="33">
        <v>76</v>
      </c>
      <c r="H106" s="34">
        <v>1539036.6306</v>
      </c>
      <c r="I106" s="33">
        <v>76</v>
      </c>
      <c r="J106" s="34">
        <v>1539036.6306</v>
      </c>
      <c r="K106" s="50">
        <f t="shared" si="4"/>
        <v>0</v>
      </c>
      <c r="L106" s="108"/>
      <c r="M106" s="101"/>
      <c r="N106" s="102"/>
      <c r="O106" s="102"/>
      <c r="P106" s="102"/>
    </row>
    <row r="107" spans="1:19" s="103" customFormat="1" ht="29.25" customHeight="1" x14ac:dyDescent="0.25">
      <c r="A107" s="220"/>
      <c r="B107" s="64" t="s">
        <v>136</v>
      </c>
      <c r="C107" s="85" t="s">
        <v>267</v>
      </c>
      <c r="D107" s="93" t="s">
        <v>28</v>
      </c>
      <c r="E107" s="80">
        <v>42</v>
      </c>
      <c r="F107" s="34">
        <v>1816484.8</v>
      </c>
      <c r="G107" s="33">
        <v>44</v>
      </c>
      <c r="H107" s="34">
        <v>3662907.180828</v>
      </c>
      <c r="I107" s="33">
        <v>44</v>
      </c>
      <c r="J107" s="34">
        <v>3662907.180828</v>
      </c>
      <c r="K107" s="50">
        <f t="shared" si="4"/>
        <v>0</v>
      </c>
      <c r="L107" s="108"/>
      <c r="M107" s="101"/>
      <c r="N107" s="102"/>
      <c r="O107" s="102"/>
      <c r="P107" s="102"/>
    </row>
    <row r="108" spans="1:19" s="103" customFormat="1" ht="25.5" customHeight="1" x14ac:dyDescent="0.25">
      <c r="A108" s="220"/>
      <c r="B108" s="64" t="s">
        <v>138</v>
      </c>
      <c r="C108" s="85" t="s">
        <v>268</v>
      </c>
      <c r="D108" s="93" t="s">
        <v>28</v>
      </c>
      <c r="E108" s="80">
        <v>40</v>
      </c>
      <c r="F108" s="34">
        <v>1746620</v>
      </c>
      <c r="G108" s="33">
        <v>27</v>
      </c>
      <c r="H108" s="34">
        <v>1000373.80989</v>
      </c>
      <c r="I108" s="33">
        <v>27</v>
      </c>
      <c r="J108" s="34">
        <v>1000373.80989</v>
      </c>
      <c r="K108" s="50">
        <f t="shared" si="4"/>
        <v>0</v>
      </c>
      <c r="L108" s="108"/>
      <c r="M108" s="101"/>
      <c r="N108" s="102"/>
      <c r="O108" s="102"/>
      <c r="P108" s="102"/>
    </row>
    <row r="109" spans="1:19" s="103" customFormat="1" ht="25.5" x14ac:dyDescent="0.25">
      <c r="A109" s="220"/>
      <c r="B109" s="111" t="s">
        <v>269</v>
      </c>
      <c r="C109" s="85" t="s">
        <v>270</v>
      </c>
      <c r="D109" s="93" t="s">
        <v>28</v>
      </c>
      <c r="E109" s="80">
        <v>102</v>
      </c>
      <c r="F109" s="34">
        <v>1844430.72</v>
      </c>
      <c r="G109" s="81">
        <v>106</v>
      </c>
      <c r="H109" s="34">
        <v>4001495.2395600001</v>
      </c>
      <c r="I109" s="33">
        <v>106</v>
      </c>
      <c r="J109" s="34">
        <v>4001495.2395600001</v>
      </c>
      <c r="K109" s="50">
        <f t="shared" si="4"/>
        <v>0</v>
      </c>
      <c r="L109" s="108"/>
      <c r="M109" s="101"/>
      <c r="N109" s="102"/>
      <c r="O109" s="102"/>
      <c r="P109" s="102"/>
    </row>
    <row r="110" spans="1:19" s="103" customFormat="1" ht="25.5" x14ac:dyDescent="0.25">
      <c r="A110" s="220"/>
      <c r="B110" s="64" t="s">
        <v>140</v>
      </c>
      <c r="C110" s="85" t="s">
        <v>271</v>
      </c>
      <c r="D110" s="93" t="s">
        <v>28</v>
      </c>
      <c r="E110" s="80">
        <f>31+96</f>
        <v>127</v>
      </c>
      <c r="F110" s="34">
        <f>7828344.18+1606890.4</f>
        <v>9435234.5800000001</v>
      </c>
      <c r="G110" s="60">
        <f>41+64</f>
        <v>105</v>
      </c>
      <c r="H110" s="34">
        <f>9973625.58+1508255.897988</f>
        <v>11481881.477988001</v>
      </c>
      <c r="I110" s="33">
        <f>41+64</f>
        <v>105</v>
      </c>
      <c r="J110" s="34">
        <f>9973625.58+1508255.897988</f>
        <v>11481881.477988001</v>
      </c>
      <c r="K110" s="50">
        <f t="shared" si="4"/>
        <v>0</v>
      </c>
      <c r="L110" s="108"/>
      <c r="M110" s="101"/>
      <c r="N110" s="102"/>
      <c r="O110" s="104"/>
      <c r="P110" s="102"/>
    </row>
    <row r="111" spans="1:19" s="103" customFormat="1" ht="25.5" x14ac:dyDescent="0.25">
      <c r="A111" s="220"/>
      <c r="B111" s="64" t="s">
        <v>272</v>
      </c>
      <c r="C111" s="85" t="s">
        <v>273</v>
      </c>
      <c r="D111" s="93" t="s">
        <v>28</v>
      </c>
      <c r="E111" s="80">
        <v>50</v>
      </c>
      <c r="F111" s="34">
        <v>782485.76000000013</v>
      </c>
      <c r="G111" s="60">
        <v>0</v>
      </c>
      <c r="H111" s="34">
        <v>0</v>
      </c>
      <c r="I111" s="33">
        <v>0</v>
      </c>
      <c r="J111" s="34">
        <v>0</v>
      </c>
      <c r="K111" s="50">
        <f t="shared" si="4"/>
        <v>0</v>
      </c>
      <c r="L111" s="108"/>
      <c r="M111" s="101"/>
      <c r="N111" s="102"/>
      <c r="O111" s="104"/>
      <c r="P111" s="102"/>
    </row>
    <row r="112" spans="1:19" s="103" customFormat="1" ht="38.25" x14ac:dyDescent="0.25">
      <c r="A112" s="220"/>
      <c r="B112" s="64" t="s">
        <v>274</v>
      </c>
      <c r="C112" s="85" t="s">
        <v>275</v>
      </c>
      <c r="D112" s="93" t="s">
        <v>28</v>
      </c>
      <c r="E112" s="80">
        <v>10</v>
      </c>
      <c r="F112" s="34">
        <v>1355377.1199999999</v>
      </c>
      <c r="G112" s="60">
        <v>9</v>
      </c>
      <c r="H112" s="34">
        <v>2189332.44</v>
      </c>
      <c r="I112" s="33">
        <v>9</v>
      </c>
      <c r="J112" s="34">
        <v>2189332.44</v>
      </c>
      <c r="K112" s="50">
        <f t="shared" si="4"/>
        <v>0</v>
      </c>
      <c r="L112" s="108"/>
      <c r="M112" s="101"/>
      <c r="N112" s="102"/>
      <c r="O112" s="104"/>
      <c r="P112" s="102"/>
    </row>
    <row r="113" spans="1:16" s="103" customFormat="1" ht="38.25" x14ac:dyDescent="0.25">
      <c r="A113" s="220"/>
      <c r="B113" s="64" t="s">
        <v>125</v>
      </c>
      <c r="C113" s="85" t="s">
        <v>276</v>
      </c>
      <c r="D113" s="93" t="s">
        <v>28</v>
      </c>
      <c r="E113" s="80">
        <v>48</v>
      </c>
      <c r="F113" s="34">
        <v>530972.48</v>
      </c>
      <c r="G113" s="60">
        <v>47</v>
      </c>
      <c r="H113" s="34">
        <v>584833.919628</v>
      </c>
      <c r="I113" s="33">
        <v>47</v>
      </c>
      <c r="J113" s="34">
        <v>584833.919628</v>
      </c>
      <c r="K113" s="50">
        <f t="shared" si="4"/>
        <v>0</v>
      </c>
      <c r="L113" s="108"/>
      <c r="M113" s="101"/>
      <c r="N113" s="102"/>
      <c r="O113" s="104"/>
      <c r="P113" s="102"/>
    </row>
    <row r="114" spans="1:16" s="103" customFormat="1" ht="38.25" x14ac:dyDescent="0.25">
      <c r="A114" s="220"/>
      <c r="B114" s="64" t="s">
        <v>127</v>
      </c>
      <c r="C114" s="85" t="s">
        <v>277</v>
      </c>
      <c r="D114" s="93" t="s">
        <v>28</v>
      </c>
      <c r="E114" s="80">
        <v>65</v>
      </c>
      <c r="F114" s="34">
        <v>1047972</v>
      </c>
      <c r="G114" s="60">
        <v>84</v>
      </c>
      <c r="H114" s="34">
        <v>1154277.4729500001</v>
      </c>
      <c r="I114" s="33">
        <v>84</v>
      </c>
      <c r="J114" s="34">
        <v>1154277.4729500001</v>
      </c>
      <c r="K114" s="50">
        <f t="shared" si="4"/>
        <v>0</v>
      </c>
      <c r="L114" s="108"/>
      <c r="M114" s="101"/>
      <c r="N114" s="102"/>
      <c r="O114" s="104"/>
      <c r="P114" s="102"/>
    </row>
    <row r="115" spans="1:16" s="103" customFormat="1" ht="38.25" x14ac:dyDescent="0.25">
      <c r="A115" s="220"/>
      <c r="B115" s="64" t="s">
        <v>134</v>
      </c>
      <c r="C115" s="85" t="s">
        <v>278</v>
      </c>
      <c r="D115" s="93" t="s">
        <v>28</v>
      </c>
      <c r="E115" s="80">
        <v>46</v>
      </c>
      <c r="F115" s="34">
        <v>1956214.4</v>
      </c>
      <c r="G115" s="60">
        <v>57</v>
      </c>
      <c r="H115" s="34">
        <v>2154651.28284</v>
      </c>
      <c r="I115" s="33">
        <v>57</v>
      </c>
      <c r="J115" s="34">
        <v>2088356.08284</v>
      </c>
      <c r="K115" s="50">
        <f t="shared" si="4"/>
        <v>0</v>
      </c>
      <c r="L115" s="108"/>
      <c r="M115" s="101"/>
      <c r="N115" s="102"/>
      <c r="O115" s="104"/>
      <c r="P115" s="102"/>
    </row>
    <row r="116" spans="1:16" s="103" customFormat="1" ht="38.25" x14ac:dyDescent="0.25">
      <c r="A116" s="220"/>
      <c r="B116" s="64" t="s">
        <v>130</v>
      </c>
      <c r="C116" s="85" t="s">
        <v>279</v>
      </c>
      <c r="D116" s="93" t="s">
        <v>28</v>
      </c>
      <c r="E116" s="80">
        <v>20</v>
      </c>
      <c r="F116" s="34">
        <v>5868643.2000000002</v>
      </c>
      <c r="G116" s="60">
        <v>21</v>
      </c>
      <c r="H116" s="34">
        <v>7649430.6806500005</v>
      </c>
      <c r="I116" s="33">
        <v>21</v>
      </c>
      <c r="J116" s="34">
        <v>7071529.0806500008</v>
      </c>
      <c r="K116" s="50">
        <f t="shared" si="4"/>
        <v>0</v>
      </c>
      <c r="L116" s="108"/>
      <c r="M116" s="101"/>
      <c r="N116" s="102"/>
      <c r="O116" s="104"/>
      <c r="P116" s="102"/>
    </row>
    <row r="117" spans="1:16" s="103" customFormat="1" ht="38.25" x14ac:dyDescent="0.25">
      <c r="A117" s="220"/>
      <c r="B117" s="64" t="s">
        <v>137</v>
      </c>
      <c r="C117" s="85" t="s">
        <v>280</v>
      </c>
      <c r="D117" s="93" t="s">
        <v>28</v>
      </c>
      <c r="E117" s="80">
        <v>21</v>
      </c>
      <c r="F117" s="34">
        <v>1928268.4799999997</v>
      </c>
      <c r="G117" s="60">
        <v>14</v>
      </c>
      <c r="H117" s="34">
        <v>1154277.4729500001</v>
      </c>
      <c r="I117" s="33">
        <v>14</v>
      </c>
      <c r="J117" s="34">
        <v>1154277.4729500001</v>
      </c>
      <c r="K117" s="50">
        <f t="shared" si="4"/>
        <v>0</v>
      </c>
      <c r="L117" s="108"/>
      <c r="M117" s="101"/>
      <c r="N117" s="102"/>
      <c r="O117" s="104"/>
      <c r="P117" s="102"/>
    </row>
    <row r="118" spans="1:16" s="103" customFormat="1" ht="38.25" x14ac:dyDescent="0.25">
      <c r="A118" s="220"/>
      <c r="B118" s="64" t="s">
        <v>139</v>
      </c>
      <c r="C118" s="85" t="s">
        <v>281</v>
      </c>
      <c r="D118" s="93" t="s">
        <v>28</v>
      </c>
      <c r="E118" s="80">
        <v>39</v>
      </c>
      <c r="F118" s="34">
        <v>3297618.56</v>
      </c>
      <c r="G118" s="60">
        <v>19</v>
      </c>
      <c r="H118" s="34">
        <v>3047292.5285880002</v>
      </c>
      <c r="I118" s="33">
        <v>19</v>
      </c>
      <c r="J118" s="34">
        <v>3047292.5285880002</v>
      </c>
      <c r="K118" s="50">
        <f t="shared" si="4"/>
        <v>0</v>
      </c>
      <c r="L118" s="108"/>
      <c r="M118" s="101"/>
      <c r="N118" s="102"/>
      <c r="O118" s="104"/>
      <c r="P118" s="102"/>
    </row>
    <row r="119" spans="1:16" s="103" customFormat="1" ht="38.25" x14ac:dyDescent="0.25">
      <c r="A119" s="220"/>
      <c r="B119" s="64" t="s">
        <v>129</v>
      </c>
      <c r="C119" s="85" t="s">
        <v>282</v>
      </c>
      <c r="D119" s="93" t="s">
        <v>28</v>
      </c>
      <c r="E119" s="80">
        <v>155</v>
      </c>
      <c r="F119" s="34">
        <v>2724727.1999999997</v>
      </c>
      <c r="G119" s="60">
        <v>203</v>
      </c>
      <c r="H119" s="34">
        <v>10157641.76196</v>
      </c>
      <c r="I119" s="33">
        <v>203</v>
      </c>
      <c r="J119" s="34">
        <v>8157641.7619599998</v>
      </c>
      <c r="K119" s="50">
        <f t="shared" si="4"/>
        <v>0</v>
      </c>
      <c r="L119" s="108"/>
      <c r="M119" s="101"/>
      <c r="N119" s="102"/>
      <c r="O119" s="104"/>
      <c r="P119" s="102"/>
    </row>
    <row r="120" spans="1:16" s="103" customFormat="1" ht="38.25" x14ac:dyDescent="0.25">
      <c r="A120" s="220"/>
      <c r="B120" s="64" t="s">
        <v>141</v>
      </c>
      <c r="C120" s="85" t="s">
        <v>283</v>
      </c>
      <c r="D120" s="93" t="s">
        <v>28</v>
      </c>
      <c r="E120" s="80">
        <f>28+121</f>
        <v>149</v>
      </c>
      <c r="F120" s="34">
        <f>7119149.58+3353510.4</f>
        <v>10472659.98</v>
      </c>
      <c r="G120" s="60">
        <f>28+156</f>
        <v>184</v>
      </c>
      <c r="H120" s="34">
        <f>6811256.49+5540531.87016</f>
        <v>12351788.360160001</v>
      </c>
      <c r="I120" s="33">
        <f>28+156</f>
        <v>184</v>
      </c>
      <c r="J120" s="34">
        <f>6811256.49+5540531.87016</f>
        <v>12351788.360160001</v>
      </c>
      <c r="K120" s="50">
        <f t="shared" si="4"/>
        <v>0</v>
      </c>
      <c r="L120" s="108"/>
      <c r="M120" s="101"/>
      <c r="N120" s="102"/>
      <c r="O120" s="104"/>
      <c r="P120" s="102"/>
    </row>
    <row r="121" spans="1:16" s="103" customFormat="1" ht="38.25" x14ac:dyDescent="0.25">
      <c r="A121" s="220"/>
      <c r="B121" s="64" t="s">
        <v>131</v>
      </c>
      <c r="C121" s="85" t="s">
        <v>284</v>
      </c>
      <c r="D121" s="93" t="s">
        <v>28</v>
      </c>
      <c r="E121" s="80">
        <v>12</v>
      </c>
      <c r="F121" s="34">
        <v>4792725.28</v>
      </c>
      <c r="G121" s="60">
        <v>12</v>
      </c>
      <c r="H121" s="34">
        <v>800299.0479120001</v>
      </c>
      <c r="I121" s="33">
        <v>12</v>
      </c>
      <c r="J121" s="34">
        <v>800299.0479120001</v>
      </c>
      <c r="K121" s="50">
        <f t="shared" si="4"/>
        <v>0</v>
      </c>
      <c r="L121" s="108"/>
      <c r="M121" s="101"/>
      <c r="N121" s="102"/>
      <c r="O121" s="104"/>
      <c r="P121" s="102"/>
    </row>
    <row r="122" spans="1:16" s="103" customFormat="1" ht="25.5" x14ac:dyDescent="0.25">
      <c r="A122" s="220"/>
      <c r="B122" s="64" t="s">
        <v>142</v>
      </c>
      <c r="C122" s="85" t="s">
        <v>285</v>
      </c>
      <c r="D122" s="93" t="s">
        <v>28</v>
      </c>
      <c r="E122" s="80">
        <v>6</v>
      </c>
      <c r="F122" s="34">
        <v>782485.76000000013</v>
      </c>
      <c r="G122" s="60">
        <v>0</v>
      </c>
      <c r="H122" s="34">
        <v>0</v>
      </c>
      <c r="I122" s="33">
        <v>0</v>
      </c>
      <c r="J122" s="34">
        <v>0</v>
      </c>
      <c r="K122" s="50">
        <f t="shared" si="4"/>
        <v>0</v>
      </c>
      <c r="L122" s="108"/>
      <c r="M122" s="101"/>
      <c r="N122" s="102"/>
      <c r="O122" s="104"/>
      <c r="P122" s="102"/>
    </row>
    <row r="123" spans="1:16" s="103" customFormat="1" ht="25.5" x14ac:dyDescent="0.25">
      <c r="A123" s="220"/>
      <c r="B123" s="64" t="s">
        <v>132</v>
      </c>
      <c r="C123" s="85" t="s">
        <v>286</v>
      </c>
      <c r="D123" s="93" t="s">
        <v>28</v>
      </c>
      <c r="E123" s="80">
        <v>16</v>
      </c>
      <c r="F123" s="34">
        <v>5519319.2000000002</v>
      </c>
      <c r="G123" s="60">
        <v>12</v>
      </c>
      <c r="H123" s="34">
        <v>800299.0479120001</v>
      </c>
      <c r="I123" s="33">
        <v>12</v>
      </c>
      <c r="J123" s="34">
        <v>800299.0479120001</v>
      </c>
      <c r="K123" s="50">
        <f t="shared" si="4"/>
        <v>0</v>
      </c>
      <c r="L123" s="108"/>
      <c r="M123" s="101"/>
      <c r="N123" s="102"/>
      <c r="O123" s="104"/>
      <c r="P123" s="102"/>
    </row>
    <row r="124" spans="1:16" s="103" customFormat="1" ht="25.5" x14ac:dyDescent="0.25">
      <c r="A124" s="220"/>
      <c r="B124" s="64" t="s">
        <v>148</v>
      </c>
      <c r="C124" s="85" t="s">
        <v>287</v>
      </c>
      <c r="D124" s="93" t="s">
        <v>28</v>
      </c>
      <c r="E124" s="80">
        <v>55</v>
      </c>
      <c r="F124" s="34">
        <v>959815.32509090914</v>
      </c>
      <c r="G124" s="60">
        <v>79</v>
      </c>
      <c r="H124" s="34">
        <v>4924917.2179200007</v>
      </c>
      <c r="I124" s="33">
        <v>79</v>
      </c>
      <c r="J124" s="34">
        <v>4724917.2179200007</v>
      </c>
      <c r="K124" s="50">
        <f t="shared" si="4"/>
        <v>0</v>
      </c>
      <c r="L124" s="108"/>
      <c r="M124" s="101"/>
      <c r="N124" s="102"/>
      <c r="O124" s="104"/>
      <c r="P124" s="102"/>
    </row>
    <row r="125" spans="1:16" s="103" customFormat="1" ht="25.5" x14ac:dyDescent="0.25">
      <c r="A125" s="220"/>
      <c r="B125" s="64" t="s">
        <v>151</v>
      </c>
      <c r="C125" s="85" t="s">
        <v>288</v>
      </c>
      <c r="D125" s="93" t="s">
        <v>28</v>
      </c>
      <c r="E125" s="80">
        <v>112</v>
      </c>
      <c r="F125" s="34">
        <v>3702834.4</v>
      </c>
      <c r="G125" s="60">
        <v>136</v>
      </c>
      <c r="H125" s="82">
        <v>9018754.6512759998</v>
      </c>
      <c r="I125" s="83">
        <v>136</v>
      </c>
      <c r="J125" s="82">
        <v>9018754.6512759998</v>
      </c>
      <c r="K125" s="50">
        <f t="shared" si="4"/>
        <v>0</v>
      </c>
      <c r="L125" s="108"/>
      <c r="M125" s="101"/>
      <c r="N125" s="102"/>
      <c r="O125" s="104"/>
      <c r="P125" s="102"/>
    </row>
    <row r="126" spans="1:16" s="103" customFormat="1" ht="25.5" x14ac:dyDescent="0.25">
      <c r="A126" s="220"/>
      <c r="B126" s="112" t="s">
        <v>153</v>
      </c>
      <c r="C126" s="85" t="s">
        <v>289</v>
      </c>
      <c r="D126" s="93" t="s">
        <v>28</v>
      </c>
      <c r="E126" s="80">
        <v>40</v>
      </c>
      <c r="F126" s="34">
        <v>1746620</v>
      </c>
      <c r="G126" s="60">
        <v>33</v>
      </c>
      <c r="H126" s="34">
        <v>1539036.6306</v>
      </c>
      <c r="I126" s="33">
        <v>33</v>
      </c>
      <c r="J126" s="34">
        <v>1539036.6306</v>
      </c>
      <c r="K126" s="50">
        <f t="shared" si="4"/>
        <v>0</v>
      </c>
      <c r="L126" s="108"/>
      <c r="M126" s="101"/>
      <c r="N126" s="102"/>
      <c r="O126" s="104"/>
      <c r="P126" s="102"/>
    </row>
    <row r="127" spans="1:16" s="103" customFormat="1" ht="25.5" x14ac:dyDescent="0.25">
      <c r="A127" s="220"/>
      <c r="B127" s="64" t="s">
        <v>290</v>
      </c>
      <c r="C127" s="85" t="s">
        <v>291</v>
      </c>
      <c r="D127" s="93" t="s">
        <v>28</v>
      </c>
      <c r="E127" s="80">
        <v>11</v>
      </c>
      <c r="F127" s="34">
        <v>4401482.3999999994</v>
      </c>
      <c r="G127" s="60">
        <v>0</v>
      </c>
      <c r="H127" s="34">
        <v>0</v>
      </c>
      <c r="I127" s="33">
        <v>0</v>
      </c>
      <c r="J127" s="34">
        <v>0</v>
      </c>
      <c r="K127" s="50">
        <f t="shared" si="4"/>
        <v>0</v>
      </c>
      <c r="L127" s="108"/>
      <c r="M127" s="101"/>
      <c r="N127" s="102"/>
      <c r="O127" s="104"/>
      <c r="P127" s="102"/>
    </row>
    <row r="128" spans="1:16" s="103" customFormat="1" ht="25.5" x14ac:dyDescent="0.25">
      <c r="A128" s="220"/>
      <c r="B128" s="112" t="s">
        <v>154</v>
      </c>
      <c r="C128" s="85" t="s">
        <v>292</v>
      </c>
      <c r="D128" s="93" t="s">
        <v>28</v>
      </c>
      <c r="E128" s="80">
        <v>30</v>
      </c>
      <c r="F128" s="34">
        <v>1759661.4293333334</v>
      </c>
      <c r="G128" s="60">
        <v>96</v>
      </c>
      <c r="H128" s="34">
        <v>2246993.480676</v>
      </c>
      <c r="I128" s="33">
        <v>96</v>
      </c>
      <c r="J128" s="34">
        <v>2246993.480676</v>
      </c>
      <c r="K128" s="50">
        <f t="shared" si="4"/>
        <v>0</v>
      </c>
      <c r="L128" s="108"/>
      <c r="M128" s="101"/>
      <c r="N128" s="102"/>
      <c r="O128" s="104"/>
      <c r="P128" s="102"/>
    </row>
    <row r="129" spans="1:16" s="103" customFormat="1" ht="25.5" x14ac:dyDescent="0.25">
      <c r="A129" s="220"/>
      <c r="B129" s="112" t="s">
        <v>155</v>
      </c>
      <c r="C129" s="85" t="s">
        <v>293</v>
      </c>
      <c r="D129" s="93" t="s">
        <v>28</v>
      </c>
      <c r="E129" s="80">
        <v>33</v>
      </c>
      <c r="F129" s="34">
        <v>1760592.96</v>
      </c>
      <c r="G129" s="60">
        <v>30</v>
      </c>
      <c r="H129" s="34">
        <v>1508255.897988</v>
      </c>
      <c r="I129" s="33">
        <v>30</v>
      </c>
      <c r="J129" s="34">
        <v>1508255.897988</v>
      </c>
      <c r="K129" s="50">
        <f t="shared" si="4"/>
        <v>0</v>
      </c>
      <c r="L129" s="108"/>
      <c r="M129" s="101"/>
      <c r="N129" s="102"/>
      <c r="O129" s="104"/>
      <c r="P129" s="102"/>
    </row>
    <row r="130" spans="1:16" s="103" customFormat="1" ht="25.5" x14ac:dyDescent="0.25">
      <c r="A130" s="220"/>
      <c r="B130" s="112" t="s">
        <v>294</v>
      </c>
      <c r="C130" s="85" t="s">
        <v>295</v>
      </c>
      <c r="D130" s="93" t="s">
        <v>28</v>
      </c>
      <c r="E130" s="80">
        <v>17</v>
      </c>
      <c r="F130" s="34">
        <v>5589184</v>
      </c>
      <c r="G130" s="60">
        <v>0</v>
      </c>
      <c r="H130" s="34">
        <v>0</v>
      </c>
      <c r="I130" s="33">
        <v>0</v>
      </c>
      <c r="J130" s="34">
        <v>0</v>
      </c>
      <c r="K130" s="50">
        <f t="shared" si="4"/>
        <v>0</v>
      </c>
      <c r="L130" s="108"/>
      <c r="M130" s="101"/>
      <c r="N130" s="102"/>
      <c r="O130" s="104"/>
      <c r="P130" s="102"/>
    </row>
    <row r="131" spans="1:16" s="103" customFormat="1" ht="38.25" x14ac:dyDescent="0.25">
      <c r="A131" s="220"/>
      <c r="B131" s="112" t="s">
        <v>296</v>
      </c>
      <c r="C131" s="107" t="s">
        <v>297</v>
      </c>
      <c r="D131" s="93" t="s">
        <v>28</v>
      </c>
      <c r="E131" s="80">
        <v>50</v>
      </c>
      <c r="F131" s="34">
        <v>1055796.8576</v>
      </c>
      <c r="G131" s="60">
        <v>32</v>
      </c>
      <c r="H131" s="34">
        <v>7784293.1299999999</v>
      </c>
      <c r="I131" s="33">
        <v>32</v>
      </c>
      <c r="J131" s="34">
        <v>7784293.1299999999</v>
      </c>
      <c r="K131" s="50">
        <f t="shared" si="4"/>
        <v>0</v>
      </c>
      <c r="L131" s="108"/>
      <c r="M131" s="101"/>
      <c r="N131" s="102"/>
      <c r="O131" s="104"/>
      <c r="P131" s="102"/>
    </row>
    <row r="132" spans="1:16" s="103" customFormat="1" ht="38.25" x14ac:dyDescent="0.25">
      <c r="A132" s="220"/>
      <c r="B132" s="64" t="s">
        <v>156</v>
      </c>
      <c r="C132" s="85" t="s">
        <v>298</v>
      </c>
      <c r="D132" s="93" t="s">
        <v>28</v>
      </c>
      <c r="E132" s="80">
        <v>14</v>
      </c>
      <c r="F132" s="34">
        <v>6008372.7999999998</v>
      </c>
      <c r="G132" s="60">
        <v>31</v>
      </c>
      <c r="H132" s="34">
        <v>9695930.7727799993</v>
      </c>
      <c r="I132" s="33">
        <v>31</v>
      </c>
      <c r="J132" s="34">
        <v>7895930.7727799993</v>
      </c>
      <c r="K132" s="50">
        <f t="shared" si="4"/>
        <v>0</v>
      </c>
      <c r="L132" s="108"/>
      <c r="M132" s="101"/>
      <c r="N132" s="102"/>
      <c r="O132" s="104"/>
      <c r="P132" s="102"/>
    </row>
    <row r="133" spans="1:16" s="103" customFormat="1" ht="38.25" x14ac:dyDescent="0.25">
      <c r="A133" s="220"/>
      <c r="B133" s="64" t="s">
        <v>45</v>
      </c>
      <c r="C133" s="85" t="s">
        <v>299</v>
      </c>
      <c r="D133" s="93" t="s">
        <v>28</v>
      </c>
      <c r="E133" s="80">
        <v>43</v>
      </c>
      <c r="F133" s="34">
        <v>1886349.6</v>
      </c>
      <c r="G133" s="60">
        <v>46</v>
      </c>
      <c r="H133" s="34">
        <v>2077699.4513100001</v>
      </c>
      <c r="I133" s="33">
        <v>46</v>
      </c>
      <c r="J133" s="34">
        <v>2077699.4513100001</v>
      </c>
      <c r="K133" s="50">
        <f t="shared" si="4"/>
        <v>0</v>
      </c>
      <c r="L133" s="108"/>
      <c r="M133" s="101"/>
      <c r="N133" s="102"/>
      <c r="O133" s="104"/>
      <c r="P133" s="102"/>
    </row>
    <row r="134" spans="1:16" s="103" customFormat="1" ht="38.25" x14ac:dyDescent="0.25">
      <c r="A134" s="220"/>
      <c r="B134" s="64" t="s">
        <v>46</v>
      </c>
      <c r="C134" s="85" t="s">
        <v>300</v>
      </c>
      <c r="D134" s="93" t="s">
        <v>28</v>
      </c>
      <c r="E134" s="80">
        <v>39</v>
      </c>
      <c r="F134" s="34">
        <v>1886349.6</v>
      </c>
      <c r="G134" s="60">
        <v>40</v>
      </c>
      <c r="H134" s="34">
        <v>3816810.8438880001</v>
      </c>
      <c r="I134" s="33">
        <v>40</v>
      </c>
      <c r="J134" s="34">
        <v>3816810.8438880001</v>
      </c>
      <c r="K134" s="50">
        <f t="shared" si="4"/>
        <v>0</v>
      </c>
      <c r="L134" s="108"/>
      <c r="M134" s="101"/>
      <c r="N134" s="102"/>
      <c r="O134" s="104"/>
      <c r="P134" s="102"/>
    </row>
    <row r="135" spans="1:16" s="103" customFormat="1" ht="38.25" x14ac:dyDescent="0.25">
      <c r="A135" s="220"/>
      <c r="B135" s="64" t="s">
        <v>47</v>
      </c>
      <c r="C135" s="85" t="s">
        <v>301</v>
      </c>
      <c r="D135" s="93" t="s">
        <v>28</v>
      </c>
      <c r="E135" s="80">
        <v>16</v>
      </c>
      <c r="F135" s="34">
        <v>5519319.2000000002</v>
      </c>
      <c r="G135" s="60">
        <v>26</v>
      </c>
      <c r="H135" s="34">
        <v>6156146.5224000001</v>
      </c>
      <c r="I135" s="33">
        <v>26</v>
      </c>
      <c r="J135" s="34">
        <v>5956146.5224000001</v>
      </c>
      <c r="K135" s="50">
        <f t="shared" si="4"/>
        <v>0</v>
      </c>
      <c r="L135" s="108"/>
      <c r="M135" s="101"/>
      <c r="N135" s="102"/>
      <c r="O135" s="104"/>
      <c r="P135" s="102"/>
    </row>
    <row r="136" spans="1:16" s="103" customFormat="1" ht="38.25" x14ac:dyDescent="0.25">
      <c r="A136" s="220"/>
      <c r="B136" s="64" t="s">
        <v>157</v>
      </c>
      <c r="C136" s="85" t="s">
        <v>302</v>
      </c>
      <c r="D136" s="93" t="s">
        <v>28</v>
      </c>
      <c r="E136" s="80">
        <v>51</v>
      </c>
      <c r="F136" s="34">
        <v>1035094.9584313724</v>
      </c>
      <c r="G136" s="60">
        <v>60</v>
      </c>
      <c r="H136" s="34">
        <v>1846843.9567199999</v>
      </c>
      <c r="I136" s="33">
        <v>60</v>
      </c>
      <c r="J136" s="34">
        <v>1846843.9567199999</v>
      </c>
      <c r="K136" s="50">
        <f t="shared" si="4"/>
        <v>0</v>
      </c>
      <c r="L136" s="108"/>
      <c r="M136" s="101"/>
      <c r="N136" s="102"/>
      <c r="O136" s="104"/>
      <c r="P136" s="102"/>
    </row>
    <row r="137" spans="1:16" s="103" customFormat="1" ht="38.25" x14ac:dyDescent="0.25">
      <c r="A137" s="220"/>
      <c r="B137" s="64" t="s">
        <v>303</v>
      </c>
      <c r="C137" s="85" t="s">
        <v>304</v>
      </c>
      <c r="D137" s="93" t="s">
        <v>28</v>
      </c>
      <c r="E137" s="80">
        <v>4</v>
      </c>
      <c r="F137" s="34">
        <v>698648</v>
      </c>
      <c r="G137" s="60">
        <v>4</v>
      </c>
      <c r="H137" s="34">
        <v>697031.5</v>
      </c>
      <c r="I137" s="33">
        <v>4</v>
      </c>
      <c r="J137" s="34">
        <v>697031.5</v>
      </c>
      <c r="K137" s="50">
        <f t="shared" si="4"/>
        <v>0</v>
      </c>
      <c r="L137" s="108"/>
      <c r="M137" s="101"/>
      <c r="N137" s="102"/>
      <c r="O137" s="104"/>
      <c r="P137" s="102"/>
    </row>
    <row r="138" spans="1:16" s="103" customFormat="1" ht="38.25" x14ac:dyDescent="0.25">
      <c r="A138" s="220"/>
      <c r="B138" s="64" t="s">
        <v>48</v>
      </c>
      <c r="C138" s="85" t="s">
        <v>305</v>
      </c>
      <c r="D138" s="93" t="s">
        <v>28</v>
      </c>
      <c r="E138" s="80">
        <v>26</v>
      </c>
      <c r="F138" s="34">
        <v>2584997.6</v>
      </c>
      <c r="G138" s="60">
        <v>27</v>
      </c>
      <c r="H138" s="34">
        <v>3078073.2612000001</v>
      </c>
      <c r="I138" s="33">
        <v>27</v>
      </c>
      <c r="J138" s="34">
        <v>3078073.2612000001</v>
      </c>
      <c r="K138" s="50">
        <f t="shared" si="4"/>
        <v>0</v>
      </c>
      <c r="L138" s="108"/>
      <c r="M138" s="101"/>
      <c r="N138" s="102"/>
      <c r="O138" s="104"/>
      <c r="P138" s="102"/>
    </row>
    <row r="139" spans="1:16" s="103" customFormat="1" ht="38.25" x14ac:dyDescent="0.25">
      <c r="A139" s="220"/>
      <c r="B139" s="64" t="s">
        <v>306</v>
      </c>
      <c r="C139" s="85" t="s">
        <v>307</v>
      </c>
      <c r="D139" s="93" t="s">
        <v>28</v>
      </c>
      <c r="E139" s="80">
        <v>4</v>
      </c>
      <c r="F139" s="34">
        <v>698648</v>
      </c>
      <c r="G139" s="60">
        <v>0</v>
      </c>
      <c r="H139" s="34">
        <v>0</v>
      </c>
      <c r="I139" s="33">
        <v>0</v>
      </c>
      <c r="J139" s="34">
        <v>0</v>
      </c>
      <c r="K139" s="50">
        <f t="shared" si="4"/>
        <v>0</v>
      </c>
      <c r="L139" s="108"/>
      <c r="M139" s="101"/>
      <c r="N139" s="102"/>
      <c r="O139" s="104"/>
      <c r="P139" s="102"/>
    </row>
    <row r="140" spans="1:16" s="103" customFormat="1" ht="38.25" x14ac:dyDescent="0.25">
      <c r="A140" s="220"/>
      <c r="B140" s="64" t="s">
        <v>308</v>
      </c>
      <c r="C140" s="85" t="s">
        <v>309</v>
      </c>
      <c r="D140" s="93" t="s">
        <v>28</v>
      </c>
      <c r="E140" s="80">
        <v>0</v>
      </c>
      <c r="F140" s="34">
        <v>0</v>
      </c>
      <c r="G140" s="60">
        <v>3</v>
      </c>
      <c r="H140" s="34">
        <v>692566.48377000005</v>
      </c>
      <c r="I140" s="33">
        <v>3</v>
      </c>
      <c r="J140" s="34">
        <v>692566.48377000005</v>
      </c>
      <c r="K140" s="50">
        <f t="shared" si="4"/>
        <v>0</v>
      </c>
      <c r="L140" s="108"/>
      <c r="M140" s="101"/>
      <c r="N140" s="102"/>
      <c r="O140" s="104"/>
      <c r="P140" s="102"/>
    </row>
    <row r="141" spans="1:16" s="103" customFormat="1" ht="38.25" x14ac:dyDescent="0.25">
      <c r="A141" s="220"/>
      <c r="B141" s="64" t="s">
        <v>310</v>
      </c>
      <c r="C141" s="85" t="s">
        <v>311</v>
      </c>
      <c r="D141" s="93" t="s">
        <v>28</v>
      </c>
      <c r="E141" s="80">
        <v>19</v>
      </c>
      <c r="F141" s="34">
        <v>5784805.4399999995</v>
      </c>
      <c r="G141" s="60">
        <v>9</v>
      </c>
      <c r="H141" s="34">
        <v>1046544.9088080002</v>
      </c>
      <c r="I141" s="33">
        <v>9</v>
      </c>
      <c r="J141" s="34">
        <v>1046544.9088080002</v>
      </c>
      <c r="K141" s="50">
        <f t="shared" si="4"/>
        <v>0</v>
      </c>
      <c r="L141" s="108"/>
      <c r="M141" s="101"/>
      <c r="N141" s="102"/>
      <c r="O141" s="104"/>
      <c r="P141" s="102"/>
    </row>
    <row r="142" spans="1:16" s="103" customFormat="1" ht="38.25" x14ac:dyDescent="0.25">
      <c r="A142" s="220"/>
      <c r="B142" s="64" t="s">
        <v>312</v>
      </c>
      <c r="C142" s="85" t="s">
        <v>313</v>
      </c>
      <c r="D142" s="93" t="s">
        <v>28</v>
      </c>
      <c r="E142" s="80">
        <v>6</v>
      </c>
      <c r="F142" s="34">
        <v>782485.76000000013</v>
      </c>
      <c r="G142" s="60">
        <v>6</v>
      </c>
      <c r="H142" s="34">
        <v>780675.28</v>
      </c>
      <c r="I142" s="33">
        <v>6</v>
      </c>
      <c r="J142" s="34">
        <v>780675.28</v>
      </c>
      <c r="K142" s="50">
        <f t="shared" si="4"/>
        <v>0</v>
      </c>
      <c r="L142" s="108"/>
      <c r="M142" s="101"/>
      <c r="N142" s="102"/>
      <c r="O142" s="104"/>
      <c r="P142" s="102"/>
    </row>
    <row r="143" spans="1:16" s="103" customFormat="1" ht="38.25" x14ac:dyDescent="0.25">
      <c r="A143" s="220"/>
      <c r="B143" s="64" t="s">
        <v>314</v>
      </c>
      <c r="C143" s="85" t="s">
        <v>315</v>
      </c>
      <c r="D143" s="93" t="s">
        <v>28</v>
      </c>
      <c r="E143" s="80">
        <v>4</v>
      </c>
      <c r="F143" s="34">
        <v>698648</v>
      </c>
      <c r="G143" s="60">
        <v>0</v>
      </c>
      <c r="H143" s="34">
        <v>0</v>
      </c>
      <c r="I143" s="33">
        <v>0</v>
      </c>
      <c r="J143" s="34">
        <v>0</v>
      </c>
      <c r="K143" s="50">
        <f t="shared" si="4"/>
        <v>0</v>
      </c>
      <c r="L143" s="108"/>
      <c r="M143" s="101"/>
      <c r="N143" s="102"/>
      <c r="O143" s="104"/>
      <c r="P143" s="102"/>
    </row>
    <row r="144" spans="1:16" s="103" customFormat="1" ht="38.25" x14ac:dyDescent="0.25">
      <c r="A144" s="220"/>
      <c r="B144" s="64" t="s">
        <v>158</v>
      </c>
      <c r="C144" s="85" t="s">
        <v>316</v>
      </c>
      <c r="D144" s="93" t="s">
        <v>28</v>
      </c>
      <c r="E144" s="80">
        <v>16</v>
      </c>
      <c r="F144" s="34">
        <v>5519319.2000000002</v>
      </c>
      <c r="G144" s="60">
        <v>9</v>
      </c>
      <c r="H144" s="34">
        <v>738737.58268799994</v>
      </c>
      <c r="I144" s="33">
        <v>9</v>
      </c>
      <c r="J144" s="34">
        <v>738737.58268799994</v>
      </c>
      <c r="K144" s="50">
        <f t="shared" si="4"/>
        <v>0</v>
      </c>
      <c r="L144" s="108"/>
      <c r="M144" s="101"/>
      <c r="N144" s="102"/>
      <c r="O144" s="104"/>
      <c r="P144" s="102"/>
    </row>
    <row r="145" spans="1:16" s="103" customFormat="1" ht="51" x14ac:dyDescent="0.25">
      <c r="A145" s="220"/>
      <c r="B145" s="64" t="s">
        <v>159</v>
      </c>
      <c r="C145" s="85" t="s">
        <v>317</v>
      </c>
      <c r="D145" s="93" t="s">
        <v>28</v>
      </c>
      <c r="E145" s="80">
        <v>1</v>
      </c>
      <c r="F145" s="34">
        <v>419188.8</v>
      </c>
      <c r="G145" s="60">
        <v>6</v>
      </c>
      <c r="H145" s="34">
        <v>861860.51313600014</v>
      </c>
      <c r="I145" s="33">
        <v>6</v>
      </c>
      <c r="J145" s="34">
        <v>861860.51313600014</v>
      </c>
      <c r="K145" s="50">
        <f t="shared" si="4"/>
        <v>0</v>
      </c>
      <c r="L145" s="108"/>
      <c r="M145" s="101"/>
      <c r="N145" s="102"/>
      <c r="O145" s="104"/>
      <c r="P145" s="102"/>
    </row>
    <row r="146" spans="1:16" s="103" customFormat="1" ht="38.25" x14ac:dyDescent="0.25">
      <c r="A146" s="220"/>
      <c r="B146" s="64" t="s">
        <v>160</v>
      </c>
      <c r="C146" s="85" t="s">
        <v>318</v>
      </c>
      <c r="D146" s="93" t="s">
        <v>28</v>
      </c>
      <c r="E146" s="80">
        <v>2</v>
      </c>
      <c r="F146" s="34">
        <v>279459.20000000001</v>
      </c>
      <c r="G146" s="60">
        <v>1</v>
      </c>
      <c r="H146" s="34">
        <v>153903.66306000002</v>
      </c>
      <c r="I146" s="33">
        <v>1</v>
      </c>
      <c r="J146" s="34">
        <v>153903.66306000002</v>
      </c>
      <c r="K146" s="50">
        <f t="shared" si="4"/>
        <v>0</v>
      </c>
      <c r="L146" s="108"/>
      <c r="M146" s="101"/>
      <c r="N146" s="102"/>
      <c r="O146" s="104"/>
      <c r="P146" s="102"/>
    </row>
    <row r="147" spans="1:16" s="103" customFormat="1" ht="38.25" x14ac:dyDescent="0.25">
      <c r="A147" s="220"/>
      <c r="B147" s="64" t="s">
        <v>319</v>
      </c>
      <c r="C147" s="85" t="s">
        <v>320</v>
      </c>
      <c r="D147" s="93" t="s">
        <v>28</v>
      </c>
      <c r="E147" s="80">
        <v>22</v>
      </c>
      <c r="F147" s="34">
        <v>1173728.6399999999</v>
      </c>
      <c r="G147" s="60">
        <v>13</v>
      </c>
      <c r="H147" s="34">
        <v>1123496.740338</v>
      </c>
      <c r="I147" s="33">
        <v>13</v>
      </c>
      <c r="J147" s="34">
        <v>1123496.740338</v>
      </c>
      <c r="K147" s="50">
        <f t="shared" si="4"/>
        <v>0</v>
      </c>
      <c r="L147" s="108"/>
      <c r="M147" s="101"/>
      <c r="N147" s="102"/>
      <c r="O147" s="104"/>
      <c r="P147" s="102"/>
    </row>
    <row r="148" spans="1:16" s="103" customFormat="1" ht="42.75" customHeight="1" x14ac:dyDescent="0.25">
      <c r="A148" s="220"/>
      <c r="B148" s="112" t="s">
        <v>321</v>
      </c>
      <c r="C148" s="85" t="s">
        <v>322</v>
      </c>
      <c r="D148" s="93" t="s">
        <v>28</v>
      </c>
      <c r="E148" s="80">
        <v>0</v>
      </c>
      <c r="F148" s="34">
        <v>0</v>
      </c>
      <c r="G148" s="60">
        <v>1</v>
      </c>
      <c r="H148" s="34">
        <v>153903.66306000002</v>
      </c>
      <c r="I148" s="33">
        <v>1</v>
      </c>
      <c r="J148" s="34">
        <v>153903.66306000002</v>
      </c>
      <c r="K148" s="50">
        <f t="shared" si="4"/>
        <v>0</v>
      </c>
      <c r="L148" s="108"/>
      <c r="M148" s="101"/>
      <c r="N148" s="102"/>
      <c r="O148" s="104"/>
      <c r="P148" s="102"/>
    </row>
    <row r="149" spans="1:16" s="103" customFormat="1" ht="25.5" x14ac:dyDescent="0.25">
      <c r="A149" s="220"/>
      <c r="B149" s="64" t="s">
        <v>161</v>
      </c>
      <c r="C149" s="85" t="s">
        <v>323</v>
      </c>
      <c r="D149" s="93" t="s">
        <v>28</v>
      </c>
      <c r="E149" s="80">
        <v>1</v>
      </c>
      <c r="F149" s="34">
        <v>698648</v>
      </c>
      <c r="G149" s="60">
        <v>1</v>
      </c>
      <c r="H149" s="34">
        <v>697031.5</v>
      </c>
      <c r="I149" s="33">
        <v>1</v>
      </c>
      <c r="J149" s="34">
        <v>697031.5</v>
      </c>
      <c r="K149" s="50">
        <f t="shared" si="4"/>
        <v>0</v>
      </c>
      <c r="L149" s="108"/>
      <c r="M149" s="101"/>
      <c r="N149" s="102"/>
      <c r="O149" s="104"/>
      <c r="P149" s="102"/>
    </row>
    <row r="150" spans="1:16" s="103" customFormat="1" ht="25.5" x14ac:dyDescent="0.25">
      <c r="A150" s="220"/>
      <c r="B150" s="64" t="s">
        <v>187</v>
      </c>
      <c r="C150" s="85" t="s">
        <v>324</v>
      </c>
      <c r="D150" s="93" t="s">
        <v>28</v>
      </c>
      <c r="E150" s="80">
        <v>2</v>
      </c>
      <c r="F150" s="34">
        <v>279459.20000000001</v>
      </c>
      <c r="G150" s="60">
        <v>2</v>
      </c>
      <c r="H150" s="34">
        <v>278812.59999999998</v>
      </c>
      <c r="I150" s="33">
        <v>2</v>
      </c>
      <c r="J150" s="34">
        <v>278812.59999999998</v>
      </c>
      <c r="K150" s="50">
        <f t="shared" si="4"/>
        <v>0</v>
      </c>
      <c r="L150" s="108"/>
      <c r="M150" s="101"/>
      <c r="N150" s="102"/>
      <c r="O150" s="104"/>
      <c r="P150" s="102"/>
    </row>
    <row r="151" spans="1:16" s="103" customFormat="1" ht="25.5" x14ac:dyDescent="0.25">
      <c r="A151" s="220"/>
      <c r="B151" s="64" t="s">
        <v>325</v>
      </c>
      <c r="C151" s="85" t="s">
        <v>326</v>
      </c>
      <c r="D151" s="93" t="s">
        <v>28</v>
      </c>
      <c r="E151" s="80">
        <v>1</v>
      </c>
      <c r="F151" s="34">
        <v>279459.20000000001</v>
      </c>
      <c r="G151" s="60">
        <v>1</v>
      </c>
      <c r="H151" s="34">
        <v>278812.59999999998</v>
      </c>
      <c r="I151" s="33">
        <v>1</v>
      </c>
      <c r="J151" s="34">
        <v>278812.59999999998</v>
      </c>
      <c r="K151" s="50">
        <f t="shared" si="4"/>
        <v>0</v>
      </c>
      <c r="L151" s="108"/>
      <c r="M151" s="101"/>
      <c r="N151" s="102"/>
      <c r="O151" s="104"/>
      <c r="P151" s="102"/>
    </row>
    <row r="152" spans="1:16" s="103" customFormat="1" ht="25.5" x14ac:dyDescent="0.25">
      <c r="A152" s="220"/>
      <c r="B152" s="64" t="s">
        <v>327</v>
      </c>
      <c r="C152" s="85" t="s">
        <v>328</v>
      </c>
      <c r="D152" s="93" t="s">
        <v>28</v>
      </c>
      <c r="E152" s="80">
        <v>0</v>
      </c>
      <c r="F152" s="34">
        <v>0</v>
      </c>
      <c r="G152" s="60">
        <v>1</v>
      </c>
      <c r="H152" s="34">
        <v>153903.66306000002</v>
      </c>
      <c r="I152" s="33">
        <v>1</v>
      </c>
      <c r="J152" s="34">
        <v>153903.66306000002</v>
      </c>
      <c r="K152" s="50">
        <f t="shared" si="4"/>
        <v>0</v>
      </c>
      <c r="L152" s="108"/>
      <c r="M152" s="101"/>
      <c r="N152" s="102"/>
      <c r="O152" s="104"/>
      <c r="P152" s="102"/>
    </row>
    <row r="153" spans="1:16" s="103" customFormat="1" ht="25.5" x14ac:dyDescent="0.25">
      <c r="A153" s="220"/>
      <c r="B153" s="64" t="s">
        <v>162</v>
      </c>
      <c r="C153" s="85" t="s">
        <v>329</v>
      </c>
      <c r="D153" s="93" t="s">
        <v>28</v>
      </c>
      <c r="E153" s="80">
        <v>2</v>
      </c>
      <c r="F153" s="34">
        <v>279459.20000000001</v>
      </c>
      <c r="G153" s="60">
        <v>2</v>
      </c>
      <c r="H153" s="34">
        <v>278812.59999999998</v>
      </c>
      <c r="I153" s="33">
        <v>2</v>
      </c>
      <c r="J153" s="34">
        <v>278812.59999999998</v>
      </c>
      <c r="K153" s="50">
        <f t="shared" si="4"/>
        <v>0</v>
      </c>
      <c r="L153" s="108"/>
      <c r="M153" s="101"/>
      <c r="N153" s="102"/>
      <c r="O153" s="104"/>
      <c r="P153" s="102"/>
    </row>
    <row r="154" spans="1:16" s="103" customFormat="1" ht="29.25" customHeight="1" x14ac:dyDescent="0.25">
      <c r="A154" s="220"/>
      <c r="B154" s="64" t="s">
        <v>163</v>
      </c>
      <c r="C154" s="85" t="s">
        <v>330</v>
      </c>
      <c r="D154" s="93" t="s">
        <v>28</v>
      </c>
      <c r="E154" s="80">
        <v>5</v>
      </c>
      <c r="F154" s="34">
        <v>810431.67999999993</v>
      </c>
      <c r="G154" s="60">
        <v>0</v>
      </c>
      <c r="H154" s="34">
        <v>0</v>
      </c>
      <c r="I154" s="33">
        <v>0</v>
      </c>
      <c r="J154" s="34">
        <v>0</v>
      </c>
      <c r="K154" s="50">
        <f t="shared" si="4"/>
        <v>0</v>
      </c>
      <c r="L154" s="108"/>
      <c r="M154" s="101"/>
      <c r="N154" s="102"/>
      <c r="O154" s="104"/>
      <c r="P154" s="102"/>
    </row>
    <row r="155" spans="1:16" s="103" customFormat="1" ht="25.5" x14ac:dyDescent="0.25">
      <c r="A155" s="220"/>
      <c r="B155" s="64" t="s">
        <v>164</v>
      </c>
      <c r="C155" s="85" t="s">
        <v>331</v>
      </c>
      <c r="D155" s="93" t="s">
        <v>28</v>
      </c>
      <c r="E155" s="80">
        <v>4</v>
      </c>
      <c r="F155" s="34">
        <v>698648</v>
      </c>
      <c r="G155" s="60">
        <v>7</v>
      </c>
      <c r="H155" s="34">
        <v>6710199.7094159992</v>
      </c>
      <c r="I155" s="33">
        <v>7</v>
      </c>
      <c r="J155" s="34">
        <v>6210199.7094159992</v>
      </c>
      <c r="K155" s="50">
        <f t="shared" si="4"/>
        <v>0</v>
      </c>
      <c r="L155" s="108"/>
      <c r="M155" s="101"/>
      <c r="N155" s="102"/>
      <c r="O155" s="104"/>
      <c r="P155" s="102"/>
    </row>
    <row r="156" spans="1:16" s="103" customFormat="1" ht="25.5" x14ac:dyDescent="0.25">
      <c r="A156" s="220"/>
      <c r="B156" s="113" t="s">
        <v>188</v>
      </c>
      <c r="C156" s="85" t="s">
        <v>332</v>
      </c>
      <c r="D156" s="93" t="s">
        <v>28</v>
      </c>
      <c r="E156" s="80">
        <v>3</v>
      </c>
      <c r="F156" s="34">
        <v>838377.6</v>
      </c>
      <c r="G156" s="60">
        <v>3</v>
      </c>
      <c r="H156" s="34">
        <v>836437.8</v>
      </c>
      <c r="I156" s="33">
        <v>3</v>
      </c>
      <c r="J156" s="34">
        <v>836437.8</v>
      </c>
      <c r="K156" s="50">
        <f t="shared" si="4"/>
        <v>0</v>
      </c>
      <c r="L156" s="108"/>
      <c r="M156" s="101"/>
      <c r="N156" s="102"/>
      <c r="O156" s="104"/>
      <c r="P156" s="102"/>
    </row>
    <row r="157" spans="1:16" s="103" customFormat="1" ht="33" customHeight="1" x14ac:dyDescent="0.25">
      <c r="A157" s="220"/>
      <c r="B157" s="64" t="s">
        <v>333</v>
      </c>
      <c r="C157" s="85" t="s">
        <v>334</v>
      </c>
      <c r="D157" s="93" t="s">
        <v>28</v>
      </c>
      <c r="E157" s="84">
        <v>7</v>
      </c>
      <c r="F157" s="34">
        <v>1047972</v>
      </c>
      <c r="G157" s="33">
        <v>6</v>
      </c>
      <c r="H157" s="34">
        <v>2539410.4404899999</v>
      </c>
      <c r="I157" s="33">
        <v>6</v>
      </c>
      <c r="J157" s="34">
        <v>2539410.4404899999</v>
      </c>
      <c r="K157" s="50">
        <f t="shared" si="4"/>
        <v>0</v>
      </c>
      <c r="L157" s="108"/>
      <c r="M157" s="101"/>
      <c r="N157" s="102"/>
      <c r="O157" s="102"/>
      <c r="P157" s="102"/>
    </row>
    <row r="158" spans="1:16" s="103" customFormat="1" ht="24.75" customHeight="1" x14ac:dyDescent="0.25">
      <c r="A158" s="220"/>
      <c r="B158" s="112" t="s">
        <v>165</v>
      </c>
      <c r="C158" s="85" t="s">
        <v>335</v>
      </c>
      <c r="D158" s="93" t="s">
        <v>28</v>
      </c>
      <c r="E158" s="86">
        <v>4</v>
      </c>
      <c r="F158" s="34">
        <v>698648</v>
      </c>
      <c r="G158" s="87">
        <v>6</v>
      </c>
      <c r="H158" s="34">
        <v>2770265.9350800002</v>
      </c>
      <c r="I158" s="33">
        <v>6</v>
      </c>
      <c r="J158" s="34">
        <v>2770265.9350800002</v>
      </c>
      <c r="K158" s="50">
        <f t="shared" si="4"/>
        <v>0</v>
      </c>
      <c r="L158" s="108"/>
      <c r="M158" s="101"/>
      <c r="N158" s="102"/>
      <c r="O158" s="102"/>
      <c r="P158" s="102"/>
    </row>
    <row r="159" spans="1:16" s="103" customFormat="1" ht="42" customHeight="1" x14ac:dyDescent="0.25">
      <c r="A159" s="220"/>
      <c r="B159" s="112" t="s">
        <v>166</v>
      </c>
      <c r="C159" s="85" t="s">
        <v>336</v>
      </c>
      <c r="D159" s="93" t="s">
        <v>28</v>
      </c>
      <c r="E159" s="86">
        <v>6</v>
      </c>
      <c r="F159" s="34">
        <v>782485.76000000013</v>
      </c>
      <c r="G159" s="87">
        <v>7</v>
      </c>
      <c r="H159" s="34">
        <v>1000373.80989</v>
      </c>
      <c r="I159" s="33">
        <v>7</v>
      </c>
      <c r="J159" s="34">
        <v>1000373.80989</v>
      </c>
      <c r="K159" s="50">
        <f t="shared" si="4"/>
        <v>0</v>
      </c>
      <c r="L159" s="108"/>
      <c r="M159" s="101"/>
    </row>
    <row r="160" spans="1:16" s="103" customFormat="1" ht="25.5" x14ac:dyDescent="0.25">
      <c r="A160" s="220"/>
      <c r="B160" s="112" t="s">
        <v>337</v>
      </c>
      <c r="C160" s="85" t="s">
        <v>338</v>
      </c>
      <c r="D160" s="88" t="s">
        <v>27</v>
      </c>
      <c r="E160" s="86">
        <v>76</v>
      </c>
      <c r="F160" s="34">
        <v>694603.19578947371</v>
      </c>
      <c r="G160" s="87">
        <v>54</v>
      </c>
      <c r="H160" s="34">
        <v>3693687.9134399998</v>
      </c>
      <c r="I160" s="33">
        <v>54</v>
      </c>
      <c r="J160" s="34">
        <v>3343687.9134399998</v>
      </c>
      <c r="K160" s="50">
        <f t="shared" si="4"/>
        <v>0</v>
      </c>
      <c r="L160" s="108"/>
      <c r="M160" s="101"/>
    </row>
    <row r="161" spans="1:13" s="103" customFormat="1" ht="38.25" x14ac:dyDescent="0.25">
      <c r="A161" s="220"/>
      <c r="B161" s="112" t="s">
        <v>339</v>
      </c>
      <c r="C161" s="85" t="s">
        <v>340</v>
      </c>
      <c r="D161" s="88" t="s">
        <v>27</v>
      </c>
      <c r="E161" s="86">
        <v>10</v>
      </c>
      <c r="F161" s="34">
        <v>5278984.2879999997</v>
      </c>
      <c r="G161" s="87">
        <v>12</v>
      </c>
      <c r="H161" s="34">
        <v>5956071.7604220007</v>
      </c>
      <c r="I161" s="33">
        <v>12</v>
      </c>
      <c r="J161" s="34">
        <v>5806071.7604220007</v>
      </c>
      <c r="K161" s="50">
        <f t="shared" si="4"/>
        <v>0</v>
      </c>
      <c r="L161" s="108"/>
      <c r="M161" s="101"/>
    </row>
    <row r="162" spans="1:13" s="103" customFormat="1" ht="43.5" customHeight="1" x14ac:dyDescent="0.25">
      <c r="A162" s="220"/>
      <c r="B162" s="111" t="s">
        <v>341</v>
      </c>
      <c r="C162" s="85" t="s">
        <v>342</v>
      </c>
      <c r="D162" s="88" t="s">
        <v>27</v>
      </c>
      <c r="E162" s="86">
        <v>7</v>
      </c>
      <c r="F162" s="34">
        <v>1047972</v>
      </c>
      <c r="G162" s="60">
        <v>2</v>
      </c>
      <c r="H162" s="34">
        <v>861860.51313600014</v>
      </c>
      <c r="I162" s="33">
        <v>2</v>
      </c>
      <c r="J162" s="34">
        <v>861860.51313600014</v>
      </c>
      <c r="K162" s="50">
        <f t="shared" si="4"/>
        <v>0</v>
      </c>
      <c r="L162" s="114"/>
      <c r="M162" s="101"/>
    </row>
    <row r="163" spans="1:13" s="103" customFormat="1" ht="34.5" customHeight="1" x14ac:dyDescent="0.25">
      <c r="A163" s="220"/>
      <c r="B163" s="64" t="s">
        <v>343</v>
      </c>
      <c r="C163" s="85" t="s">
        <v>1</v>
      </c>
      <c r="D163" s="88" t="s">
        <v>27</v>
      </c>
      <c r="E163" s="88">
        <v>11</v>
      </c>
      <c r="F163" s="34">
        <v>4401482.3999999994</v>
      </c>
      <c r="G163" s="89">
        <v>17</v>
      </c>
      <c r="H163" s="34">
        <v>10696304.582670001</v>
      </c>
      <c r="I163" s="33">
        <v>17</v>
      </c>
      <c r="J163" s="34">
        <v>10696304.582670001</v>
      </c>
      <c r="K163" s="50">
        <f t="shared" si="4"/>
        <v>0</v>
      </c>
      <c r="L163" s="114"/>
      <c r="M163" s="101"/>
    </row>
    <row r="164" spans="1:13" s="103" customFormat="1" ht="25.5" x14ac:dyDescent="0.25">
      <c r="A164" s="220"/>
      <c r="B164" s="64" t="s">
        <v>344</v>
      </c>
      <c r="C164" s="85" t="s">
        <v>2</v>
      </c>
      <c r="D164" s="38" t="s">
        <v>34</v>
      </c>
      <c r="E164" s="86">
        <v>10</v>
      </c>
      <c r="F164" s="34">
        <v>894269.44000000006</v>
      </c>
      <c r="G164" s="90">
        <v>10</v>
      </c>
      <c r="H164" s="34">
        <v>892200.32</v>
      </c>
      <c r="I164" s="33">
        <v>10</v>
      </c>
      <c r="J164" s="34">
        <v>892200.32</v>
      </c>
      <c r="K164" s="50">
        <f t="shared" si="4"/>
        <v>0</v>
      </c>
      <c r="L164" s="114"/>
      <c r="M164" s="101"/>
    </row>
    <row r="165" spans="1:13" s="103" customFormat="1" ht="25.5" x14ac:dyDescent="0.25">
      <c r="A165" s="220"/>
      <c r="B165" s="64" t="s">
        <v>345</v>
      </c>
      <c r="C165" s="85" t="s">
        <v>346</v>
      </c>
      <c r="D165" s="88" t="s">
        <v>27</v>
      </c>
      <c r="E165" s="88">
        <v>3</v>
      </c>
      <c r="F165" s="34">
        <v>838377.6</v>
      </c>
      <c r="G165" s="89">
        <v>0</v>
      </c>
      <c r="H165" s="34">
        <v>0</v>
      </c>
      <c r="I165" s="33">
        <v>0</v>
      </c>
      <c r="J165" s="34">
        <v>0</v>
      </c>
      <c r="K165" s="50">
        <f t="shared" si="4"/>
        <v>0</v>
      </c>
      <c r="L165" s="114"/>
      <c r="M165" s="101"/>
    </row>
    <row r="166" spans="1:13" s="103" customFormat="1" ht="63.75" x14ac:dyDescent="0.25">
      <c r="A166" s="220"/>
      <c r="B166" s="64" t="s">
        <v>347</v>
      </c>
      <c r="C166" s="85" t="s">
        <v>3</v>
      </c>
      <c r="D166" s="88" t="s">
        <v>27</v>
      </c>
      <c r="E166" s="88">
        <v>9</v>
      </c>
      <c r="F166" s="34">
        <v>1397296</v>
      </c>
      <c r="G166" s="91">
        <v>1</v>
      </c>
      <c r="H166" s="34">
        <v>153903.66306000002</v>
      </c>
      <c r="I166" s="33">
        <v>1</v>
      </c>
      <c r="J166" s="34">
        <v>153903.66306000002</v>
      </c>
      <c r="K166" s="50">
        <f t="shared" ref="K166:K184" si="5">G166-I166</f>
        <v>0</v>
      </c>
      <c r="L166" s="108"/>
      <c r="M166" s="101"/>
    </row>
    <row r="167" spans="1:13" s="102" customFormat="1" ht="33.75" customHeight="1" x14ac:dyDescent="0.25">
      <c r="A167" s="220"/>
      <c r="B167" s="115" t="s">
        <v>348</v>
      </c>
      <c r="C167" s="85" t="s">
        <v>4</v>
      </c>
      <c r="D167" s="88" t="s">
        <v>27</v>
      </c>
      <c r="E167" s="86">
        <v>10</v>
      </c>
      <c r="F167" s="34">
        <v>5281778.88</v>
      </c>
      <c r="G167" s="90">
        <v>1</v>
      </c>
      <c r="H167" s="34">
        <v>153903.66306000002</v>
      </c>
      <c r="I167" s="33">
        <v>1</v>
      </c>
      <c r="J167" s="34">
        <v>153903.66306000002</v>
      </c>
      <c r="K167" s="50">
        <f t="shared" si="5"/>
        <v>0</v>
      </c>
      <c r="L167" s="108"/>
      <c r="M167" s="105"/>
    </row>
    <row r="168" spans="1:13" s="103" customFormat="1" ht="43.5" customHeight="1" x14ac:dyDescent="0.25">
      <c r="A168" s="220"/>
      <c r="B168" s="64" t="s">
        <v>349</v>
      </c>
      <c r="C168" s="85" t="s">
        <v>5</v>
      </c>
      <c r="D168" s="93" t="s">
        <v>28</v>
      </c>
      <c r="E168" s="86">
        <v>395</v>
      </c>
      <c r="F168" s="34">
        <v>7824857.5999999996</v>
      </c>
      <c r="G168" s="90">
        <v>305</v>
      </c>
      <c r="H168" s="34">
        <v>6463953.8485200005</v>
      </c>
      <c r="I168" s="33">
        <v>305</v>
      </c>
      <c r="J168" s="34">
        <v>6463953.8485200005</v>
      </c>
      <c r="K168" s="50">
        <f t="shared" si="5"/>
        <v>0</v>
      </c>
      <c r="L168" s="108"/>
    </row>
    <row r="169" spans="1:13" s="103" customFormat="1" ht="25.5" x14ac:dyDescent="0.25">
      <c r="A169" s="220"/>
      <c r="B169" s="64" t="s">
        <v>350</v>
      </c>
      <c r="C169" s="48" t="s">
        <v>351</v>
      </c>
      <c r="D169" s="88" t="s">
        <v>27</v>
      </c>
      <c r="E169" s="33">
        <v>7</v>
      </c>
      <c r="F169" s="34">
        <v>1052072.6000000001</v>
      </c>
      <c r="G169" s="33">
        <v>13</v>
      </c>
      <c r="H169" s="34">
        <v>1692940.2936600002</v>
      </c>
      <c r="I169" s="33">
        <v>13</v>
      </c>
      <c r="J169" s="34">
        <v>1692940.2936600002</v>
      </c>
      <c r="K169" s="50">
        <f t="shared" si="5"/>
        <v>0</v>
      </c>
      <c r="L169" s="108"/>
    </row>
    <row r="170" spans="1:13" s="103" customFormat="1" ht="12.75" x14ac:dyDescent="0.25">
      <c r="A170" s="220"/>
      <c r="B170" s="116" t="s">
        <v>143</v>
      </c>
      <c r="C170" s="92" t="s">
        <v>179</v>
      </c>
      <c r="D170" s="93" t="s">
        <v>28</v>
      </c>
      <c r="E170" s="60">
        <v>13</v>
      </c>
      <c r="F170" s="93">
        <v>14640894.189999999</v>
      </c>
      <c r="G170" s="60">
        <v>15</v>
      </c>
      <c r="H170" s="93">
        <f>5648887.41</f>
        <v>5648887.4100000001</v>
      </c>
      <c r="I170" s="60">
        <v>15</v>
      </c>
      <c r="J170" s="93">
        <f>H170</f>
        <v>5648887.4100000001</v>
      </c>
      <c r="K170" s="50">
        <f t="shared" si="5"/>
        <v>0</v>
      </c>
      <c r="L170" s="108"/>
    </row>
    <row r="171" spans="1:13" s="103" customFormat="1" ht="12.75" x14ac:dyDescent="0.25">
      <c r="A171" s="220"/>
      <c r="B171" s="116" t="s">
        <v>144</v>
      </c>
      <c r="C171" s="92" t="s">
        <v>180</v>
      </c>
      <c r="D171" s="93" t="s">
        <v>28</v>
      </c>
      <c r="E171" s="60">
        <v>27</v>
      </c>
      <c r="F171" s="93">
        <v>6328751.3899999997</v>
      </c>
      <c r="G171" s="60">
        <v>24</v>
      </c>
      <c r="H171" s="93">
        <v>5838219.8499999996</v>
      </c>
      <c r="I171" s="60">
        <v>24</v>
      </c>
      <c r="J171" s="93">
        <f>H171</f>
        <v>5838219.8499999996</v>
      </c>
      <c r="K171" s="50">
        <f t="shared" si="5"/>
        <v>0</v>
      </c>
      <c r="L171" s="108"/>
    </row>
    <row r="172" spans="1:13" s="103" customFormat="1" ht="25.5" hidden="1" customHeight="1" x14ac:dyDescent="0.25">
      <c r="A172" s="220"/>
      <c r="B172" s="116" t="s">
        <v>145</v>
      </c>
      <c r="C172" s="94" t="s">
        <v>352</v>
      </c>
      <c r="D172" s="93" t="s">
        <v>28</v>
      </c>
      <c r="E172" s="60"/>
      <c r="F172" s="93"/>
      <c r="G172" s="60"/>
      <c r="H172" s="93"/>
      <c r="I172" s="60"/>
      <c r="J172" s="93"/>
      <c r="K172" s="50">
        <f t="shared" si="5"/>
        <v>0</v>
      </c>
      <c r="L172" s="108"/>
    </row>
    <row r="173" spans="1:13" s="103" customFormat="1" ht="12.75" x14ac:dyDescent="0.25">
      <c r="A173" s="220"/>
      <c r="B173" s="116" t="s">
        <v>146</v>
      </c>
      <c r="C173" s="95" t="s">
        <v>181</v>
      </c>
      <c r="D173" s="93" t="s">
        <v>28</v>
      </c>
      <c r="E173" s="60">
        <v>69</v>
      </c>
      <c r="F173" s="93">
        <v>13865173.800000001</v>
      </c>
      <c r="G173" s="60">
        <v>39</v>
      </c>
      <c r="H173" s="93">
        <v>4994526.1900000004</v>
      </c>
      <c r="I173" s="60">
        <v>39</v>
      </c>
      <c r="J173" s="93">
        <v>4330611.03</v>
      </c>
      <c r="K173" s="50">
        <f t="shared" si="5"/>
        <v>0</v>
      </c>
      <c r="L173" s="108"/>
    </row>
    <row r="174" spans="1:13" s="103" customFormat="1" ht="12.75" x14ac:dyDescent="0.25">
      <c r="A174" s="220"/>
      <c r="B174" s="116" t="s">
        <v>147</v>
      </c>
      <c r="C174" s="92" t="s">
        <v>182</v>
      </c>
      <c r="D174" s="93" t="s">
        <v>28</v>
      </c>
      <c r="E174" s="60">
        <v>68</v>
      </c>
      <c r="F174" s="93">
        <v>10963946.220000001</v>
      </c>
      <c r="G174" s="60">
        <v>94</v>
      </c>
      <c r="H174" s="93">
        <v>19751655.989999998</v>
      </c>
      <c r="I174" s="60">
        <v>94</v>
      </c>
      <c r="J174" s="93">
        <v>17751655.989999998</v>
      </c>
      <c r="K174" s="50">
        <f t="shared" si="5"/>
        <v>0</v>
      </c>
      <c r="L174" s="108"/>
    </row>
    <row r="175" spans="1:13" s="103" customFormat="1" ht="12.75" x14ac:dyDescent="0.25">
      <c r="A175" s="220"/>
      <c r="B175" s="116" t="s">
        <v>183</v>
      </c>
      <c r="C175" s="95" t="s">
        <v>184</v>
      </c>
      <c r="D175" s="93" t="s">
        <v>28</v>
      </c>
      <c r="E175" s="60">
        <v>13</v>
      </c>
      <c r="F175" s="93">
        <v>6073176.5899999999</v>
      </c>
      <c r="G175" s="60">
        <v>18</v>
      </c>
      <c r="H175" s="93">
        <v>5378664.8899999997</v>
      </c>
      <c r="I175" s="60">
        <v>18</v>
      </c>
      <c r="J175" s="93">
        <f t="shared" ref="J175:J176" si="6">H175</f>
        <v>5378664.8899999997</v>
      </c>
      <c r="K175" s="50">
        <f t="shared" si="5"/>
        <v>0</v>
      </c>
      <c r="L175" s="108"/>
    </row>
    <row r="176" spans="1:13" s="103" customFormat="1" ht="12.75" x14ac:dyDescent="0.25">
      <c r="A176" s="220"/>
      <c r="B176" s="116" t="s">
        <v>185</v>
      </c>
      <c r="C176" s="92" t="s">
        <v>186</v>
      </c>
      <c r="D176" s="93" t="s">
        <v>28</v>
      </c>
      <c r="E176" s="60">
        <v>8</v>
      </c>
      <c r="F176" s="93">
        <v>4391185.5999999996</v>
      </c>
      <c r="G176" s="60">
        <v>10</v>
      </c>
      <c r="H176" s="93">
        <v>4640677.5999999996</v>
      </c>
      <c r="I176" s="60">
        <v>10</v>
      </c>
      <c r="J176" s="93">
        <f t="shared" si="6"/>
        <v>4640677.5999999996</v>
      </c>
      <c r="K176" s="50">
        <f t="shared" si="5"/>
        <v>0</v>
      </c>
      <c r="L176" s="108"/>
    </row>
    <row r="177" spans="1:19" s="103" customFormat="1" ht="25.5" hidden="1" customHeight="1" x14ac:dyDescent="0.25">
      <c r="A177" s="220"/>
      <c r="B177" s="117"/>
      <c r="C177" s="96" t="s">
        <v>49</v>
      </c>
      <c r="D177" s="97"/>
      <c r="E177" s="97"/>
      <c r="F177" s="97"/>
      <c r="G177" s="97"/>
      <c r="H177" s="97"/>
      <c r="I177" s="97"/>
      <c r="J177" s="97"/>
      <c r="K177" s="50">
        <f t="shared" si="5"/>
        <v>0</v>
      </c>
      <c r="L177" s="108"/>
    </row>
    <row r="178" spans="1:19" s="103" customFormat="1" ht="12.75" hidden="1" customHeight="1" x14ac:dyDescent="0.25">
      <c r="A178" s="220"/>
      <c r="B178" s="118" t="s">
        <v>148</v>
      </c>
      <c r="C178" s="98" t="s">
        <v>149</v>
      </c>
      <c r="D178" s="99" t="s">
        <v>28</v>
      </c>
      <c r="E178" s="93"/>
      <c r="F178" s="93"/>
      <c r="G178" s="60"/>
      <c r="H178" s="93"/>
      <c r="I178" s="60"/>
      <c r="J178" s="93"/>
      <c r="K178" s="50">
        <f t="shared" si="5"/>
        <v>0</v>
      </c>
      <c r="L178" s="108"/>
    </row>
    <row r="179" spans="1:19" s="103" customFormat="1" ht="12.75" x14ac:dyDescent="0.25">
      <c r="A179" s="220"/>
      <c r="B179" s="116" t="s">
        <v>150</v>
      </c>
      <c r="C179" s="63" t="s">
        <v>353</v>
      </c>
      <c r="D179" s="93" t="s">
        <v>28</v>
      </c>
      <c r="E179" s="93">
        <v>0</v>
      </c>
      <c r="F179" s="93">
        <v>0</v>
      </c>
      <c r="G179" s="60">
        <v>17</v>
      </c>
      <c r="H179" s="93">
        <v>4135405.73</v>
      </c>
      <c r="I179" s="60">
        <v>17</v>
      </c>
      <c r="J179" s="93">
        <f>H179</f>
        <v>4135405.73</v>
      </c>
      <c r="K179" s="50">
        <f t="shared" si="5"/>
        <v>0</v>
      </c>
      <c r="L179" s="108"/>
    </row>
    <row r="180" spans="1:19" s="103" customFormat="1" ht="12.75" hidden="1" customHeight="1" x14ac:dyDescent="0.25">
      <c r="A180" s="220"/>
      <c r="B180" s="116" t="s">
        <v>151</v>
      </c>
      <c r="C180" s="63" t="s">
        <v>152</v>
      </c>
      <c r="D180" s="93" t="s">
        <v>28</v>
      </c>
      <c r="E180" s="93"/>
      <c r="F180" s="93"/>
      <c r="G180" s="60"/>
      <c r="H180" s="93"/>
      <c r="I180" s="60"/>
      <c r="J180" s="93">
        <f t="shared" ref="J180:J183" si="7">H180</f>
        <v>0</v>
      </c>
      <c r="K180" s="50">
        <f t="shared" si="5"/>
        <v>0</v>
      </c>
      <c r="L180" s="108"/>
    </row>
    <row r="181" spans="1:19" s="103" customFormat="1" ht="25.5" x14ac:dyDescent="0.25">
      <c r="A181" s="220"/>
      <c r="B181" s="116" t="s">
        <v>190</v>
      </c>
      <c r="C181" s="95" t="s">
        <v>354</v>
      </c>
      <c r="D181" s="93" t="s">
        <v>28</v>
      </c>
      <c r="E181" s="60">
        <v>4</v>
      </c>
      <c r="F181" s="93">
        <v>3667046.29</v>
      </c>
      <c r="G181" s="60">
        <v>5</v>
      </c>
      <c r="H181" s="93">
        <v>3916295.8</v>
      </c>
      <c r="I181" s="60">
        <v>5</v>
      </c>
      <c r="J181" s="93">
        <v>2916295.8</v>
      </c>
      <c r="K181" s="50">
        <f t="shared" si="5"/>
        <v>0</v>
      </c>
      <c r="L181" s="108"/>
    </row>
    <row r="182" spans="1:19" s="103" customFormat="1" ht="12.75" x14ac:dyDescent="0.25">
      <c r="A182" s="220"/>
      <c r="B182" s="116" t="s">
        <v>189</v>
      </c>
      <c r="C182" s="92" t="s">
        <v>355</v>
      </c>
      <c r="D182" s="93" t="s">
        <v>28</v>
      </c>
      <c r="E182" s="60">
        <v>11</v>
      </c>
      <c r="F182" s="93">
        <v>3500380.19</v>
      </c>
      <c r="G182" s="60">
        <v>10</v>
      </c>
      <c r="H182" s="93">
        <v>3319707.91</v>
      </c>
      <c r="I182" s="60">
        <v>10</v>
      </c>
      <c r="J182" s="93">
        <f t="shared" si="7"/>
        <v>3319707.91</v>
      </c>
      <c r="K182" s="50">
        <f t="shared" si="5"/>
        <v>0</v>
      </c>
      <c r="L182" s="108"/>
    </row>
    <row r="183" spans="1:19" s="103" customFormat="1" ht="12.75" x14ac:dyDescent="0.25">
      <c r="A183" s="220"/>
      <c r="B183" s="116" t="s">
        <v>153</v>
      </c>
      <c r="C183" s="63" t="s">
        <v>356</v>
      </c>
      <c r="D183" s="93" t="s">
        <v>28</v>
      </c>
      <c r="E183" s="93">
        <v>10</v>
      </c>
      <c r="F183" s="93">
        <v>2400251.9700000002</v>
      </c>
      <c r="G183" s="60">
        <v>12</v>
      </c>
      <c r="H183" s="93">
        <v>2955379.9</v>
      </c>
      <c r="I183" s="60">
        <v>12</v>
      </c>
      <c r="J183" s="93">
        <f t="shared" si="7"/>
        <v>2955379.9</v>
      </c>
      <c r="K183" s="50">
        <f t="shared" si="5"/>
        <v>0</v>
      </c>
      <c r="L183" s="108"/>
    </row>
    <row r="184" spans="1:19" s="103" customFormat="1" ht="12.75" x14ac:dyDescent="0.25">
      <c r="A184" s="220"/>
      <c r="B184" s="116" t="s">
        <v>357</v>
      </c>
      <c r="C184" s="92" t="s">
        <v>358</v>
      </c>
      <c r="D184" s="93" t="s">
        <v>28</v>
      </c>
      <c r="E184" s="93">
        <v>0</v>
      </c>
      <c r="F184" s="93">
        <v>0</v>
      </c>
      <c r="G184" s="60">
        <v>2</v>
      </c>
      <c r="H184" s="93">
        <v>1597139.15</v>
      </c>
      <c r="I184" s="60">
        <v>2</v>
      </c>
      <c r="J184" s="93">
        <v>493655.74</v>
      </c>
      <c r="K184" s="50">
        <f t="shared" si="5"/>
        <v>0</v>
      </c>
      <c r="L184" s="108"/>
    </row>
    <row r="185" spans="1:19" s="103" customFormat="1" ht="16.5" customHeight="1" x14ac:dyDescent="0.25">
      <c r="A185" s="221"/>
      <c r="B185" s="119"/>
      <c r="C185" s="100" t="s">
        <v>260</v>
      </c>
      <c r="D185" s="49" t="s">
        <v>44</v>
      </c>
      <c r="E185" s="38" t="s">
        <v>120</v>
      </c>
      <c r="F185" s="93">
        <f>9122900+7806600</f>
        <v>16929500</v>
      </c>
      <c r="G185" s="38" t="s">
        <v>120</v>
      </c>
      <c r="H185" s="93">
        <f>10339798.57+4946628.93</f>
        <v>15286427.5</v>
      </c>
      <c r="I185" s="38" t="s">
        <v>120</v>
      </c>
      <c r="J185" s="93">
        <f>H185</f>
        <v>15286427.5</v>
      </c>
      <c r="K185" s="38" t="s">
        <v>120</v>
      </c>
      <c r="L185" s="108"/>
    </row>
    <row r="186" spans="1:19" ht="36.75" customHeight="1" x14ac:dyDescent="0.25">
      <c r="A186" s="211" t="s">
        <v>23</v>
      </c>
      <c r="B186" s="109" t="s">
        <v>18</v>
      </c>
      <c r="C186" s="76" t="s">
        <v>26</v>
      </c>
      <c r="D186" s="41" t="s">
        <v>18</v>
      </c>
      <c r="E186" s="41" t="s">
        <v>18</v>
      </c>
      <c r="F186" s="77">
        <f>SUM(F187:F189)</f>
        <v>29623700</v>
      </c>
      <c r="G186" s="41" t="s">
        <v>18</v>
      </c>
      <c r="H186" s="77">
        <f>SUM(H187:H189)</f>
        <v>32681126.600000001</v>
      </c>
      <c r="I186" s="41" t="s">
        <v>18</v>
      </c>
      <c r="J186" s="77">
        <f>SUM(J187:J189)</f>
        <v>31663768.629999999</v>
      </c>
      <c r="K186" s="41" t="s">
        <v>18</v>
      </c>
      <c r="L186" s="110" t="s">
        <v>18</v>
      </c>
      <c r="M186" s="4"/>
      <c r="N186" s="9"/>
      <c r="O186" s="10"/>
      <c r="P186" s="11"/>
      <c r="Q186" s="12"/>
      <c r="R186" s="12"/>
      <c r="S186" s="12"/>
    </row>
    <row r="187" spans="1:19" ht="38.25" x14ac:dyDescent="0.25">
      <c r="A187" s="212"/>
      <c r="B187" s="120" t="s">
        <v>24</v>
      </c>
      <c r="C187" s="51" t="s">
        <v>21</v>
      </c>
      <c r="D187" s="52" t="s">
        <v>27</v>
      </c>
      <c r="E187" s="53">
        <v>11201</v>
      </c>
      <c r="F187" s="54">
        <v>25478087.149999999</v>
      </c>
      <c r="G187" s="55">
        <v>11201</v>
      </c>
      <c r="H187" s="56">
        <v>28112060.170000002</v>
      </c>
      <c r="I187" s="55">
        <v>11201</v>
      </c>
      <c r="J187" s="56">
        <v>27235606.27</v>
      </c>
      <c r="K187" s="50">
        <f t="shared" ref="K187:K188" si="8">I187-G187</f>
        <v>0</v>
      </c>
      <c r="L187" s="108"/>
      <c r="M187" s="4"/>
      <c r="N187" s="9"/>
      <c r="O187" s="10"/>
      <c r="P187" s="13"/>
      <c r="Q187" s="12"/>
      <c r="R187" s="12"/>
      <c r="S187" s="12"/>
    </row>
    <row r="188" spans="1:19" ht="38.25" x14ac:dyDescent="0.25">
      <c r="A188" s="213"/>
      <c r="B188" s="120" t="s">
        <v>25</v>
      </c>
      <c r="C188" s="51" t="s">
        <v>22</v>
      </c>
      <c r="D188" s="52" t="s">
        <v>27</v>
      </c>
      <c r="E188" s="53">
        <v>1801</v>
      </c>
      <c r="F188" s="54">
        <v>4096012.85</v>
      </c>
      <c r="G188" s="55">
        <v>1801</v>
      </c>
      <c r="H188" s="56">
        <v>4519466.43</v>
      </c>
      <c r="I188" s="55">
        <v>1801</v>
      </c>
      <c r="J188" s="56">
        <v>4378562.3600000003</v>
      </c>
      <c r="K188" s="50">
        <f t="shared" si="8"/>
        <v>0</v>
      </c>
      <c r="L188" s="108"/>
      <c r="M188" s="4"/>
      <c r="N188" s="9"/>
      <c r="O188" s="14"/>
    </row>
    <row r="189" spans="1:19" ht="20.25" customHeight="1" x14ac:dyDescent="0.25">
      <c r="A189" s="75"/>
      <c r="B189" s="111"/>
      <c r="C189" s="47" t="s">
        <v>260</v>
      </c>
      <c r="D189" s="52" t="s">
        <v>44</v>
      </c>
      <c r="E189" s="38" t="s">
        <v>120</v>
      </c>
      <c r="F189" s="78">
        <v>49600</v>
      </c>
      <c r="G189" s="38" t="s">
        <v>120</v>
      </c>
      <c r="H189" s="79">
        <v>49600</v>
      </c>
      <c r="I189" s="38" t="s">
        <v>120</v>
      </c>
      <c r="J189" s="79">
        <v>49600</v>
      </c>
      <c r="K189" s="50"/>
      <c r="L189" s="121"/>
      <c r="M189" s="4"/>
      <c r="N189" s="9"/>
      <c r="O189" s="14"/>
    </row>
    <row r="190" spans="1:19" ht="26.25" x14ac:dyDescent="0.25">
      <c r="A190" s="211" t="s">
        <v>177</v>
      </c>
      <c r="B190" s="64" t="s">
        <v>18</v>
      </c>
      <c r="C190" s="76" t="s">
        <v>26</v>
      </c>
      <c r="D190" s="41" t="s">
        <v>18</v>
      </c>
      <c r="E190" s="41" t="s">
        <v>18</v>
      </c>
      <c r="F190" s="106">
        <f>F191+F192+F193+F194</f>
        <v>17780900</v>
      </c>
      <c r="G190" s="41" t="s">
        <v>18</v>
      </c>
      <c r="H190" s="106">
        <f>H191+H192+H193+H194</f>
        <v>20257185.829999998</v>
      </c>
      <c r="I190" s="41" t="s">
        <v>18</v>
      </c>
      <c r="J190" s="106">
        <f>J191+J192+J193+J194</f>
        <v>19255420.98</v>
      </c>
      <c r="K190" s="41" t="s">
        <v>18</v>
      </c>
      <c r="L190" s="110" t="s">
        <v>18</v>
      </c>
      <c r="M190" s="4"/>
      <c r="N190" s="9"/>
      <c r="O190" s="14"/>
    </row>
    <row r="191" spans="1:19" x14ac:dyDescent="0.25">
      <c r="A191" s="212"/>
      <c r="B191" s="116" t="s">
        <v>174</v>
      </c>
      <c r="C191" s="42" t="s">
        <v>178</v>
      </c>
      <c r="D191" s="33" t="s">
        <v>171</v>
      </c>
      <c r="E191" s="43">
        <v>757</v>
      </c>
      <c r="F191" s="168">
        <v>11138119</v>
      </c>
      <c r="G191" s="35">
        <v>765</v>
      </c>
      <c r="H191" s="36">
        <v>12646271.529999999</v>
      </c>
      <c r="I191" s="36">
        <v>765</v>
      </c>
      <c r="J191" s="36">
        <v>12012234.08</v>
      </c>
      <c r="K191" s="185">
        <f t="shared" ref="K191:K193" si="9">G191-I191</f>
        <v>0</v>
      </c>
      <c r="L191" s="121"/>
      <c r="M191" s="4"/>
      <c r="N191" s="9"/>
      <c r="O191" s="14"/>
    </row>
    <row r="192" spans="1:19" ht="39" x14ac:dyDescent="0.25">
      <c r="A192" s="212"/>
      <c r="B192" s="116" t="s">
        <v>175</v>
      </c>
      <c r="C192" s="40" t="s">
        <v>169</v>
      </c>
      <c r="D192" s="33" t="s">
        <v>172</v>
      </c>
      <c r="E192" s="39">
        <v>15000</v>
      </c>
      <c r="F192" s="168">
        <v>1475096</v>
      </c>
      <c r="G192" s="35">
        <v>15231</v>
      </c>
      <c r="H192" s="35">
        <v>1682361</v>
      </c>
      <c r="I192" s="35">
        <v>15231</v>
      </c>
      <c r="J192" s="35">
        <v>1610982.9</v>
      </c>
      <c r="K192" s="185">
        <f t="shared" si="9"/>
        <v>0</v>
      </c>
      <c r="L192" s="121"/>
      <c r="M192" s="4"/>
      <c r="N192" s="9"/>
      <c r="O192" s="14"/>
    </row>
    <row r="193" spans="1:16" x14ac:dyDescent="0.25">
      <c r="A193" s="212"/>
      <c r="B193" s="122" t="s">
        <v>176</v>
      </c>
      <c r="C193" s="44" t="s">
        <v>170</v>
      </c>
      <c r="D193" s="45" t="s">
        <v>173</v>
      </c>
      <c r="E193" s="46">
        <v>30</v>
      </c>
      <c r="F193" s="169">
        <v>5010391</v>
      </c>
      <c r="G193" s="37">
        <v>30</v>
      </c>
      <c r="H193" s="37">
        <v>5771259.2999999998</v>
      </c>
      <c r="I193" s="37">
        <v>30</v>
      </c>
      <c r="J193" s="35">
        <v>5474910</v>
      </c>
      <c r="K193" s="185">
        <f t="shared" si="9"/>
        <v>0</v>
      </c>
      <c r="L193" s="123"/>
      <c r="M193" s="4"/>
      <c r="N193" s="9"/>
      <c r="O193" s="14"/>
    </row>
    <row r="194" spans="1:16" ht="18" customHeight="1" thickBot="1" x14ac:dyDescent="0.3">
      <c r="A194" s="213"/>
      <c r="B194" s="124"/>
      <c r="C194" s="125" t="s">
        <v>260</v>
      </c>
      <c r="D194" s="126"/>
      <c r="E194" s="127" t="s">
        <v>120</v>
      </c>
      <c r="F194" s="170">
        <v>157294</v>
      </c>
      <c r="G194" s="127" t="s">
        <v>120</v>
      </c>
      <c r="H194" s="128">
        <v>157294</v>
      </c>
      <c r="I194" s="127" t="s">
        <v>120</v>
      </c>
      <c r="J194" s="129">
        <v>157294</v>
      </c>
      <c r="K194" s="185"/>
      <c r="L194" s="130"/>
      <c r="M194" s="4"/>
      <c r="N194" s="9"/>
      <c r="O194" s="14"/>
    </row>
    <row r="195" spans="1:16" s="12" customFormat="1" x14ac:dyDescent="0.25">
      <c r="A195" s="229"/>
      <c r="B195" s="230"/>
      <c r="C195" s="230"/>
      <c r="D195" s="230"/>
      <c r="E195" s="15"/>
      <c r="F195" s="15"/>
      <c r="G195" s="16"/>
      <c r="H195" s="16"/>
      <c r="I195" s="16"/>
      <c r="J195" s="16"/>
      <c r="K195" s="16"/>
      <c r="L195" s="16"/>
      <c r="M195" s="17"/>
      <c r="N195" s="13"/>
      <c r="O195" s="13"/>
      <c r="P195" s="13"/>
    </row>
    <row r="196" spans="1:16" s="21" customFormat="1" ht="15.75" x14ac:dyDescent="0.25">
      <c r="A196" s="18" t="s">
        <v>50</v>
      </c>
      <c r="B196" s="19"/>
      <c r="C196" s="20"/>
      <c r="D196" s="20"/>
      <c r="E196" s="20"/>
      <c r="F196" s="20"/>
      <c r="G196" s="20"/>
      <c r="H196" s="32"/>
      <c r="I196" s="32"/>
      <c r="J196" s="32"/>
      <c r="N196" s="22"/>
      <c r="O196" s="22"/>
      <c r="P196" s="22"/>
    </row>
    <row r="197" spans="1:16" s="20" customFormat="1" ht="12.75" x14ac:dyDescent="0.2">
      <c r="A197" s="18" t="s">
        <v>202</v>
      </c>
      <c r="N197" s="23"/>
      <c r="O197" s="23"/>
      <c r="P197" s="23"/>
    </row>
    <row r="198" spans="1:16" s="20" customFormat="1" ht="12.75" x14ac:dyDescent="0.2">
      <c r="A198" s="18" t="s">
        <v>51</v>
      </c>
      <c r="F198" s="32"/>
      <c r="G198" s="32"/>
      <c r="H198" s="32"/>
      <c r="I198" s="32"/>
      <c r="J198" s="32"/>
      <c r="N198" s="23"/>
      <c r="O198" s="23"/>
      <c r="P198" s="23"/>
    </row>
    <row r="199" spans="1:16" s="20" customFormat="1" ht="12.75" x14ac:dyDescent="0.2">
      <c r="A199" s="18" t="s">
        <v>52</v>
      </c>
      <c r="N199" s="23"/>
      <c r="O199" s="23"/>
      <c r="P199" s="23"/>
    </row>
    <row r="200" spans="1:16" s="20" customFormat="1" ht="12.75" x14ac:dyDescent="0.2">
      <c r="N200" s="23"/>
      <c r="O200" s="23"/>
      <c r="P200" s="23"/>
    </row>
    <row r="201" spans="1:16" s="12" customFormat="1" hidden="1" x14ac:dyDescent="0.25">
      <c r="C201" s="24" t="s">
        <v>6</v>
      </c>
      <c r="D201" s="233"/>
      <c r="E201" s="233"/>
      <c r="F201" s="233"/>
      <c r="G201" s="233"/>
      <c r="H201" s="233"/>
      <c r="N201" s="13"/>
      <c r="O201" s="13"/>
      <c r="P201" s="13"/>
    </row>
    <row r="202" spans="1:16" s="12" customFormat="1" hidden="1" x14ac:dyDescent="0.25">
      <c r="C202" s="24" t="s">
        <v>7</v>
      </c>
      <c r="D202" s="231"/>
      <c r="E202" s="231"/>
      <c r="F202" s="231"/>
      <c r="G202" s="231"/>
      <c r="H202" s="231"/>
      <c r="N202" s="13"/>
      <c r="O202" s="13"/>
      <c r="P202" s="13"/>
    </row>
    <row r="203" spans="1:16" s="12" customFormat="1" hidden="1" x14ac:dyDescent="0.25">
      <c r="C203" s="24" t="s">
        <v>8</v>
      </c>
      <c r="D203" s="231"/>
      <c r="E203" s="231"/>
      <c r="F203" s="231"/>
      <c r="G203" s="231"/>
      <c r="H203" s="231"/>
      <c r="N203" s="13"/>
      <c r="O203" s="13"/>
      <c r="P203" s="13"/>
    </row>
    <row r="204" spans="1:16" s="12" customFormat="1" hidden="1" x14ac:dyDescent="0.25">
      <c r="C204" s="24" t="s">
        <v>9</v>
      </c>
      <c r="D204" s="231"/>
      <c r="E204" s="231"/>
      <c r="F204" s="231"/>
      <c r="G204" s="231"/>
      <c r="H204" s="231"/>
      <c r="N204" s="13"/>
      <c r="O204" s="13"/>
      <c r="P204" s="13"/>
    </row>
    <row r="205" spans="1:16" s="12" customFormat="1" hidden="1" x14ac:dyDescent="0.25">
      <c r="C205" s="24" t="s">
        <v>10</v>
      </c>
      <c r="D205" s="233"/>
      <c r="E205" s="233"/>
      <c r="F205" s="233"/>
      <c r="G205" s="233"/>
      <c r="H205" s="233"/>
      <c r="N205" s="13"/>
      <c r="O205" s="13"/>
      <c r="P205" s="13"/>
    </row>
    <row r="206" spans="1:16" s="12" customFormat="1" hidden="1" x14ac:dyDescent="0.25">
      <c r="C206" s="24" t="s">
        <v>11</v>
      </c>
      <c r="D206" s="233"/>
      <c r="E206" s="233"/>
      <c r="F206" s="233"/>
      <c r="G206" s="233"/>
      <c r="H206" s="233"/>
      <c r="N206" s="13"/>
      <c r="O206" s="13"/>
      <c r="P206" s="13"/>
    </row>
    <row r="207" spans="1:16" s="12" customFormat="1" hidden="1" x14ac:dyDescent="0.25">
      <c r="C207" s="24" t="s">
        <v>12</v>
      </c>
      <c r="D207" s="231"/>
      <c r="E207" s="231"/>
      <c r="F207" s="231"/>
      <c r="G207" s="231"/>
      <c r="H207" s="231"/>
      <c r="N207" s="13"/>
      <c r="O207" s="13"/>
      <c r="P207" s="13"/>
    </row>
    <row r="208" spans="1:16" s="12" customFormat="1" hidden="1" x14ac:dyDescent="0.25">
      <c r="C208" s="24" t="s">
        <v>13</v>
      </c>
      <c r="D208" s="232"/>
      <c r="E208" s="232"/>
      <c r="F208" s="232"/>
      <c r="G208" s="232"/>
      <c r="H208" s="232"/>
      <c r="N208" s="13"/>
      <c r="O208" s="13"/>
      <c r="P208" s="13"/>
    </row>
    <row r="209" spans="4:16" s="12" customFormat="1" hidden="1" x14ac:dyDescent="0.25">
      <c r="D209" s="231"/>
      <c r="E209" s="231"/>
      <c r="F209" s="231"/>
      <c r="G209" s="231"/>
      <c r="H209" s="231"/>
      <c r="N209" s="13"/>
      <c r="O209" s="13"/>
      <c r="P209" s="13"/>
    </row>
    <row r="210" spans="4:16" s="12" customFormat="1" hidden="1" x14ac:dyDescent="0.25">
      <c r="N210" s="13"/>
      <c r="O210" s="13"/>
      <c r="P210" s="13"/>
    </row>
    <row r="211" spans="4:16" s="12" customFormat="1" x14ac:dyDescent="0.25">
      <c r="G211" s="25"/>
      <c r="H211" s="26"/>
      <c r="I211" s="25"/>
      <c r="J211" s="26"/>
      <c r="N211" s="13"/>
      <c r="O211" s="13"/>
      <c r="P211" s="13"/>
    </row>
    <row r="212" spans="4:16" s="12" customFormat="1" x14ac:dyDescent="0.25">
      <c r="H212" s="27"/>
      <c r="J212" s="27"/>
      <c r="N212" s="13"/>
      <c r="O212" s="13"/>
      <c r="P212" s="13"/>
    </row>
  </sheetData>
  <mergeCells count="27">
    <mergeCell ref="A190:A194"/>
    <mergeCell ref="A195:D195"/>
    <mergeCell ref="D207:H207"/>
    <mergeCell ref="D208:H208"/>
    <mergeCell ref="D209:H209"/>
    <mergeCell ref="D201:H201"/>
    <mergeCell ref="D202:H202"/>
    <mergeCell ref="D203:H203"/>
    <mergeCell ref="D204:H204"/>
    <mergeCell ref="D205:H205"/>
    <mergeCell ref="D206:H206"/>
    <mergeCell ref="A5:A6"/>
    <mergeCell ref="J1:K1"/>
    <mergeCell ref="B3:L3"/>
    <mergeCell ref="G4:H4"/>
    <mergeCell ref="B5:C5"/>
    <mergeCell ref="D5:D6"/>
    <mergeCell ref="G5:H5"/>
    <mergeCell ref="I5:L5"/>
    <mergeCell ref="E5:F5"/>
    <mergeCell ref="A79:A100"/>
    <mergeCell ref="A186:A188"/>
    <mergeCell ref="A9:A69"/>
    <mergeCell ref="L80:L99"/>
    <mergeCell ref="B63:B64"/>
    <mergeCell ref="C63:C64"/>
    <mergeCell ref="A101:A185"/>
  </mergeCells>
  <pageMargins left="0.19685039370078741" right="0.1968503937007874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2023-03-23T07:02:57Z</dcterms:modified>
</cp:coreProperties>
</file>