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64011"/>
  <bookViews>
    <workbookView xWindow="0" yWindow="0" windowWidth="22260" windowHeight="12645"/>
  </bookViews>
  <sheets>
    <sheet name="Лист1" sheetId="1" r:id="rId1"/>
  </sheets>
  <definedNames>
    <definedName name="_xlnm.Print_Titles" localSheetId="0">Лист1!$5:$7</definedName>
    <definedName name="_xlnm.Print_Area" localSheetId="0">Лист1!$A$1:$L$198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J70" i="1"/>
  <c r="H70" i="1"/>
  <c r="F70" i="1"/>
  <c r="H183" i="1"/>
  <c r="J183" i="1"/>
  <c r="F183" i="1"/>
  <c r="F78" i="1"/>
  <c r="J99" i="1"/>
  <c r="H99" i="1"/>
  <c r="F99" i="1"/>
  <c r="E20" i="1" l="1"/>
  <c r="G20" i="1"/>
  <c r="H20" i="1"/>
  <c r="I20" i="1"/>
  <c r="J20" i="1"/>
  <c r="H41" i="1"/>
  <c r="J41" i="1"/>
  <c r="F9" i="1"/>
  <c r="J9" i="1"/>
  <c r="F177" i="1"/>
  <c r="F173" i="1"/>
  <c r="F79" i="1"/>
  <c r="F8" i="1" l="1"/>
  <c r="K75" i="1"/>
  <c r="H177" i="1" l="1"/>
  <c r="F139" i="1" l="1"/>
  <c r="J139" i="1"/>
  <c r="I139" i="1"/>
  <c r="H139" i="1"/>
  <c r="G139" i="1"/>
  <c r="E139" i="1"/>
  <c r="F138" i="1"/>
  <c r="J138" i="1"/>
  <c r="I138" i="1"/>
  <c r="H138" i="1"/>
  <c r="G138" i="1"/>
  <c r="E138" i="1"/>
  <c r="F137" i="1"/>
  <c r="J137" i="1"/>
  <c r="I137" i="1"/>
  <c r="H137" i="1"/>
  <c r="G137" i="1"/>
  <c r="E137" i="1"/>
  <c r="F136" i="1"/>
  <c r="J136" i="1"/>
  <c r="I136" i="1"/>
  <c r="H136" i="1"/>
  <c r="G136" i="1"/>
  <c r="E136" i="1"/>
  <c r="K146" i="1"/>
  <c r="F10" i="1"/>
  <c r="K169" i="1"/>
  <c r="J169" i="1"/>
  <c r="K168" i="1"/>
  <c r="J168" i="1"/>
  <c r="J167" i="1"/>
  <c r="K166" i="1"/>
  <c r="J166" i="1"/>
  <c r="J165" i="1"/>
  <c r="K164" i="1"/>
  <c r="J164" i="1"/>
  <c r="K163" i="1"/>
  <c r="J163" i="1"/>
  <c r="K162" i="1"/>
  <c r="K161" i="1"/>
  <c r="J161" i="1"/>
  <c r="K160" i="1"/>
  <c r="H160" i="1"/>
  <c r="J160" i="1" s="1"/>
  <c r="K159" i="1"/>
  <c r="H159" i="1"/>
  <c r="J159" i="1" s="1"/>
  <c r="K158" i="1"/>
  <c r="J158" i="1"/>
  <c r="K157" i="1"/>
  <c r="J157" i="1"/>
  <c r="K156" i="1"/>
  <c r="J156" i="1"/>
  <c r="K155" i="1"/>
  <c r="J155" i="1"/>
  <c r="K154" i="1"/>
  <c r="J154" i="1"/>
  <c r="K153" i="1"/>
  <c r="K152" i="1"/>
  <c r="J152" i="1"/>
  <c r="K151" i="1"/>
  <c r="K150" i="1"/>
  <c r="H150" i="1"/>
  <c r="J150" i="1" s="1"/>
  <c r="K149" i="1"/>
  <c r="K148" i="1"/>
  <c r="K147" i="1"/>
  <c r="J147" i="1"/>
  <c r="K145" i="1"/>
  <c r="J145" i="1"/>
  <c r="J13" i="1"/>
  <c r="I13" i="1"/>
  <c r="H13" i="1"/>
  <c r="G13" i="1"/>
  <c r="J10" i="1"/>
  <c r="H10" i="1"/>
  <c r="G10" i="1"/>
  <c r="E10" i="1"/>
  <c r="F101" i="1" l="1"/>
  <c r="J101" i="1"/>
  <c r="H101" i="1"/>
  <c r="K180" i="1"/>
  <c r="K179" i="1"/>
  <c r="K178" i="1"/>
  <c r="K62" i="1" l="1"/>
  <c r="K11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19" i="1"/>
  <c r="K18" i="1"/>
  <c r="K17" i="1"/>
  <c r="K20" i="1" l="1"/>
  <c r="I134" i="1"/>
  <c r="K134" i="1" s="1"/>
  <c r="I133" i="1"/>
  <c r="K133" i="1" s="1"/>
  <c r="I132" i="1"/>
  <c r="K132" i="1" s="1"/>
  <c r="I131" i="1"/>
  <c r="K131" i="1" s="1"/>
  <c r="I130" i="1"/>
  <c r="K130" i="1" s="1"/>
  <c r="I129" i="1"/>
  <c r="K129" i="1" s="1"/>
  <c r="I128" i="1"/>
  <c r="K128" i="1" s="1"/>
  <c r="I127" i="1"/>
  <c r="K127" i="1" s="1"/>
  <c r="I126" i="1"/>
  <c r="K126" i="1" s="1"/>
  <c r="I125" i="1"/>
  <c r="K125" i="1" s="1"/>
  <c r="I124" i="1"/>
  <c r="K124" i="1" s="1"/>
  <c r="I123" i="1"/>
  <c r="K123" i="1" s="1"/>
  <c r="I122" i="1"/>
  <c r="K122" i="1" s="1"/>
  <c r="I121" i="1"/>
  <c r="K121" i="1" s="1"/>
  <c r="I120" i="1"/>
  <c r="K120" i="1" s="1"/>
  <c r="I119" i="1"/>
  <c r="K119" i="1" s="1"/>
  <c r="I118" i="1"/>
  <c r="K118" i="1" s="1"/>
  <c r="I117" i="1"/>
  <c r="K117" i="1" s="1"/>
  <c r="I116" i="1"/>
  <c r="K116" i="1" s="1"/>
  <c r="I115" i="1"/>
  <c r="K115" i="1" s="1"/>
  <c r="I114" i="1"/>
  <c r="K114" i="1" s="1"/>
  <c r="I113" i="1"/>
  <c r="K113" i="1" s="1"/>
  <c r="I112" i="1"/>
  <c r="K112" i="1" s="1"/>
  <c r="I111" i="1"/>
  <c r="K111" i="1" s="1"/>
  <c r="I110" i="1"/>
  <c r="K110" i="1" s="1"/>
  <c r="I109" i="1"/>
  <c r="K109" i="1" s="1"/>
  <c r="I108" i="1"/>
  <c r="K108" i="1" s="1"/>
  <c r="I107" i="1"/>
  <c r="K107" i="1" s="1"/>
  <c r="I106" i="1"/>
  <c r="K106" i="1" s="1"/>
  <c r="I105" i="1"/>
  <c r="K105" i="1" s="1"/>
  <c r="I104" i="1"/>
  <c r="K104" i="1" s="1"/>
  <c r="I103" i="1"/>
  <c r="K103" i="1" s="1"/>
  <c r="I102" i="1"/>
  <c r="K102" i="1" s="1"/>
  <c r="I10" i="1"/>
  <c r="K10" i="1" s="1"/>
  <c r="K76" i="1" l="1"/>
  <c r="K175" i="1"/>
  <c r="K174" i="1"/>
  <c r="O178" i="1" l="1"/>
  <c r="K12" i="1" l="1"/>
  <c r="N80" i="1" l="1"/>
  <c r="K72" i="1"/>
  <c r="K73" i="1"/>
  <c r="K74" i="1"/>
  <c r="N174" i="1" l="1"/>
  <c r="H173" i="1"/>
  <c r="O174" i="1" s="1"/>
  <c r="J173" i="1"/>
  <c r="P174" i="1" s="1"/>
  <c r="N178" i="1"/>
  <c r="J177" i="1"/>
  <c r="P178" i="1" s="1"/>
  <c r="N102" i="1" l="1"/>
  <c r="N10" i="1"/>
  <c r="P10" i="1" l="1"/>
  <c r="O10" i="1"/>
  <c r="N7" i="1"/>
  <c r="H79" i="1" l="1"/>
  <c r="O80" i="1" s="1"/>
  <c r="J79" i="1"/>
  <c r="P80" i="1" s="1"/>
  <c r="O102" i="1" l="1"/>
  <c r="J8" i="1" l="1"/>
  <c r="P7" i="1" s="1"/>
  <c r="P102" i="1"/>
  <c r="K14" i="1"/>
  <c r="K16" i="1"/>
  <c r="K81" i="1" l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9" i="1"/>
  <c r="K80" i="1"/>
  <c r="K15" i="1" l="1"/>
  <c r="H8" i="1" l="1"/>
  <c r="O7" i="1" s="1"/>
</calcChain>
</file>

<file path=xl/sharedStrings.xml><?xml version="1.0" encoding="utf-8"?>
<sst xmlns="http://schemas.openxmlformats.org/spreadsheetml/2006/main" count="596" uniqueCount="361">
  <si>
    <t>сумма, руб.</t>
  </si>
  <si>
    <t>Организация и проведение спортивно-оздоровительной работы по развитию физической культуры и спорта среди различных групп населения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</si>
  <si>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</si>
  <si>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</si>
  <si>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</si>
  <si>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</si>
  <si>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</si>
  <si>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</si>
  <si>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</si>
  <si>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</si>
  <si>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 xml:space="preserve">Наименование муниципальных услуг (работ), в соответствии с базовым перечнем </t>
  </si>
  <si>
    <t>Показатели объёма (единица измерения)</t>
  </si>
  <si>
    <t>ОБРАЗОВАНИЕ</t>
  </si>
  <si>
    <t>МУНИЦИПАЛЬНЫЕ УСЛУГИ (РАБОТЫ) - ВСЕГО</t>
  </si>
  <si>
    <t>Х</t>
  </si>
  <si>
    <t>ФИЗИЧЕСКАЯ КУЛЬТУРА И СПОРТ</t>
  </si>
  <si>
    <t xml:space="preserve"> КУЛЬТУРА</t>
  </si>
  <si>
    <t>Техническое сопровождение и эксплуатация, вывод из эксплуатации информационных систем и компонентов информационно-телекоммуникационной инфраструктуры</t>
  </si>
  <si>
    <t>Создание и развитие информационных систем и компонентов информационно-телекоммуникационной инфраструктуры</t>
  </si>
  <si>
    <t>СВЯЗЬ И ИНФОРМАТИКА</t>
  </si>
  <si>
    <t>620900.P.83.1.05050001000</t>
  </si>
  <si>
    <t>613000.P.83.1.05690002000</t>
  </si>
  <si>
    <t>МУНИЦИПАЛЬНЫЕ УСЛУГИ (РАБОТЫ) - ВСЕГО, в том числе:</t>
  </si>
  <si>
    <t>штука</t>
  </si>
  <si>
    <t>человек</t>
  </si>
  <si>
    <t>Причина неисполнения, менее 98%</t>
  </si>
  <si>
    <t>Не исполнено (количественный показатель)</t>
  </si>
  <si>
    <t>910200О.99.0.ББ69АА00000</t>
  </si>
  <si>
    <t>Публичный показ музейных предметов, музейных коллекций</t>
  </si>
  <si>
    <t>910200О.99.0.ББ69АА01000</t>
  </si>
  <si>
    <t>единиц</t>
  </si>
  <si>
    <t>910100О.99.0.ББ83АА00000</t>
  </si>
  <si>
    <t>900400.О.99.0.ББ80АА00000</t>
  </si>
  <si>
    <t>Показ (организация показа) спектаклей (театральных постановок)</t>
  </si>
  <si>
    <t>900100О.99.0.ББ81АА00000</t>
  </si>
  <si>
    <t>Показ (организация показа) концертов и концертных программ</t>
  </si>
  <si>
    <t>591400О.99.0.ББ85АА01000</t>
  </si>
  <si>
    <t>Показ кинофильмов</t>
  </si>
  <si>
    <t>Создание экспозиций (выставок) музеев, организация выездных выставок</t>
  </si>
  <si>
    <t>Формирование, учет, изучение, обеспечение сохранения и безопасности музейных предметов, музейных коллекций</t>
  </si>
  <si>
    <t>рублей</t>
  </si>
  <si>
    <t>Исполнители:</t>
  </si>
  <si>
    <t xml:space="preserve"> Кузнецова Александра Евгеньевна, телефон 8(34643)96335*3144#</t>
  </si>
  <si>
    <t xml:space="preserve"> Мыйня Виктория Валерьевна, телефон 8(34643)96335*3142 #</t>
  </si>
  <si>
    <t>Реализация основных общеобразовательных программ дошкольного образования (адаптированная образовательная программа, Обучающиеся с ограниченными возможностями здоровья (ОВЗ), От 3 лет до 8 лет)</t>
  </si>
  <si>
    <t>Реализация основных общеобразовательных программ дошкольного образования (адаптированная образовательная программа, Дети-инвалиды, От 3 лет до 8 лет)</t>
  </si>
  <si>
    <t>Реализация основных общеобразовательных программ начального общего образования (дети-инвалиды, адаптированная образовательная программа, проходящие обучение по состоянию здоровья на дому)</t>
  </si>
  <si>
    <t>Реализация основных общеобразовательных программ начального общего образования (обучающиеся за исключением обучающихся с ограниченными возможностями здоровья (ОВЗ) и детей-инвалидов)</t>
  </si>
  <si>
    <t>Реализация основных общеобразовательных программ начального общего образования (обучающиеся за исключением обучающихся с ограниченными возможностями здоровья (ОВЗ) и детей-инвалидов, проходящие обучение по состоянию здоровья на дому)</t>
  </si>
  <si>
    <t>Реализация основных общеобразовательных программ начального общего образования (обучающиеся с ограниченными возможностями здоровья (ОВЗ), проходящие обучение по состоянию здоровья на дому)</t>
  </si>
  <si>
    <t>Реализация основных общеобразовательных программ начального общего образования (дети-инвалиды)</t>
  </si>
  <si>
    <t>Реализация основных общеобразовательных программ начального общего образования (дети-инвалиды, проходящие обучение по состоянию здоровья на дому)</t>
  </si>
  <si>
    <t>Реализация основных общеобразовательных программ начального общего образования</t>
  </si>
  <si>
    <t>Реализация основных общеобразовательных программ начального общего образования (Очная с применением дистанционных образовательных технологий)</t>
  </si>
  <si>
    <t>Реализация основных общеобразовательных программ начального общего образования (проходящие обучение по состоянию здоровья на дому)</t>
  </si>
  <si>
    <t>Реализация адаптированных основных общеобразовательных программ начального общего образования (с тяжелыми нарушениями речи)</t>
  </si>
  <si>
    <t>Реализация адаптированных основных общеобразовательных программ начального общего образования (с задержкой психического развития)</t>
  </si>
  <si>
    <t>Реализация основных общеобразовательных программ основного общего образования (обучающиеся с ограниченными возможностями здоровья (ОВЗ), адаптированная образовательная программа)</t>
  </si>
  <si>
    <t>Реализация основных общеобразовательных программ основного общего образования (обучающиеся с ограниченными возможностями здоровья (ОВЗ), адаптированная образовательная программа, проходящие обучение по состоянию здоровья на дому)</t>
  </si>
  <si>
    <t>Реализация основных общеобразовательных программ основного общего образования (обучающиеся за исключением обучающихся с ограниченными возможностями здоровья (ОВЗ) и детей-инвалидов)</t>
  </si>
  <si>
    <t>Реализация основных общеобразовательных программ основного общего образования (обучающиеся за исключением обучающихся с ограниченными возможностями здоровья (ОВЗ) и детей-инвалидов, проходящие обучение по состоянию здоровья на дому)</t>
  </si>
  <si>
    <t>Реализация основных общеобразовательных программ основного общего образования (обучающиеся с ограниченными возможностями здоровья (ОВЗ), проходящие обучение по состоянию здоровья на дому)</t>
  </si>
  <si>
    <t>Реализация основных общеобразовательных программ основного общего образования (дети-инвалиды)</t>
  </si>
  <si>
    <t>Реализация основных общеобразовательных программ основного общего образования (дети-инвалиды, проходящие обучение по состоянию здоровья на дому)</t>
  </si>
  <si>
    <t>Реализация основных общеобразовательных программ основного общего образования</t>
  </si>
  <si>
    <t>Реализация основных общеобразовательных программ основного общего образования (Очная с применением дистанционных образовательных технологий)</t>
  </si>
  <si>
    <t>Реализация основных общеобразовательных программ основного общего образования (проходящие обучение по состоянию здоровья на дому)</t>
  </si>
  <si>
    <t>Реализация основных общеобразовательных программ среднего общего образования (обучающиеся за исключением обучающихся с ограниченными возможностями здоровья (ОВЗ) и детей-инвалидов, образовательная программа, обеспечивающая углубленное изучение отдельных учебных предметов, предметных областей (профильное обучение))</t>
  </si>
  <si>
    <t>Реализация основных общеобразовательных программ среднего общего образования (образовательная программа, обеспечивающая углубленное изучение отдельных учебных предметов, предметных областей (профильное обучение))</t>
  </si>
  <si>
    <t>Реализация основных общеобразовательных программ среднего общего образования  (обучающиеся за исключением обучающихся с ограниченными возможностями здоровья (ОВЗ) и детей-инвалидов)</t>
  </si>
  <si>
    <t>Реализация основных общеобразовательных программ среднего общего образования</t>
  </si>
  <si>
    <t>Реализация основных общеобразовательных программ среднего общего образования (проходящие обучение по состоянию здоровья на дому)</t>
  </si>
  <si>
    <t>Реализация основных дополнительных общеразвивающих программ</t>
  </si>
  <si>
    <t>801011О.99.0.БВ24АВ42000</t>
  </si>
  <si>
    <t>801011О.99.0.БВ24АК62000</t>
  </si>
  <si>
    <t>801011О.99.0.БВ24ВТ22000</t>
  </si>
  <si>
    <t>801011О.99.0.БВ24ВУ42000</t>
  </si>
  <si>
    <t>801011О.99.0.БВ24ДМ62000</t>
  </si>
  <si>
    <t>801011О.99.0.БВ24ДН82000</t>
  </si>
  <si>
    <t>801012О.99.0.БА81АА00001</t>
  </si>
  <si>
    <t>801012О.99.0.БА81АА24001</t>
  </si>
  <si>
    <t>801012О.99.0.БА81АЩ72001</t>
  </si>
  <si>
    <t>801012О.99.0.БА81АЮ16001</t>
  </si>
  <si>
    <t>802111О.99.0.БА96АА25001</t>
  </si>
  <si>
    <t>802111О.99.0.БА96АЧ33001</t>
  </si>
  <si>
    <t>802111О.99.0.БА96АШ83001</t>
  </si>
  <si>
    <t>802111О.99.0.БА96АЭ08001</t>
  </si>
  <si>
    <t>802111О.99.0.БА96АЭ33001</t>
  </si>
  <si>
    <t>802111О.99.0.БА96АЮ58001</t>
  </si>
  <si>
    <t>802111О.99.0.БА96АЮ59001</t>
  </si>
  <si>
    <t>802111О.99.0.БА96АЮ83001</t>
  </si>
  <si>
    <t>802112О.99.0.ББ11АЛ26001</t>
  </si>
  <si>
    <t>802112О.99.0.ББ11АП76001</t>
  </si>
  <si>
    <t>802112О.99.0.ББ11АЧ08001</t>
  </si>
  <si>
    <t>802112О.99.0.ББ11АЮ58001</t>
  </si>
  <si>
    <t>802112О.99.0.ББ11АЮ83001</t>
  </si>
  <si>
    <t>804200О.99.0.ББ52АЖ48000</t>
  </si>
  <si>
    <t>Организация деятельности клубных формирований и формирований самодеятельного народного творчества</t>
  </si>
  <si>
    <t>920700О.99.0.А322АА01001</t>
  </si>
  <si>
    <t>Приложение</t>
  </si>
  <si>
    <t>к пояснительной записки</t>
  </si>
  <si>
    <t>Муниципальные услуги (работы)</t>
  </si>
  <si>
    <t>Наименование РзПр</t>
  </si>
  <si>
    <t>Уникальный номер реестровой записи</t>
  </si>
  <si>
    <t>сумма, руб. *</t>
  </si>
  <si>
    <t>объемы  муниципальных услуг (работ)</t>
  </si>
  <si>
    <t>Уточненные значения показателей</t>
  </si>
  <si>
    <t>Первоначально утвержденные значения показателей</t>
  </si>
  <si>
    <t>Фактические значения показателей</t>
  </si>
  <si>
    <t>х</t>
  </si>
  <si>
    <t>910200О.99.0.ББ82АА00000</t>
  </si>
  <si>
    <t>910200О.99.0.ББ82АА01000</t>
  </si>
  <si>
    <t>591400О.99.0.ББ73АА01000</t>
  </si>
  <si>
    <t>932919.Р.83.1.05390001000</t>
  </si>
  <si>
    <t>Организация и обеспечение отдыха и оздоровления детей</t>
  </si>
  <si>
    <t>Реализация дополнительных общеобразовательных предпрофессиональных программ в области искусств (Декоративно-прикладное творчество)</t>
  </si>
  <si>
    <t xml:space="preserve">Производство и выпуск сетевого издания (Содержание порталов в инфромационно-коммуникационной сети Интернет) </t>
  </si>
  <si>
    <t>Производство и распространение телепрограмм</t>
  </si>
  <si>
    <t>шт</t>
  </si>
  <si>
    <t>Мб</t>
  </si>
  <si>
    <t>час</t>
  </si>
  <si>
    <t>581300.Р.83.1.06670001000</t>
  </si>
  <si>
    <t>631200.Р.83.1.05270001000</t>
  </si>
  <si>
    <t>602000.Р.83.1.04960001000</t>
  </si>
  <si>
    <t>СРЕДСТВА МАССОВОЙ ИНФОРМАЦИИ</t>
  </si>
  <si>
    <t>Осуществление издательской деятельности</t>
  </si>
  <si>
    <t>801012О.99.0.БА82АМ04001</t>
  </si>
  <si>
    <t>Реализация адаптированных основных общеобразовательных программ начального общего образования (с задержкой психического развития, проходящие обучение по состоянию здоровья на дому)</t>
  </si>
  <si>
    <t>802112О.99.0.ББ11АО26001</t>
  </si>
  <si>
    <t>Реализация основных общеобразовательных программ среднего общего образования (дети-инвалиды, образовательная программа, обеспечивающая углубленное изучение отдельных учебных предметов, предметных областей (профильное обучение))</t>
  </si>
  <si>
    <t>802112О.99.0.ББ11АЧ33001</t>
  </si>
  <si>
    <t>Реализация основных общеобразовательных программ среднего общего образования (обучающиеся за исключением обучающихся с ограниченными возможностями здоровья (ОВЗ) и детей-инвалидов проходящие обучение по состоянию здоровья на дому)</t>
  </si>
  <si>
    <t>802112О.99.0.ББ55АД96000</t>
  </si>
  <si>
    <t>932919.Р.83.1.06090001004</t>
  </si>
  <si>
    <t>932920.Р.83.1.05390001001</t>
  </si>
  <si>
    <t xml:space="preserve">Организация досуга детей, подростков и молодежи </t>
  </si>
  <si>
    <t>Нежинская Инна Евгеньевна, телефон 8(34643)96335*3148 #</t>
  </si>
  <si>
    <t>841111.Р.83.0.0728001000</t>
  </si>
  <si>
    <t>Единица</t>
  </si>
  <si>
    <t>932919.Р.83.1.06150001003</t>
  </si>
  <si>
    <t>Человек</t>
  </si>
  <si>
    <t>932920.Р.83.1.05040001000</t>
  </si>
  <si>
    <t>Организация мероприятий в сфере молодежной политики, направленных на гражданское и патриотическое воспитание молодежи, воспитание толерантности в молодежной среде,формирование правовых, культурных и нравственных ценностей среди молодежи</t>
  </si>
  <si>
    <t>Организация мероприятий в сфере молодежной политики, направленных на вовлечение молодежи в инновационную,предпринимательскую,добровольческую деятельность,а так же на развитие гражданской активности молодежи и формирование здорового образа жизни</t>
  </si>
  <si>
    <t>560200О.99.0.БА89АА00000</t>
  </si>
  <si>
    <t>Начальное общее образование</t>
  </si>
  <si>
    <t>560200О.99.0.ББ03АА00000</t>
  </si>
  <si>
    <t>Основное общее образование</t>
  </si>
  <si>
    <t>560200О.99.0.ББ18АА00000</t>
  </si>
  <si>
    <t>Среднее общее образование</t>
  </si>
  <si>
    <t>Реализация основных общеобразовательных программ дошкольного образования (Обучающиеся за исключением обучающихся с ограниченными возможностями здоровья (ОВЗ) и детей-инвалидов, От 1 года до 3 лет)</t>
  </si>
  <si>
    <t>Реализация основных общеобразовательных программ дошкольного образования (Обучающиеся за исключением обучающихся с ограниченными возможностями здоровья (ОВЗ) и детей-инвалидов, От 3 лет до 8 лет)</t>
  </si>
  <si>
    <t>Реализация основных общеобразовательных программ дошкольного образования (От 1 года до 3 лет)</t>
  </si>
  <si>
    <t>Реализация основных общеобразовательных программ дошкольного образования (От 3 лет до 8 лет)</t>
  </si>
  <si>
    <t>Реализация основных общеобразовательных программ начального общего образования (обучающиеся с ограниченными возможностями здоровья (ОВЗ), адаптированная образовательная программа)</t>
  </si>
  <si>
    <t>Реализация основных общеобразовательных программ начального общего образования ( обучающиеся с ограниченными возможностями здоровья (ОВЗ), адаптированная образовательная программа, проходящие обучение по состоянию здоровья на дому)</t>
  </si>
  <si>
    <t>801012О.99.0.БА81АБ68001</t>
  </si>
  <si>
    <t>801012О.99.0.БА81АЦ60001</t>
  </si>
  <si>
    <t>801012О.99.0.БА81АЦ67001</t>
  </si>
  <si>
    <t>801012О.99.0.БА81АЦ84001</t>
  </si>
  <si>
    <t>801012О.99.0.БА81АШ28001</t>
  </si>
  <si>
    <t>801012О.99.0.БА81АЩ48001</t>
  </si>
  <si>
    <t>801012О.99.0.БА81АЭ92001</t>
  </si>
  <si>
    <t>801012О.99.0.БА81АЭ93001</t>
  </si>
  <si>
    <t>801012О.99.0.БА82АЗ70001</t>
  </si>
  <si>
    <t>801012О.99.0.БА82АЛ78001</t>
  </si>
  <si>
    <t>802111О.99.0.БА96АА00001</t>
  </si>
  <si>
    <t>802111О.99.0.БА96АЧ08001</t>
  </si>
  <si>
    <t>802112О.99.0.ББ11АО51001</t>
  </si>
  <si>
    <t>Реализация основных общеобразовательных программ среднего общего образования (дети-инвалиды, образовательная программа, обеспечивающая углубленное изучение отдельных учебных предметов, предметных областей (профильное обучение), проходящие обучение по состоянию здоровья на дому)</t>
  </si>
  <si>
    <t>802112О.99.0.ББ11АЮ59001</t>
  </si>
  <si>
    <t>Реализация основных общеобразовательных программ среднего общего образования (Очная с применением дистанционных образовательных технологий)</t>
  </si>
  <si>
    <t>Расходы по содержанию имущества (НАЛОГИ)</t>
  </si>
  <si>
    <t>931900.Р.83.1.06250005000</t>
  </si>
  <si>
    <t>931900.Р.83.1.06250003000</t>
  </si>
  <si>
    <t>931900.Р.83.1.06250006000</t>
  </si>
  <si>
    <t>931900.Р.83.1.06600001000</t>
  </si>
  <si>
    <t>9207000990А322АА01001</t>
  </si>
  <si>
    <t>932919Р83105390001000</t>
  </si>
  <si>
    <t>Организация отдыха детей и молодежи (в учреждениях физической культуры и спорта)</t>
  </si>
  <si>
    <t>Организация досуга детей и молодежи (в учреждениях физической культуры и спорта)</t>
  </si>
  <si>
    <t>920700О.99.0.АЗ22АА01001</t>
  </si>
  <si>
    <t>Организация досуга детей, подростков и молодежи (в учреждениях культуры)</t>
  </si>
  <si>
    <t>человек/час</t>
  </si>
  <si>
    <t>804200О.99.0.ББ52АЗ44000</t>
  </si>
  <si>
    <t>Реализация дополнительных          
общеразвивающих программ</t>
  </si>
  <si>
    <t>802112О.99.0.ББ55АА80000</t>
  </si>
  <si>
    <t>реализация дополнительных общеобразовательных предпрофессиональных программ в области искусств (Струнные инструменты )</t>
  </si>
  <si>
    <t>чел-час</t>
  </si>
  <si>
    <t>802112О.99.0.ББ55АБ92000</t>
  </si>
  <si>
    <t>реализация дополнительных общеобразовательных предпрофессиональных программ в области искусств (Народные инструменты)</t>
  </si>
  <si>
    <t>802112О.99.0.ББ55АБ36000</t>
  </si>
  <si>
    <t>реализация дополнительных общеобразовательных предпрофессиональных программ в области искусств (Духовые и ударные инструменты )</t>
  </si>
  <si>
    <t>802112О.99.0.ББ55АЕ84000</t>
  </si>
  <si>
    <t>реализация дополнительных общеобразовательных предпрофессиональных программ в области искусств (Хореографическое творчество)</t>
  </si>
  <si>
    <t>802112О.99.0.ББ55АА24000</t>
  </si>
  <si>
    <t>реализация дополнительных общеобразовательных предпрофессиональных программ в области искусств (Фортепиано)</t>
  </si>
  <si>
    <t>802112О.99.0.ББ55АВ72000</t>
  </si>
  <si>
    <t>реализация дополнительных общеобразовательных предпрофессиональных программ в области искусств (Инструменты эстрадного оркестра )</t>
  </si>
  <si>
    <t>X</t>
  </si>
  <si>
    <t>900400О.99.0.ББ72АА00001</t>
  </si>
  <si>
    <t>Организация и проведение мероприятий</t>
  </si>
  <si>
    <t>900400.P.83.1.05730001001</t>
  </si>
  <si>
    <t>932919.P.83.1.05390001001</t>
  </si>
  <si>
    <t>Организация досуга детей, подростков и молодежи     Культурно-досуговые, спортивно-массовые мероприятия</t>
  </si>
  <si>
    <t>900400.О.99.0.ББ67АА00000</t>
  </si>
  <si>
    <t>900100О.99.0.ББ68АА00000</t>
  </si>
  <si>
    <t>«Библиотечное, библиографическое и информационное обслуживание пользователей библиотеки» (в стационарных условиях</t>
  </si>
  <si>
    <t xml:space="preserve">Единица </t>
  </si>
  <si>
    <t>910100О.99.0.ББ83АА02000</t>
  </si>
  <si>
    <t xml:space="preserve">«Библиотечное, библиографическое и информационное обслуживание пользователей библиотеки» (удаленно через сеть Интернет) </t>
  </si>
  <si>
    <t>910100О.99.0.ББ83АА01000</t>
  </si>
  <si>
    <t>«Библиотечное, библиографическое и информационное обслуживание пользователей библиотеки» (вне стационара)</t>
  </si>
  <si>
    <t>910100.Р.83.1.05930001001</t>
  </si>
  <si>
    <t>«Библиографическая обработка документов и создание каталогов»</t>
  </si>
  <si>
    <t>налоги</t>
  </si>
  <si>
    <t>СВЕДЕНИЯ
о выполнении муниципальными учреждениями муниципальных заданий на оказание муниципальных услуг (выполнение работ), а также об объемах субсидий на финансовое обеспечение выполнения муниципальных заданий на оказание соответствующих услуг (выполнения работ) за 2023 год</t>
  </si>
  <si>
    <t>контроль</t>
  </si>
  <si>
    <t>СТАРТ</t>
  </si>
  <si>
    <t>Организация мероприятий в сфере молодежной политики, направленных на формирование системы развития талантливой и инициативной молодежи, создание условий для самореализации подростков и молодежи,развитие творческого,профессионального,интеллектуального потенциалов подростков и молодежи</t>
  </si>
  <si>
    <t>804200О.99.0.ББ52АЕ53000</t>
  </si>
  <si>
    <t>человеко-час</t>
  </si>
  <si>
    <t>854100О.99.0.БО52АБ56001</t>
  </si>
  <si>
    <t>Реализация дополнительных образовательных программ спортивной подготовки по олимпийским видам спорта  (этап  начальной подготовки) прыжки на батуте</t>
  </si>
  <si>
    <t>854100О.99.0.БО52АА40001</t>
  </si>
  <si>
    <t>Реализация дополнительных образовательных программ спортивной подготовки по олимпийским видам спорта  (этап  начальной подготовки) бокс</t>
  </si>
  <si>
    <t>854100О.99.0.БО52АА88001</t>
  </si>
  <si>
    <t>Реализация дополнительных образовательных программ спортивной подготовки по олимпийским видам спорта  (этап  начальной подготовки) плавание</t>
  </si>
  <si>
    <t>854100О.99.0.БО52АБ64001</t>
  </si>
  <si>
    <t>Реализация дополнительных образовательных программ спортивной подготовки по олимпийским видам спорта  (этап  начальной подготовки) дзюдо</t>
  </si>
  <si>
    <t>854100О.99.0.БО52АА60001</t>
  </si>
  <si>
    <t>Реализация дополнительных образовательных программ спортивной подготовки по олимпийским видам спорта  (этап  начальной подготовки) тяжелая атлетика</t>
  </si>
  <si>
    <t>854100О.99.0.БО52АВ08001</t>
  </si>
  <si>
    <t>Реализация дополнительных образовательных программ спортивной подготовки по олимпийским видам спорта  (этап  начальной подготовки) баскетбол</t>
  </si>
  <si>
    <t>854100О.99.0.БО52АА48001</t>
  </si>
  <si>
    <t>Реализация дополнительных образовательных программ спортивной подготовки по олимпийским видам спорта  (этап  начальной подготовки) футбол</t>
  </si>
  <si>
    <t>854100О.99.0.БО52АБ57001</t>
  </si>
  <si>
    <t>Реализация дополнительных образовательных программ спортивной подготовки по олимпийским видам спорта  (учебно-тренировочный этап) прыжки на батуте</t>
  </si>
  <si>
    <t>854100О.99.0.БО52АА41001</t>
  </si>
  <si>
    <t>Реализация дополнительных образовательных программ спортивной подготовки по олимпийским видам спорта  (учебно-тренировочный этап) бокс</t>
  </si>
  <si>
    <t>854100О.99.0.БО52АА89001</t>
  </si>
  <si>
    <t>Реализация дополнительных образовательных программ спортивной подготовки по олимпийским видам спорта  (учебно-тренировочный этап) плавание</t>
  </si>
  <si>
    <t>854100О.99.0.БО52АА61001</t>
  </si>
  <si>
    <t>Реализация дополнительных образовательных программ спортивной подготовки по олимпийским видам спорта  (учебно-тренировочный этап) тяжелая атлетика</t>
  </si>
  <si>
    <t>854100О.99.0.БО52АВ09001</t>
  </si>
  <si>
    <t>Реализация дополнительных образовательных программ спортивной подготовки по олимпийским видам спорта (учебно-тренировочный этап) баскетбол</t>
  </si>
  <si>
    <t>854100О.99.0.БО52АА49001</t>
  </si>
  <si>
    <t>Реализация дополнительных образовательных программ спортивной подготовки по олимпийским видам спорта (учебно-тренировочный этап) футбол</t>
  </si>
  <si>
    <t>854100О.99.0.БО52АБ58001</t>
  </si>
  <si>
    <t>Реализация дополнительных образовательных программ спортивной подготовки по олимпийским видам спорта  (этап спортивного совершенствования) прыжки на батуте</t>
  </si>
  <si>
    <t>854100О.99.0.БО52АА42001</t>
  </si>
  <si>
    <t>Реализация дополнительных образовательных программ спортивной подготовки по олимпийским видам спорта  (этап спортивного совершенствования) бокс</t>
  </si>
  <si>
    <t>854100О.99.0.БО52АА50001</t>
  </si>
  <si>
    <t>Реализация дополнительных образовательных программ спортивной подготовки по олимпийским видам спорта (этап спортивного совершенствования) футбол</t>
  </si>
  <si>
    <t>854100О.99.0.БО53АВ52001</t>
  </si>
  <si>
    <t>Реализация дополнительных образовательных программ спортивной подготовки по неолимпийским видам спорта  (этап  начальной подготовки) самбо</t>
  </si>
  <si>
    <t>854100О.99.0.БО53АВ80001</t>
  </si>
  <si>
    <t>Реализация дополнительных образовательных программ спортивной подготовки по неолимпийским видам спорта  (этап  начальной подготовки) спортивная акробатика</t>
  </si>
  <si>
    <t>854100О.99.0.БО53АБ88001</t>
  </si>
  <si>
    <t>Реализация дополнительных образовательных программ спортивной подготовки по неолимпийским видам спорта  (этап  начальной подготовки) пауэрлифтинг</t>
  </si>
  <si>
    <t>854100О.99.0.БО53АВ40001</t>
  </si>
  <si>
    <t>Реализация дополнительных образовательных программ спортивной подготовки по неолимпийским видам спорта  (этап  начальной подготовки) рукопашный бой</t>
  </si>
  <si>
    <t>854100О.99.0.БО53АБ32001</t>
  </si>
  <si>
    <t>Реализация дополнительных образовательных программ спортивной подготовки по неолимпийским видам спорта  (этап  начальной подготовки) киокусинкай</t>
  </si>
  <si>
    <t>854100О.99.0.БО53АД04000</t>
  </si>
  <si>
    <t>Реализация дополнительных образовательных программ спортивной подготовки по неолимпийским видам спорта  (этап  начальной подготовки) каратэ</t>
  </si>
  <si>
    <t>854100О.99.0.БО53АВ81001</t>
  </si>
  <si>
    <t>Реализация дополнительных образовательных программ спортивной подготовки по неолимпийским видам спорта  (учебно-тренировочный этап) спортивная акробатика</t>
  </si>
  <si>
    <t>854100О.99.0.БО53АБ89001</t>
  </si>
  <si>
    <t>Реализация дополнительных образовательных программ спортивной подготовки по неолимпийским видам спорта  (учебно-тренировочный этап) пауэрлифтинг</t>
  </si>
  <si>
    <t>854100О.99.0.БО53АВ41001</t>
  </si>
  <si>
    <t>Реализация дополнительных образовательных программ спортивной подготовки по неолимпийским видам спорта  (учебно-тренировочный этап) рукопашный бой</t>
  </si>
  <si>
    <t>854100О.99.0.БО53АБ33001</t>
  </si>
  <si>
    <t>Реализация дополнительных образовательных программ спортивной подготовки по неолимпийским видам спорта  (учебно-тренировочный этап) киокусинкай</t>
  </si>
  <si>
    <t>854100О.99.0.БО53АА33001</t>
  </si>
  <si>
    <t>Реализация дополнительных образовательных программ спортивной подготовки по неолимпийским видам спорта  (учебно-тренировочный этап) армрестлинг</t>
  </si>
  <si>
    <t>854100О.99.0.БО53АВ82001</t>
  </si>
  <si>
    <t>Реализация дополнительных образовательных программ спортивной подготовки по неолимпийским видам спорта  (этап спортивного совершенствования) спортивная акробатика</t>
  </si>
  <si>
    <t>854100О.99.0.БО51АА16000</t>
  </si>
  <si>
    <t>Реализация дополнительных образовательных программ спортивной подготовки по адаптивным видам спорта  (этап начальной подготовки) Спорт лиц с интелектуальными нарушениями</t>
  </si>
  <si>
    <t>854100О.99.0.БО51АА17000</t>
  </si>
  <si>
    <t>Реализация дополнительных образовательных программ спортивной подготовки по адаптивным видам спорта  (учебно-тренировочный этап) Спорт лиц с интелектуальными нарушениями</t>
  </si>
  <si>
    <t>854100О.99.0.БО51АА08000</t>
  </si>
  <si>
    <t>Реализация дополнительных образовательных программ спортивной подготовки по адаптивным видам спорта  (этап начальной подготовки) Спорт лиц с поражением ОДА</t>
  </si>
  <si>
    <t>854100О.99.0.БО51АА09000</t>
  </si>
  <si>
    <t>Реализация дополнительных образовательных программ спортивной подготовки по адаптивным видам спорта  (учебно-тренировочный этап) Спорт лиц с поражением ОДА</t>
  </si>
  <si>
    <t>931100.Р.83.1.05640001000</t>
  </si>
  <si>
    <t>Организация и обеспечение подготовки спортивного резерва</t>
  </si>
  <si>
    <t>Обеспечение участия лиц,проходящих спортивную подготовку,в спортивных соревнованиях (региональные)</t>
  </si>
  <si>
    <t>количество мероприятий</t>
  </si>
  <si>
    <t>Обеспечение участия лиц,проходящих спортивную подготовку,в спортивных соревнованиях (межрегиональные)</t>
  </si>
  <si>
    <t>Обеспечение участия лиц,проходящих спортивную подготовку,в спортивных соревнованиях (всероссийские)</t>
  </si>
  <si>
    <t>931910.Р.83.1.05030001000</t>
  </si>
  <si>
    <t>Организация мероприятий по подотовке спортивных сборных команд</t>
  </si>
  <si>
    <t>количество соревнований</t>
  </si>
  <si>
    <t>Количество привлеченных лиц</t>
  </si>
  <si>
    <t>количество посещений</t>
  </si>
  <si>
    <t>931900.Р.83.1.05860001000</t>
  </si>
  <si>
    <t>Организация и проведение официальных спортивных меропрятий (муниципальные)</t>
  </si>
  <si>
    <t>931910.Р.83.1.0045001000</t>
  </si>
  <si>
    <t>Организация и проведение физической реабилитции для инвалида (ребенка-инвалида,людей с ОВЗ, в том числе с участием членов их семей и /или сопровождающих</t>
  </si>
  <si>
    <t>количество занимающихся</t>
  </si>
  <si>
    <t>Реализация основных общеобразовательных программ начального общего образования (обучающиеся за исключением обучающихся с ограниченными возможностями здоровья (ОВЗ) и детей-инвалидов очно-заочная с применением дистанционных образовательных технологий и электронного обучения)</t>
  </si>
  <si>
    <t>802111О.99.0.БА96АБ50001</t>
  </si>
  <si>
    <t>Реализация основных общеобразовательных программ основного общего образования (дети-инвалиды, адаптированная образовательная программа)</t>
  </si>
  <si>
    <t>802111О.99.0.БА96АЧ15001</t>
  </si>
  <si>
    <t>Реализация основных общеобразовательных программ основного общего образования (обучающиеся за исключением обучающихся с ограниченными возможностями здоровья (ОВЗ) и детей-инвалидов, очно-заочная с применением дистанционных образовательных технологий и электронного обучения)</t>
  </si>
  <si>
    <t>802112О.99.0.ББ11АР01001</t>
  </si>
  <si>
    <t>Реализация основных общеобразовательных программ среднего общего образования (образовательная программа, обеспечивающая углубленное изучение отдельных учебных предметов, предметных областей (профильное обучение), проходящие обучение по состоянию здоровья на дому)</t>
  </si>
  <si>
    <t>802112О.99.0.ББ11АЧ15001</t>
  </si>
  <si>
    <t>Реализация основных общеобразовательных программ среднего общего образования (обучающиеся за исключением обучающихся с ограниченными возможностями и здоровья (ОВЗ) и детей-инвалидов, очная-заочная с применением дистанционных образовательных технологий и электронного обучения)</t>
  </si>
  <si>
    <t>Организация отдыха детей и молодежи (в каникулярное время с дневным пребыванием)</t>
  </si>
  <si>
    <t>Реализация дополнительных общеразвивающих программ</t>
  </si>
  <si>
    <t xml:space="preserve">спорт соцзаказ </t>
  </si>
  <si>
    <t>931100.Р.83.1.05370001000</t>
  </si>
  <si>
    <t>Организация и проведение официальных физкультурных (физкультурно-оздоровительных) мероприятий (муниципальные)</t>
  </si>
  <si>
    <t>931900.Р.83.1.05210007000</t>
  </si>
  <si>
    <t>Обеспечение участия спортивных сборных команд в официальных спортивных мероприятиях (региональные)</t>
  </si>
  <si>
    <t>931900.Р.83.1.06050001000</t>
  </si>
  <si>
    <t>Организация и проведение физкультурных и спортивных мероприятий в рамках Всероссийского физкультурно-спортивного комплекса «Готов к труду и обороне» (ГТО) (за исключением тестирования выполнения нормативов испытания комплекса ГТО)</t>
  </si>
  <si>
    <t>931900.Р.83.1.07000001000</t>
  </si>
  <si>
    <t>Проведение тестирования выполнения нормативов испытания (тестов) комплекса ГТО</t>
  </si>
  <si>
    <t>931100.Р.83.1.05860001000</t>
  </si>
  <si>
    <t>Организация и проведение официальных спортивных мероприятий(муниципальные)</t>
  </si>
  <si>
    <t>930000.Р.83.1.05860001000</t>
  </si>
  <si>
    <t>854100О.99.0.БО52АБ00001</t>
  </si>
  <si>
    <t>Спортивная подготовка по олимпийским видам спорта, Фигурное катание (этап начальной подготовки)</t>
  </si>
  <si>
    <t>854100О.99.0.БО52АБ01001</t>
  </si>
  <si>
    <t>Спортивная подготовка по олимпийским видам спорта, Фигурное катание (тренировочный этап)</t>
  </si>
  <si>
    <t>854100О.99.0.БО52АА68001</t>
  </si>
  <si>
    <t>Спортивная подготовка по олимпийским видам спорта, Хоккей (этап начальной подготовки)</t>
  </si>
  <si>
    <t>854100О.99.0.БО52АА69001</t>
  </si>
  <si>
    <t>Спортивная подготовка по олимпийским видам спорта, Хоккей (тренировочный этап)</t>
  </si>
  <si>
    <t>Спортивная подготовка по олимпийским видам спорта, Футбол (этап начальной подготовки)</t>
  </si>
  <si>
    <t>Спортивная подготовка по олимпийским видам спорта, Футбол (тренировочный этап)</t>
  </si>
  <si>
    <t>854100О.99.0.БО52АБ96001</t>
  </si>
  <si>
    <t>Спортивная подготовка по олимпийским видам спорта, Конный спорт (этап начальной подготовки)</t>
  </si>
  <si>
    <t>854100О.99.0.БО52АБ97001</t>
  </si>
  <si>
    <t>Спортивная подготовка по олимпийским видам спорта, Конный спорт (тренировочный этап)</t>
  </si>
  <si>
    <t>854100О.99.0.БО52АА72001</t>
  </si>
  <si>
    <t>Спортивная подготовка по олимпийским видам спорта, Лыжные гонки (этап начальной подготовки)</t>
  </si>
  <si>
    <t>854100О.99.0.БО52АБ88001</t>
  </si>
  <si>
    <t>Спортивная подготовка по олимпийским видам спорта, Волейбол (этап начальной подготовки)</t>
  </si>
  <si>
    <t>854100О.99.0.БО53АВ08001</t>
  </si>
  <si>
    <t>Спортивная подготовка по неолимпийским видам спорта, Полиатлон (этап начальной подготовки)</t>
  </si>
  <si>
    <t>854100О.99.0.БО53АВ09001</t>
  </si>
  <si>
    <t>Спортивная подготовка по неолимпийским видам спорта, Полиатлон (тренировочный этап)</t>
  </si>
  <si>
    <t>854100О.99.0.БО53АВ10001</t>
  </si>
  <si>
    <t>Спортивная подготовка по неолимпийским видам спорта, Полиатлон (этап совершенствования спортивного мастерства)</t>
  </si>
  <si>
    <t>854100О.99.0.БО53АБ78001</t>
  </si>
  <si>
    <t>Спортивная подготовка по неолимпийским видам спорта, Мотоциклетный спорт (этап совершенствования спортивного мастерства)</t>
  </si>
  <si>
    <t>854100О.99.0.БО53АБ76001</t>
  </si>
  <si>
    <t>Спортивная подготовка по неолимпийским видам спорта, Мотоциклетный спорт (этап начальной подготовки)</t>
  </si>
  <si>
    <t>854100О.99.0.БО53АБ77001</t>
  </si>
  <si>
    <t>Спортивная подготовка по неолимпийским видам спорта, Мотоциклетный спорт (тренировочный этап)</t>
  </si>
  <si>
    <t>Спортивная подготовка по неолимпийским видам спорта, Пауэрлифтинг (этап начальной подготовки)</t>
  </si>
  <si>
    <t>Организация и проведение официальных спортивных мероприятий (межрегиональные)</t>
  </si>
  <si>
    <t>900100О.99.0.ББ68АА01000</t>
  </si>
  <si>
    <t>802112.О.99.0.ББ55АД16000</t>
  </si>
  <si>
    <t>Реализация дополнительных предпрофессиональных программ в области искусств (живопись)</t>
  </si>
  <si>
    <t>по бюджету квр 611+621+635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</si>
</sst>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64" formatCode="#,##0;\ \-\ #,##0;\ \-"/>
    <numFmt numFmtId="165" formatCode="#,##0.00;\ \-\ #,##0.00;\ \-"/>
    <numFmt numFmtId="166" formatCode="#,##0.0000;\ \-\ #,##0.0000;\ \-"/>
    <numFmt numFmtId="167" formatCode="#,##0.00_ ;\-#,##0.00\ "/>
    <numFmt numFmtId="168" formatCode="_-* #,##0.00\ _₽_-;\-* #,##0.00\ _₽_-;_-* &quot;-&quot;??\ _₽_-;_-@_-"/>
    <numFmt numFmtId="169" formatCode="#,##0.0"/>
    <numFmt numFmtId="170" formatCode="#,##0_ ;\-#,##0\ 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i/>
      <sz val="8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sz val="8"/>
      <name val="Arial"/>
      <family val="2"/>
      <charset val="204"/>
    </font>
    <font>
      <sz val="8"/>
      <color theme="0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0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26">
    <xf numFmtId="0" fontId="0" fillId="0" borderId="0" xfId="0"/>
    <xf numFmtId="0" fontId="8" fillId="0" borderId="0" xfId="0" applyFont="1" applyFill="1"/>
    <xf numFmtId="0" fontId="8" fillId="0" borderId="0" xfId="0" applyFont="1" applyFill="1" applyBorder="1"/>
    <xf numFmtId="49" fontId="0" fillId="0" borderId="0" xfId="0" applyNumberFormat="1" applyFill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9" fillId="0" borderId="0" xfId="0" applyFont="1" applyFill="1"/>
    <xf numFmtId="0" fontId="16" fillId="0" borderId="0" xfId="0" applyFont="1" applyFill="1" applyAlignment="1"/>
    <xf numFmtId="0" fontId="3" fillId="0" borderId="0" xfId="0" applyFont="1" applyFill="1"/>
    <xf numFmtId="0" fontId="17" fillId="0" borderId="0" xfId="0" applyFont="1" applyFill="1"/>
    <xf numFmtId="49" fontId="13" fillId="0" borderId="0" xfId="2" applyNumberFormat="1" applyFont="1" applyFill="1" applyBorder="1" applyAlignment="1" applyProtection="1">
      <alignment horizontal="right" indent="1"/>
    </xf>
    <xf numFmtId="166" fontId="6" fillId="0" borderId="0" xfId="0" applyNumberFormat="1" applyFont="1" applyFill="1" applyBorder="1"/>
    <xf numFmtId="43" fontId="14" fillId="0" borderId="0" xfId="1" applyFont="1" applyFill="1" applyBorder="1"/>
    <xf numFmtId="168" fontId="8" fillId="0" borderId="0" xfId="0" applyNumberFormat="1" applyFont="1" applyFill="1" applyBorder="1"/>
    <xf numFmtId="168" fontId="3" fillId="0" borderId="0" xfId="0" applyNumberFormat="1" applyFont="1" applyFill="1"/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" xfId="0" applyNumberFormat="1" applyFont="1" applyFill="1" applyBorder="1" applyAlignment="1" applyProtection="1">
      <alignment horizontal="center" vertical="center"/>
      <protection locked="0"/>
    </xf>
    <xf numFmtId="3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4" fillId="0" borderId="12" xfId="0" applyFont="1" applyFill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wrapText="1"/>
    </xf>
    <xf numFmtId="4" fontId="15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 applyProtection="1">
      <alignment horizontal="center"/>
      <protection locked="0"/>
    </xf>
    <xf numFmtId="164" fontId="3" fillId="0" borderId="1" xfId="0" applyNumberFormat="1" applyFont="1" applyFill="1" applyBorder="1" applyAlignment="1" applyProtection="1">
      <alignment horizontal="center" vertical="center"/>
      <protection locked="0"/>
    </xf>
    <xf numFmtId="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" xfId="0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 applyProtection="1">
      <alignment horizontal="center" vertical="center"/>
      <protection locked="0"/>
    </xf>
    <xf numFmtId="49" fontId="19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8" fillId="0" borderId="19" xfId="0" applyFont="1" applyFill="1" applyBorder="1"/>
    <xf numFmtId="0" fontId="19" fillId="0" borderId="20" xfId="0" applyFont="1" applyFill="1" applyBorder="1" applyAlignment="1" applyProtection="1">
      <alignment horizontal="left" vertical="center" wrapText="1"/>
    </xf>
    <xf numFmtId="0" fontId="8" fillId="0" borderId="20" xfId="0" applyFont="1" applyFill="1" applyBorder="1"/>
    <xf numFmtId="49" fontId="3" fillId="0" borderId="20" xfId="0" applyNumberFormat="1" applyFont="1" applyFill="1" applyBorder="1" applyAlignment="1" applyProtection="1">
      <alignment horizontal="center" vertical="center" wrapText="1"/>
      <protection locked="0"/>
    </xf>
    <xf numFmtId="43" fontId="5" fillId="0" borderId="20" xfId="1" applyFont="1" applyFill="1" applyBorder="1" applyAlignment="1">
      <alignment horizontal="center" vertical="center"/>
    </xf>
    <xf numFmtId="43" fontId="3" fillId="0" borderId="29" xfId="1" applyFont="1" applyFill="1" applyBorder="1" applyAlignment="1">
      <alignment horizontal="center" vertical="center"/>
    </xf>
    <xf numFmtId="0" fontId="8" fillId="0" borderId="21" xfId="0" applyFont="1" applyFill="1" applyBorder="1"/>
    <xf numFmtId="0" fontId="8" fillId="2" borderId="0" xfId="0" applyFont="1" applyFill="1"/>
    <xf numFmtId="0" fontId="4" fillId="0" borderId="12" xfId="0" applyFont="1" applyFill="1" applyBorder="1" applyAlignment="1">
      <alignment horizontal="center" vertical="center" textRotation="90" wrapText="1"/>
    </xf>
    <xf numFmtId="0" fontId="3" fillId="0" borderId="24" xfId="0" applyNumberFormat="1" applyFont="1" applyFill="1" applyBorder="1" applyAlignment="1" applyProtection="1">
      <alignment horizontal="left" vertical="center" wrapText="1"/>
      <protection locked="0"/>
    </xf>
    <xf numFmtId="4" fontId="3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wrapText="1"/>
    </xf>
    <xf numFmtId="0" fontId="4" fillId="0" borderId="2" xfId="0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/>
    </xf>
    <xf numFmtId="4" fontId="4" fillId="0" borderId="2" xfId="1" applyNumberFormat="1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43" fontId="4" fillId="0" borderId="5" xfId="1" applyFont="1" applyFill="1" applyBorder="1" applyAlignment="1">
      <alignment horizontal="center" vertical="center"/>
    </xf>
    <xf numFmtId="4" fontId="4" fillId="0" borderId="5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4" fontId="3" fillId="0" borderId="9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 applyProtection="1">
      <alignment horizontal="left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49" fontId="18" fillId="0" borderId="0" xfId="0" applyNumberFormat="1" applyFont="1" applyFill="1" applyBorder="1" applyAlignment="1">
      <alignment horizontal="left" vertical="center"/>
    </xf>
    <xf numFmtId="0" fontId="7" fillId="0" borderId="0" xfId="0" applyFont="1" applyFill="1"/>
    <xf numFmtId="4" fontId="7" fillId="0" borderId="0" xfId="0" applyNumberFormat="1" applyFont="1" applyFill="1"/>
    <xf numFmtId="0" fontId="18" fillId="0" borderId="0" xfId="0" applyFont="1" applyFill="1"/>
    <xf numFmtId="0" fontId="8" fillId="0" borderId="0" xfId="0" applyFont="1" applyFill="1"/>
    <xf numFmtId="170" fontId="3" fillId="0" borderId="20" xfId="1" applyNumberFormat="1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wrapText="1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wrapText="1"/>
    </xf>
    <xf numFmtId="0" fontId="3" fillId="0" borderId="9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 applyProtection="1">
      <alignment horizontal="center" vertical="center"/>
    </xf>
    <xf numFmtId="0" fontId="20" fillId="0" borderId="1" xfId="0" applyFont="1" applyFill="1" applyBorder="1" applyAlignment="1" applyProtection="1">
      <alignment horizontal="left" wrapText="1"/>
    </xf>
    <xf numFmtId="0" fontId="3" fillId="0" borderId="10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/>
    </xf>
    <xf numFmtId="3" fontId="3" fillId="0" borderId="3" xfId="0" applyNumberFormat="1" applyFont="1" applyFill="1" applyBorder="1" applyAlignment="1" applyProtection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6" applyFont="1" applyFill="1" applyBorder="1" applyAlignment="1">
      <alignment horizontal="left" vertical="center" wrapText="1"/>
    </xf>
    <xf numFmtId="3" fontId="3" fillId="0" borderId="1" xfId="6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 applyProtection="1">
      <alignment horizontal="center" vertical="center"/>
    </xf>
    <xf numFmtId="3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6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center" vertical="center"/>
    </xf>
    <xf numFmtId="0" fontId="3" fillId="0" borderId="2" xfId="0" applyFont="1" applyFill="1" applyBorder="1" applyAlignment="1" applyProtection="1">
      <alignment horizontal="left" wrapText="1"/>
    </xf>
    <xf numFmtId="49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43" fontId="3" fillId="0" borderId="2" xfId="1" applyFont="1" applyFill="1" applyBorder="1" applyAlignment="1" applyProtection="1">
      <alignment horizontal="center" vertical="center" wrapText="1"/>
      <protection locked="0"/>
    </xf>
    <xf numFmtId="164" fontId="3" fillId="0" borderId="2" xfId="0" applyNumberFormat="1" applyFont="1" applyFill="1" applyBorder="1" applyAlignment="1" applyProtection="1">
      <alignment horizontal="center" vertical="center"/>
      <protection locked="0"/>
    </xf>
    <xf numFmtId="165" fontId="3" fillId="0" borderId="2" xfId="0" applyNumberFormat="1" applyFont="1" applyFill="1" applyBorder="1" applyAlignment="1" applyProtection="1">
      <alignment horizontal="center" vertical="center"/>
      <protection locked="0"/>
    </xf>
    <xf numFmtId="49" fontId="21" fillId="0" borderId="10" xfId="0" applyNumberFormat="1" applyFont="1" applyFill="1" applyBorder="1" applyAlignment="1" applyProtection="1">
      <alignment horizontal="center"/>
      <protection locked="0"/>
    </xf>
    <xf numFmtId="164" fontId="21" fillId="0" borderId="2" xfId="0" applyNumberFormat="1" applyFont="1" applyFill="1" applyBorder="1" applyAlignment="1" applyProtection="1">
      <alignment horizontal="center" vertical="center"/>
      <protection locked="0"/>
    </xf>
    <xf numFmtId="165" fontId="7" fillId="0" borderId="2" xfId="0" applyNumberFormat="1" applyFont="1" applyFill="1" applyBorder="1" applyAlignment="1" applyProtection="1">
      <alignment horizontal="center" vertical="center"/>
      <protection locked="0"/>
    </xf>
    <xf numFmtId="0" fontId="21" fillId="0" borderId="2" xfId="0" applyFont="1" applyFill="1" applyBorder="1" applyAlignment="1" applyProtection="1">
      <alignment horizontal="left" wrapText="1"/>
    </xf>
    <xf numFmtId="165" fontId="21" fillId="0" borderId="2" xfId="0" applyNumberFormat="1" applyFont="1" applyFill="1" applyBorder="1" applyAlignment="1" applyProtection="1">
      <alignment horizontal="center" vertical="center"/>
      <protection locked="0"/>
    </xf>
    <xf numFmtId="4" fontId="3" fillId="0" borderId="30" xfId="0" applyNumberFormat="1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left" vertical="top" wrapText="1"/>
      <protection locked="0"/>
    </xf>
    <xf numFmtId="170" fontId="3" fillId="0" borderId="1" xfId="1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>
      <alignment wrapText="1"/>
    </xf>
    <xf numFmtId="43" fontId="3" fillId="0" borderId="1" xfId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 wrapText="1"/>
    </xf>
    <xf numFmtId="1" fontId="5" fillId="0" borderId="3" xfId="0" applyNumberFormat="1" applyFont="1" applyFill="1" applyBorder="1" applyAlignment="1">
      <alignment horizontal="center" vertical="center"/>
    </xf>
    <xf numFmtId="43" fontId="5" fillId="0" borderId="3" xfId="1" applyFont="1" applyFill="1" applyBorder="1" applyAlignment="1">
      <alignment horizontal="center"/>
    </xf>
    <xf numFmtId="43" fontId="3" fillId="0" borderId="3" xfId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 applyProtection="1">
      <alignment horizontal="left" vertical="center" wrapText="1"/>
      <protection locked="0"/>
    </xf>
    <xf numFmtId="43" fontId="5" fillId="0" borderId="1" xfId="1" applyFont="1" applyFill="1" applyBorder="1" applyAlignment="1">
      <alignment horizontal="center" vertical="center"/>
    </xf>
    <xf numFmtId="1" fontId="5" fillId="0" borderId="3" xfId="0" applyNumberFormat="1" applyFont="1" applyFill="1" applyBorder="1" applyAlignment="1">
      <alignment horizontal="center"/>
    </xf>
    <xf numFmtId="43" fontId="3" fillId="0" borderId="7" xfId="1" applyFont="1" applyFill="1" applyBorder="1" applyAlignment="1">
      <alignment horizontal="center" vertical="center"/>
    </xf>
    <xf numFmtId="43" fontId="5" fillId="0" borderId="3" xfId="1" applyFont="1" applyFill="1" applyBorder="1" applyAlignment="1">
      <alignment horizontal="center" vertical="center"/>
    </xf>
    <xf numFmtId="43" fontId="5" fillId="0" borderId="20" xfId="1" applyFont="1" applyFill="1" applyBorder="1" applyAlignment="1">
      <alignment vertical="center"/>
    </xf>
    <xf numFmtId="49" fontId="3" fillId="0" borderId="18" xfId="0" applyNumberFormat="1" applyFont="1" applyFill="1" applyBorder="1" applyAlignment="1" applyProtection="1">
      <alignment horizontal="center" vertical="center"/>
      <protection locked="0"/>
    </xf>
    <xf numFmtId="3" fontId="3" fillId="0" borderId="2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3" fontId="3" fillId="0" borderId="2" xfId="6" applyNumberFormat="1" applyFont="1" applyFill="1" applyBorder="1" applyAlignment="1">
      <alignment horizontal="center" vertical="center" wrapText="1"/>
    </xf>
    <xf numFmtId="3" fontId="3" fillId="0" borderId="1" xfId="6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6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3" fillId="0" borderId="1" xfId="0" applyNumberFormat="1" applyFont="1" applyFill="1" applyBorder="1" applyAlignment="1" applyProtection="1">
      <alignment horizontal="center" vertical="center"/>
      <protection locked="0"/>
    </xf>
    <xf numFmtId="165" fontId="5" fillId="0" borderId="1" xfId="0" applyNumberFormat="1" applyFont="1" applyFill="1" applyBorder="1" applyAlignment="1" applyProtection="1">
      <alignment horizontal="center" vertical="center"/>
      <protection locked="0"/>
    </xf>
    <xf numFmtId="4" fontId="5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28" xfId="0" applyNumberFormat="1" applyFont="1" applyFill="1" applyBorder="1" applyAlignment="1" applyProtection="1">
      <alignment horizontal="left" vertical="center" wrapText="1"/>
      <protection locked="0"/>
    </xf>
    <xf numFmtId="0" fontId="5" fillId="0" borderId="20" xfId="0" applyFont="1" applyFill="1" applyBorder="1" applyAlignment="1">
      <alignment horizontal="center" vertical="center"/>
    </xf>
    <xf numFmtId="4" fontId="5" fillId="0" borderId="20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textRotation="90" wrapText="1"/>
    </xf>
    <xf numFmtId="4" fontId="3" fillId="0" borderId="17" xfId="0" applyNumberFormat="1" applyFont="1" applyFill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8" xfId="0" applyFont="1" applyFill="1" applyBorder="1" applyAlignment="1">
      <alignment horizontal="center" vertical="center"/>
    </xf>
    <xf numFmtId="49" fontId="22" fillId="0" borderId="0" xfId="0" applyNumberFormat="1" applyFont="1" applyFill="1"/>
    <xf numFmtId="2" fontId="23" fillId="0" borderId="0" xfId="0" applyNumberFormat="1" applyFont="1" applyFill="1"/>
    <xf numFmtId="0" fontId="23" fillId="0" borderId="0" xfId="0" applyFont="1" applyFill="1"/>
    <xf numFmtId="4" fontId="23" fillId="0" borderId="0" xfId="0" applyNumberFormat="1" applyFont="1" applyFill="1"/>
    <xf numFmtId="4" fontId="24" fillId="0" borderId="0" xfId="0" applyNumberFormat="1" applyFont="1" applyFill="1" applyBorder="1" applyAlignment="1" applyProtection="1">
      <alignment horizontal="center" vertical="center"/>
      <protection locked="0"/>
    </xf>
    <xf numFmtId="167" fontId="23" fillId="0" borderId="0" xfId="0" applyNumberFormat="1" applyFont="1" applyFill="1"/>
    <xf numFmtId="2" fontId="24" fillId="0" borderId="0" xfId="0" applyNumberFormat="1" applyFont="1" applyFill="1" applyBorder="1" applyAlignment="1" applyProtection="1">
      <alignment horizontal="center" vertical="center"/>
      <protection locked="0"/>
    </xf>
    <xf numFmtId="4" fontId="23" fillId="0" borderId="0" xfId="0" applyNumberFormat="1" applyFont="1" applyFill="1" applyAlignment="1">
      <alignment horizontal="center" vertical="center"/>
    </xf>
    <xf numFmtId="4" fontId="25" fillId="0" borderId="0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/>
    <xf numFmtId="0" fontId="23" fillId="0" borderId="0" xfId="0" applyFont="1" applyFill="1" applyBorder="1"/>
    <xf numFmtId="49" fontId="24" fillId="0" borderId="0" xfId="0" applyNumberFormat="1" applyFont="1" applyFill="1" applyAlignment="1">
      <alignment horizontal="center" vertical="center"/>
    </xf>
    <xf numFmtId="4" fontId="24" fillId="0" borderId="0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49" fontId="24" fillId="0" borderId="0" xfId="0" applyNumberFormat="1" applyFont="1" applyFill="1" applyBorder="1" applyAlignment="1">
      <alignment horizontal="center" vertical="center"/>
    </xf>
    <xf numFmtId="4" fontId="23" fillId="0" borderId="0" xfId="0" applyNumberFormat="1" applyFont="1" applyFill="1" applyBorder="1" applyAlignment="1">
      <alignment horizontal="center" vertical="center"/>
    </xf>
    <xf numFmtId="4" fontId="23" fillId="0" borderId="0" xfId="0" applyNumberFormat="1" applyFont="1" applyFill="1" applyBorder="1"/>
    <xf numFmtId="49" fontId="22" fillId="0" borderId="0" xfId="0" applyNumberFormat="1" applyFont="1" applyFill="1" applyBorder="1"/>
    <xf numFmtId="0" fontId="24" fillId="0" borderId="0" xfId="0" applyFont="1" applyFill="1"/>
    <xf numFmtId="2" fontId="24" fillId="0" borderId="0" xfId="0" applyNumberFormat="1" applyFont="1" applyFill="1"/>
    <xf numFmtId="168" fontId="24" fillId="0" borderId="0" xfId="0" applyNumberFormat="1" applyFont="1" applyFill="1"/>
    <xf numFmtId="1" fontId="3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 applyProtection="1">
      <alignment horizontal="center" vertical="center"/>
      <protection locked="0"/>
    </xf>
    <xf numFmtId="49" fontId="5" fillId="0" borderId="15" xfId="0" applyNumberFormat="1" applyFont="1" applyFill="1" applyBorder="1" applyAlignment="1" applyProtection="1">
      <alignment horizontal="center" vertical="center"/>
      <protection locked="0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49" fontId="5" fillId="0" borderId="1" xfId="0" applyNumberFormat="1" applyFont="1" applyFill="1" applyBorder="1" applyAlignment="1" applyProtection="1">
      <alignment horizontal="center" vertical="center"/>
      <protection locked="0"/>
    </xf>
    <xf numFmtId="49" fontId="3" fillId="0" borderId="1" xfId="0" applyNumberFormat="1" applyFont="1" applyFill="1" applyBorder="1" applyAlignment="1" applyProtection="1">
      <alignment horizontal="center" vertical="center"/>
      <protection locked="0"/>
    </xf>
    <xf numFmtId="16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49" fontId="22" fillId="0" borderId="0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 applyProtection="1">
      <alignment horizontal="center" vertical="center"/>
      <protection locked="0"/>
    </xf>
    <xf numFmtId="49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left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6" xfId="0" applyFont="1" applyFill="1" applyBorder="1" applyAlignment="1">
      <alignment horizontal="center" vertical="center" textRotation="90" wrapText="1"/>
    </xf>
    <xf numFmtId="0" fontId="4" fillId="0" borderId="27" xfId="0" applyFont="1" applyFill="1" applyBorder="1" applyAlignment="1">
      <alignment horizontal="center" vertical="center" textRotation="90" wrapText="1"/>
    </xf>
    <xf numFmtId="0" fontId="4" fillId="0" borderId="11" xfId="0" applyFont="1" applyFill="1" applyBorder="1" applyAlignment="1">
      <alignment horizontal="center" vertical="center" textRotation="90" wrapText="1"/>
    </xf>
    <xf numFmtId="49" fontId="3" fillId="0" borderId="8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textRotation="90" wrapText="1"/>
    </xf>
    <xf numFmtId="0" fontId="4" fillId="0" borderId="8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center" vertical="center" textRotation="90" wrapText="1"/>
    </xf>
    <xf numFmtId="0" fontId="4" fillId="0" borderId="25" xfId="0" applyFont="1" applyFill="1" applyBorder="1" applyAlignment="1">
      <alignment horizontal="center" vertical="center" textRotation="90" wrapText="1"/>
    </xf>
    <xf numFmtId="0" fontId="5" fillId="0" borderId="18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49" fontId="12" fillId="0" borderId="0" xfId="0" applyNumberFormat="1" applyFont="1" applyFill="1" applyBorder="1" applyAlignment="1">
      <alignment horizontal="left" indent="1"/>
    </xf>
    <xf numFmtId="49" fontId="12" fillId="0" borderId="0" xfId="0" applyNumberFormat="1" applyFont="1" applyFill="1" applyBorder="1" applyAlignment="1">
      <alignment horizontal="left" wrapText="1" indent="1"/>
    </xf>
    <xf numFmtId="14" fontId="12" fillId="0" borderId="0" xfId="0" applyNumberFormat="1" applyFont="1" applyFill="1" applyBorder="1" applyAlignment="1">
      <alignment horizontal="left" inden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 indent="1"/>
    </xf>
    <xf numFmtId="0" fontId="4" fillId="0" borderId="0" xfId="0" applyFont="1" applyFill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</cellXfs>
  <cellStyles count="35">
    <cellStyle name="Обычный" xfId="0" builtinId="0"/>
    <cellStyle name="Обычный 2" xfId="6"/>
    <cellStyle name="Обычный 3" xfId="2"/>
    <cellStyle name="Финансовый" xfId="1" builtinId="3"/>
    <cellStyle name="Финансовый 2" xfId="3"/>
    <cellStyle name="Финансовый 2 2" xfId="8"/>
    <cellStyle name="Финансовый 2 2 2" xfId="16"/>
    <cellStyle name="Финансовый 2 2 3" xfId="24"/>
    <cellStyle name="Финансовый 2 2 4" xfId="32"/>
    <cellStyle name="Финансовый 2 3" xfId="12"/>
    <cellStyle name="Финансовый 2 4" xfId="20"/>
    <cellStyle name="Финансовый 2 5" xfId="28"/>
    <cellStyle name="Финансовый 3" xfId="4"/>
    <cellStyle name="Финансовый 3 2" xfId="9"/>
    <cellStyle name="Финансовый 3 2 2" xfId="17"/>
    <cellStyle name="Финансовый 3 2 3" xfId="25"/>
    <cellStyle name="Финансовый 3 2 4" xfId="33"/>
    <cellStyle name="Финансовый 3 3" xfId="13"/>
    <cellStyle name="Финансовый 3 4" xfId="21"/>
    <cellStyle name="Финансовый 3 5" xfId="29"/>
    <cellStyle name="Финансовый 4" xfId="5"/>
    <cellStyle name="Финансовый 4 2" xfId="10"/>
    <cellStyle name="Финансовый 4 2 2" xfId="18"/>
    <cellStyle name="Финансовый 4 2 3" xfId="26"/>
    <cellStyle name="Финансовый 4 2 4" xfId="34"/>
    <cellStyle name="Финансовый 4 3" xfId="14"/>
    <cellStyle name="Финансовый 4 4" xfId="22"/>
    <cellStyle name="Финансовый 4 5" xfId="30"/>
    <cellStyle name="Финансовый 5" xfId="7"/>
    <cellStyle name="Финансовый 5 2" xfId="15"/>
    <cellStyle name="Финансовый 5 3" xfId="23"/>
    <cellStyle name="Финансовый 5 4" xfId="31"/>
    <cellStyle name="Финансовый 6" xfId="11"/>
    <cellStyle name="Финансовый 7" xfId="19"/>
    <cellStyle name="Финансовый 8" xf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99"/>
  <sheetViews>
    <sheetView tabSelected="1" zoomScaleNormal="100" workbookViewId="0">
      <selection activeCell="K203" sqref="K203"/>
    </sheetView>
  </sheetViews>
  <sheetFormatPr defaultRowHeight="15" x14ac:dyDescent="0.25"/>
  <cols>
    <col min="1" max="1" width="7.140625" style="1" customWidth="1"/>
    <col min="2" max="2" width="25" style="1" customWidth="1"/>
    <col min="3" max="3" width="50.140625" style="1" customWidth="1"/>
    <col min="4" max="4" width="15.85546875" style="1" customWidth="1"/>
    <col min="5" max="5" width="12.5703125" style="1" customWidth="1"/>
    <col min="6" max="6" width="15.85546875" style="1" customWidth="1"/>
    <col min="7" max="7" width="13.28515625" style="1" customWidth="1"/>
    <col min="8" max="8" width="15.5703125" style="1" customWidth="1"/>
    <col min="9" max="9" width="11.7109375" style="1" customWidth="1"/>
    <col min="10" max="10" width="16" style="1" customWidth="1"/>
    <col min="11" max="11" width="14" style="1" customWidth="1"/>
    <col min="12" max="12" width="25.85546875" style="1" customWidth="1"/>
    <col min="13" max="13" width="9.140625" style="160"/>
    <col min="14" max="14" width="15.28515625" style="159" bestFit="1" customWidth="1"/>
    <col min="15" max="15" width="20" style="159" customWidth="1"/>
    <col min="16" max="16" width="18.28515625" style="159" customWidth="1"/>
    <col min="17" max="17" width="9.28515625" style="160" bestFit="1" customWidth="1"/>
    <col min="18" max="18" width="18.85546875" style="160" customWidth="1"/>
    <col min="19" max="22" width="9.140625" style="160"/>
    <col min="23" max="252" width="9.140625" style="1"/>
    <col min="253" max="253" width="25" style="1" customWidth="1"/>
    <col min="254" max="254" width="35.28515625" style="1" customWidth="1"/>
    <col min="255" max="255" width="15.5703125" style="1" customWidth="1"/>
    <col min="256" max="256" width="12.7109375" style="1" customWidth="1"/>
    <col min="257" max="257" width="17.7109375" style="1" customWidth="1"/>
    <col min="258" max="258" width="10.7109375" style="1" customWidth="1"/>
    <col min="259" max="260" width="17.7109375" style="1" customWidth="1"/>
    <col min="261" max="261" width="25.7109375" style="1" customWidth="1"/>
    <col min="262" max="267" width="0" style="1" hidden="1" customWidth="1"/>
    <col min="268" max="508" width="9.140625" style="1"/>
    <col min="509" max="509" width="25" style="1" customWidth="1"/>
    <col min="510" max="510" width="35.28515625" style="1" customWidth="1"/>
    <col min="511" max="511" width="15.5703125" style="1" customWidth="1"/>
    <col min="512" max="512" width="12.7109375" style="1" customWidth="1"/>
    <col min="513" max="513" width="17.7109375" style="1" customWidth="1"/>
    <col min="514" max="514" width="10.7109375" style="1" customWidth="1"/>
    <col min="515" max="516" width="17.7109375" style="1" customWidth="1"/>
    <col min="517" max="517" width="25.7109375" style="1" customWidth="1"/>
    <col min="518" max="523" width="0" style="1" hidden="1" customWidth="1"/>
    <col min="524" max="764" width="9.140625" style="1"/>
    <col min="765" max="765" width="25" style="1" customWidth="1"/>
    <col min="766" max="766" width="35.28515625" style="1" customWidth="1"/>
    <col min="767" max="767" width="15.5703125" style="1" customWidth="1"/>
    <col min="768" max="768" width="12.7109375" style="1" customWidth="1"/>
    <col min="769" max="769" width="17.7109375" style="1" customWidth="1"/>
    <col min="770" max="770" width="10.7109375" style="1" customWidth="1"/>
    <col min="771" max="772" width="17.7109375" style="1" customWidth="1"/>
    <col min="773" max="773" width="25.7109375" style="1" customWidth="1"/>
    <col min="774" max="779" width="0" style="1" hidden="1" customWidth="1"/>
    <col min="780" max="1020" width="9.140625" style="1"/>
    <col min="1021" max="1021" width="25" style="1" customWidth="1"/>
    <col min="1022" max="1022" width="35.28515625" style="1" customWidth="1"/>
    <col min="1023" max="1023" width="15.5703125" style="1" customWidth="1"/>
    <col min="1024" max="1024" width="12.7109375" style="1" customWidth="1"/>
    <col min="1025" max="1025" width="17.7109375" style="1" customWidth="1"/>
    <col min="1026" max="1026" width="10.7109375" style="1" customWidth="1"/>
    <col min="1027" max="1028" width="17.7109375" style="1" customWidth="1"/>
    <col min="1029" max="1029" width="25.7109375" style="1" customWidth="1"/>
    <col min="1030" max="1035" width="0" style="1" hidden="1" customWidth="1"/>
    <col min="1036" max="1276" width="9.140625" style="1"/>
    <col min="1277" max="1277" width="25" style="1" customWidth="1"/>
    <col min="1278" max="1278" width="35.28515625" style="1" customWidth="1"/>
    <col min="1279" max="1279" width="15.5703125" style="1" customWidth="1"/>
    <col min="1280" max="1280" width="12.7109375" style="1" customWidth="1"/>
    <col min="1281" max="1281" width="17.7109375" style="1" customWidth="1"/>
    <col min="1282" max="1282" width="10.7109375" style="1" customWidth="1"/>
    <col min="1283" max="1284" width="17.7109375" style="1" customWidth="1"/>
    <col min="1285" max="1285" width="25.7109375" style="1" customWidth="1"/>
    <col min="1286" max="1291" width="0" style="1" hidden="1" customWidth="1"/>
    <col min="1292" max="1532" width="9.140625" style="1"/>
    <col min="1533" max="1533" width="25" style="1" customWidth="1"/>
    <col min="1534" max="1534" width="35.28515625" style="1" customWidth="1"/>
    <col min="1535" max="1535" width="15.5703125" style="1" customWidth="1"/>
    <col min="1536" max="1536" width="12.7109375" style="1" customWidth="1"/>
    <col min="1537" max="1537" width="17.7109375" style="1" customWidth="1"/>
    <col min="1538" max="1538" width="10.7109375" style="1" customWidth="1"/>
    <col min="1539" max="1540" width="17.7109375" style="1" customWidth="1"/>
    <col min="1541" max="1541" width="25.7109375" style="1" customWidth="1"/>
    <col min="1542" max="1547" width="0" style="1" hidden="1" customWidth="1"/>
    <col min="1548" max="1788" width="9.140625" style="1"/>
    <col min="1789" max="1789" width="25" style="1" customWidth="1"/>
    <col min="1790" max="1790" width="35.28515625" style="1" customWidth="1"/>
    <col min="1791" max="1791" width="15.5703125" style="1" customWidth="1"/>
    <col min="1792" max="1792" width="12.7109375" style="1" customWidth="1"/>
    <col min="1793" max="1793" width="17.7109375" style="1" customWidth="1"/>
    <col min="1794" max="1794" width="10.7109375" style="1" customWidth="1"/>
    <col min="1795" max="1796" width="17.7109375" style="1" customWidth="1"/>
    <col min="1797" max="1797" width="25.7109375" style="1" customWidth="1"/>
    <col min="1798" max="1803" width="0" style="1" hidden="1" customWidth="1"/>
    <col min="1804" max="2044" width="9.140625" style="1"/>
    <col min="2045" max="2045" width="25" style="1" customWidth="1"/>
    <col min="2046" max="2046" width="35.28515625" style="1" customWidth="1"/>
    <col min="2047" max="2047" width="15.5703125" style="1" customWidth="1"/>
    <col min="2048" max="2048" width="12.7109375" style="1" customWidth="1"/>
    <col min="2049" max="2049" width="17.7109375" style="1" customWidth="1"/>
    <col min="2050" max="2050" width="10.7109375" style="1" customWidth="1"/>
    <col min="2051" max="2052" width="17.7109375" style="1" customWidth="1"/>
    <col min="2053" max="2053" width="25.7109375" style="1" customWidth="1"/>
    <col min="2054" max="2059" width="0" style="1" hidden="1" customWidth="1"/>
    <col min="2060" max="2300" width="9.140625" style="1"/>
    <col min="2301" max="2301" width="25" style="1" customWidth="1"/>
    <col min="2302" max="2302" width="35.28515625" style="1" customWidth="1"/>
    <col min="2303" max="2303" width="15.5703125" style="1" customWidth="1"/>
    <col min="2304" max="2304" width="12.7109375" style="1" customWidth="1"/>
    <col min="2305" max="2305" width="17.7109375" style="1" customWidth="1"/>
    <col min="2306" max="2306" width="10.7109375" style="1" customWidth="1"/>
    <col min="2307" max="2308" width="17.7109375" style="1" customWidth="1"/>
    <col min="2309" max="2309" width="25.7109375" style="1" customWidth="1"/>
    <col min="2310" max="2315" width="0" style="1" hidden="1" customWidth="1"/>
    <col min="2316" max="2556" width="9.140625" style="1"/>
    <col min="2557" max="2557" width="25" style="1" customWidth="1"/>
    <col min="2558" max="2558" width="35.28515625" style="1" customWidth="1"/>
    <col min="2559" max="2559" width="15.5703125" style="1" customWidth="1"/>
    <col min="2560" max="2560" width="12.7109375" style="1" customWidth="1"/>
    <col min="2561" max="2561" width="17.7109375" style="1" customWidth="1"/>
    <col min="2562" max="2562" width="10.7109375" style="1" customWidth="1"/>
    <col min="2563" max="2564" width="17.7109375" style="1" customWidth="1"/>
    <col min="2565" max="2565" width="25.7109375" style="1" customWidth="1"/>
    <col min="2566" max="2571" width="0" style="1" hidden="1" customWidth="1"/>
    <col min="2572" max="2812" width="9.140625" style="1"/>
    <col min="2813" max="2813" width="25" style="1" customWidth="1"/>
    <col min="2814" max="2814" width="35.28515625" style="1" customWidth="1"/>
    <col min="2815" max="2815" width="15.5703125" style="1" customWidth="1"/>
    <col min="2816" max="2816" width="12.7109375" style="1" customWidth="1"/>
    <col min="2817" max="2817" width="17.7109375" style="1" customWidth="1"/>
    <col min="2818" max="2818" width="10.7109375" style="1" customWidth="1"/>
    <col min="2819" max="2820" width="17.7109375" style="1" customWidth="1"/>
    <col min="2821" max="2821" width="25.7109375" style="1" customWidth="1"/>
    <col min="2822" max="2827" width="0" style="1" hidden="1" customWidth="1"/>
    <col min="2828" max="3068" width="9.140625" style="1"/>
    <col min="3069" max="3069" width="25" style="1" customWidth="1"/>
    <col min="3070" max="3070" width="35.28515625" style="1" customWidth="1"/>
    <col min="3071" max="3071" width="15.5703125" style="1" customWidth="1"/>
    <col min="3072" max="3072" width="12.7109375" style="1" customWidth="1"/>
    <col min="3073" max="3073" width="17.7109375" style="1" customWidth="1"/>
    <col min="3074" max="3074" width="10.7109375" style="1" customWidth="1"/>
    <col min="3075" max="3076" width="17.7109375" style="1" customWidth="1"/>
    <col min="3077" max="3077" width="25.7109375" style="1" customWidth="1"/>
    <col min="3078" max="3083" width="0" style="1" hidden="1" customWidth="1"/>
    <col min="3084" max="3324" width="9.140625" style="1"/>
    <col min="3325" max="3325" width="25" style="1" customWidth="1"/>
    <col min="3326" max="3326" width="35.28515625" style="1" customWidth="1"/>
    <col min="3327" max="3327" width="15.5703125" style="1" customWidth="1"/>
    <col min="3328" max="3328" width="12.7109375" style="1" customWidth="1"/>
    <col min="3329" max="3329" width="17.7109375" style="1" customWidth="1"/>
    <col min="3330" max="3330" width="10.7109375" style="1" customWidth="1"/>
    <col min="3331" max="3332" width="17.7109375" style="1" customWidth="1"/>
    <col min="3333" max="3333" width="25.7109375" style="1" customWidth="1"/>
    <col min="3334" max="3339" width="0" style="1" hidden="1" customWidth="1"/>
    <col min="3340" max="3580" width="9.140625" style="1"/>
    <col min="3581" max="3581" width="25" style="1" customWidth="1"/>
    <col min="3582" max="3582" width="35.28515625" style="1" customWidth="1"/>
    <col min="3583" max="3583" width="15.5703125" style="1" customWidth="1"/>
    <col min="3584" max="3584" width="12.7109375" style="1" customWidth="1"/>
    <col min="3585" max="3585" width="17.7109375" style="1" customWidth="1"/>
    <col min="3586" max="3586" width="10.7109375" style="1" customWidth="1"/>
    <col min="3587" max="3588" width="17.7109375" style="1" customWidth="1"/>
    <col min="3589" max="3589" width="25.7109375" style="1" customWidth="1"/>
    <col min="3590" max="3595" width="0" style="1" hidden="1" customWidth="1"/>
    <col min="3596" max="3836" width="9.140625" style="1"/>
    <col min="3837" max="3837" width="25" style="1" customWidth="1"/>
    <col min="3838" max="3838" width="35.28515625" style="1" customWidth="1"/>
    <col min="3839" max="3839" width="15.5703125" style="1" customWidth="1"/>
    <col min="3840" max="3840" width="12.7109375" style="1" customWidth="1"/>
    <col min="3841" max="3841" width="17.7109375" style="1" customWidth="1"/>
    <col min="3842" max="3842" width="10.7109375" style="1" customWidth="1"/>
    <col min="3843" max="3844" width="17.7109375" style="1" customWidth="1"/>
    <col min="3845" max="3845" width="25.7109375" style="1" customWidth="1"/>
    <col min="3846" max="3851" width="0" style="1" hidden="1" customWidth="1"/>
    <col min="3852" max="4092" width="9.140625" style="1"/>
    <col min="4093" max="4093" width="25" style="1" customWidth="1"/>
    <col min="4094" max="4094" width="35.28515625" style="1" customWidth="1"/>
    <col min="4095" max="4095" width="15.5703125" style="1" customWidth="1"/>
    <col min="4096" max="4096" width="12.7109375" style="1" customWidth="1"/>
    <col min="4097" max="4097" width="17.7109375" style="1" customWidth="1"/>
    <col min="4098" max="4098" width="10.7109375" style="1" customWidth="1"/>
    <col min="4099" max="4100" width="17.7109375" style="1" customWidth="1"/>
    <col min="4101" max="4101" width="25.7109375" style="1" customWidth="1"/>
    <col min="4102" max="4107" width="0" style="1" hidden="1" customWidth="1"/>
    <col min="4108" max="4348" width="9.140625" style="1"/>
    <col min="4349" max="4349" width="25" style="1" customWidth="1"/>
    <col min="4350" max="4350" width="35.28515625" style="1" customWidth="1"/>
    <col min="4351" max="4351" width="15.5703125" style="1" customWidth="1"/>
    <col min="4352" max="4352" width="12.7109375" style="1" customWidth="1"/>
    <col min="4353" max="4353" width="17.7109375" style="1" customWidth="1"/>
    <col min="4354" max="4354" width="10.7109375" style="1" customWidth="1"/>
    <col min="4355" max="4356" width="17.7109375" style="1" customWidth="1"/>
    <col min="4357" max="4357" width="25.7109375" style="1" customWidth="1"/>
    <col min="4358" max="4363" width="0" style="1" hidden="1" customWidth="1"/>
    <col min="4364" max="4604" width="9.140625" style="1"/>
    <col min="4605" max="4605" width="25" style="1" customWidth="1"/>
    <col min="4606" max="4606" width="35.28515625" style="1" customWidth="1"/>
    <col min="4607" max="4607" width="15.5703125" style="1" customWidth="1"/>
    <col min="4608" max="4608" width="12.7109375" style="1" customWidth="1"/>
    <col min="4609" max="4609" width="17.7109375" style="1" customWidth="1"/>
    <col min="4610" max="4610" width="10.7109375" style="1" customWidth="1"/>
    <col min="4611" max="4612" width="17.7109375" style="1" customWidth="1"/>
    <col min="4613" max="4613" width="25.7109375" style="1" customWidth="1"/>
    <col min="4614" max="4619" width="0" style="1" hidden="1" customWidth="1"/>
    <col min="4620" max="4860" width="9.140625" style="1"/>
    <col min="4861" max="4861" width="25" style="1" customWidth="1"/>
    <col min="4862" max="4862" width="35.28515625" style="1" customWidth="1"/>
    <col min="4863" max="4863" width="15.5703125" style="1" customWidth="1"/>
    <col min="4864" max="4864" width="12.7109375" style="1" customWidth="1"/>
    <col min="4865" max="4865" width="17.7109375" style="1" customWidth="1"/>
    <col min="4866" max="4866" width="10.7109375" style="1" customWidth="1"/>
    <col min="4867" max="4868" width="17.7109375" style="1" customWidth="1"/>
    <col min="4869" max="4869" width="25.7109375" style="1" customWidth="1"/>
    <col min="4870" max="4875" width="0" style="1" hidden="1" customWidth="1"/>
    <col min="4876" max="5116" width="9.140625" style="1"/>
    <col min="5117" max="5117" width="25" style="1" customWidth="1"/>
    <col min="5118" max="5118" width="35.28515625" style="1" customWidth="1"/>
    <col min="5119" max="5119" width="15.5703125" style="1" customWidth="1"/>
    <col min="5120" max="5120" width="12.7109375" style="1" customWidth="1"/>
    <col min="5121" max="5121" width="17.7109375" style="1" customWidth="1"/>
    <col min="5122" max="5122" width="10.7109375" style="1" customWidth="1"/>
    <col min="5123" max="5124" width="17.7109375" style="1" customWidth="1"/>
    <col min="5125" max="5125" width="25.7109375" style="1" customWidth="1"/>
    <col min="5126" max="5131" width="0" style="1" hidden="1" customWidth="1"/>
    <col min="5132" max="5372" width="9.140625" style="1"/>
    <col min="5373" max="5373" width="25" style="1" customWidth="1"/>
    <col min="5374" max="5374" width="35.28515625" style="1" customWidth="1"/>
    <col min="5375" max="5375" width="15.5703125" style="1" customWidth="1"/>
    <col min="5376" max="5376" width="12.7109375" style="1" customWidth="1"/>
    <col min="5377" max="5377" width="17.7109375" style="1" customWidth="1"/>
    <col min="5378" max="5378" width="10.7109375" style="1" customWidth="1"/>
    <col min="5379" max="5380" width="17.7109375" style="1" customWidth="1"/>
    <col min="5381" max="5381" width="25.7109375" style="1" customWidth="1"/>
    <col min="5382" max="5387" width="0" style="1" hidden="1" customWidth="1"/>
    <col min="5388" max="5628" width="9.140625" style="1"/>
    <col min="5629" max="5629" width="25" style="1" customWidth="1"/>
    <col min="5630" max="5630" width="35.28515625" style="1" customWidth="1"/>
    <col min="5631" max="5631" width="15.5703125" style="1" customWidth="1"/>
    <col min="5632" max="5632" width="12.7109375" style="1" customWidth="1"/>
    <col min="5633" max="5633" width="17.7109375" style="1" customWidth="1"/>
    <col min="5634" max="5634" width="10.7109375" style="1" customWidth="1"/>
    <col min="5635" max="5636" width="17.7109375" style="1" customWidth="1"/>
    <col min="5637" max="5637" width="25.7109375" style="1" customWidth="1"/>
    <col min="5638" max="5643" width="0" style="1" hidden="1" customWidth="1"/>
    <col min="5644" max="5884" width="9.140625" style="1"/>
    <col min="5885" max="5885" width="25" style="1" customWidth="1"/>
    <col min="5886" max="5886" width="35.28515625" style="1" customWidth="1"/>
    <col min="5887" max="5887" width="15.5703125" style="1" customWidth="1"/>
    <col min="5888" max="5888" width="12.7109375" style="1" customWidth="1"/>
    <col min="5889" max="5889" width="17.7109375" style="1" customWidth="1"/>
    <col min="5890" max="5890" width="10.7109375" style="1" customWidth="1"/>
    <col min="5891" max="5892" width="17.7109375" style="1" customWidth="1"/>
    <col min="5893" max="5893" width="25.7109375" style="1" customWidth="1"/>
    <col min="5894" max="5899" width="0" style="1" hidden="1" customWidth="1"/>
    <col min="5900" max="6140" width="9.140625" style="1"/>
    <col min="6141" max="6141" width="25" style="1" customWidth="1"/>
    <col min="6142" max="6142" width="35.28515625" style="1" customWidth="1"/>
    <col min="6143" max="6143" width="15.5703125" style="1" customWidth="1"/>
    <col min="6144" max="6144" width="12.7109375" style="1" customWidth="1"/>
    <col min="6145" max="6145" width="17.7109375" style="1" customWidth="1"/>
    <col min="6146" max="6146" width="10.7109375" style="1" customWidth="1"/>
    <col min="6147" max="6148" width="17.7109375" style="1" customWidth="1"/>
    <col min="6149" max="6149" width="25.7109375" style="1" customWidth="1"/>
    <col min="6150" max="6155" width="0" style="1" hidden="1" customWidth="1"/>
    <col min="6156" max="6396" width="9.140625" style="1"/>
    <col min="6397" max="6397" width="25" style="1" customWidth="1"/>
    <col min="6398" max="6398" width="35.28515625" style="1" customWidth="1"/>
    <col min="6399" max="6399" width="15.5703125" style="1" customWidth="1"/>
    <col min="6400" max="6400" width="12.7109375" style="1" customWidth="1"/>
    <col min="6401" max="6401" width="17.7109375" style="1" customWidth="1"/>
    <col min="6402" max="6402" width="10.7109375" style="1" customWidth="1"/>
    <col min="6403" max="6404" width="17.7109375" style="1" customWidth="1"/>
    <col min="6405" max="6405" width="25.7109375" style="1" customWidth="1"/>
    <col min="6406" max="6411" width="0" style="1" hidden="1" customWidth="1"/>
    <col min="6412" max="6652" width="9.140625" style="1"/>
    <col min="6653" max="6653" width="25" style="1" customWidth="1"/>
    <col min="6654" max="6654" width="35.28515625" style="1" customWidth="1"/>
    <col min="6655" max="6655" width="15.5703125" style="1" customWidth="1"/>
    <col min="6656" max="6656" width="12.7109375" style="1" customWidth="1"/>
    <col min="6657" max="6657" width="17.7109375" style="1" customWidth="1"/>
    <col min="6658" max="6658" width="10.7109375" style="1" customWidth="1"/>
    <col min="6659" max="6660" width="17.7109375" style="1" customWidth="1"/>
    <col min="6661" max="6661" width="25.7109375" style="1" customWidth="1"/>
    <col min="6662" max="6667" width="0" style="1" hidden="1" customWidth="1"/>
    <col min="6668" max="6908" width="9.140625" style="1"/>
    <col min="6909" max="6909" width="25" style="1" customWidth="1"/>
    <col min="6910" max="6910" width="35.28515625" style="1" customWidth="1"/>
    <col min="6911" max="6911" width="15.5703125" style="1" customWidth="1"/>
    <col min="6912" max="6912" width="12.7109375" style="1" customWidth="1"/>
    <col min="6913" max="6913" width="17.7109375" style="1" customWidth="1"/>
    <col min="6914" max="6914" width="10.7109375" style="1" customWidth="1"/>
    <col min="6915" max="6916" width="17.7109375" style="1" customWidth="1"/>
    <col min="6917" max="6917" width="25.7109375" style="1" customWidth="1"/>
    <col min="6918" max="6923" width="0" style="1" hidden="1" customWidth="1"/>
    <col min="6924" max="7164" width="9.140625" style="1"/>
    <col min="7165" max="7165" width="25" style="1" customWidth="1"/>
    <col min="7166" max="7166" width="35.28515625" style="1" customWidth="1"/>
    <col min="7167" max="7167" width="15.5703125" style="1" customWidth="1"/>
    <col min="7168" max="7168" width="12.7109375" style="1" customWidth="1"/>
    <col min="7169" max="7169" width="17.7109375" style="1" customWidth="1"/>
    <col min="7170" max="7170" width="10.7109375" style="1" customWidth="1"/>
    <col min="7171" max="7172" width="17.7109375" style="1" customWidth="1"/>
    <col min="7173" max="7173" width="25.7109375" style="1" customWidth="1"/>
    <col min="7174" max="7179" width="0" style="1" hidden="1" customWidth="1"/>
    <col min="7180" max="7420" width="9.140625" style="1"/>
    <col min="7421" max="7421" width="25" style="1" customWidth="1"/>
    <col min="7422" max="7422" width="35.28515625" style="1" customWidth="1"/>
    <col min="7423" max="7423" width="15.5703125" style="1" customWidth="1"/>
    <col min="7424" max="7424" width="12.7109375" style="1" customWidth="1"/>
    <col min="7425" max="7425" width="17.7109375" style="1" customWidth="1"/>
    <col min="7426" max="7426" width="10.7109375" style="1" customWidth="1"/>
    <col min="7427" max="7428" width="17.7109375" style="1" customWidth="1"/>
    <col min="7429" max="7429" width="25.7109375" style="1" customWidth="1"/>
    <col min="7430" max="7435" width="0" style="1" hidden="1" customWidth="1"/>
    <col min="7436" max="7676" width="9.140625" style="1"/>
    <col min="7677" max="7677" width="25" style="1" customWidth="1"/>
    <col min="7678" max="7678" width="35.28515625" style="1" customWidth="1"/>
    <col min="7679" max="7679" width="15.5703125" style="1" customWidth="1"/>
    <col min="7680" max="7680" width="12.7109375" style="1" customWidth="1"/>
    <col min="7681" max="7681" width="17.7109375" style="1" customWidth="1"/>
    <col min="7682" max="7682" width="10.7109375" style="1" customWidth="1"/>
    <col min="7683" max="7684" width="17.7109375" style="1" customWidth="1"/>
    <col min="7685" max="7685" width="25.7109375" style="1" customWidth="1"/>
    <col min="7686" max="7691" width="0" style="1" hidden="1" customWidth="1"/>
    <col min="7692" max="7932" width="9.140625" style="1"/>
    <col min="7933" max="7933" width="25" style="1" customWidth="1"/>
    <col min="7934" max="7934" width="35.28515625" style="1" customWidth="1"/>
    <col min="7935" max="7935" width="15.5703125" style="1" customWidth="1"/>
    <col min="7936" max="7936" width="12.7109375" style="1" customWidth="1"/>
    <col min="7937" max="7937" width="17.7109375" style="1" customWidth="1"/>
    <col min="7938" max="7938" width="10.7109375" style="1" customWidth="1"/>
    <col min="7939" max="7940" width="17.7109375" style="1" customWidth="1"/>
    <col min="7941" max="7941" width="25.7109375" style="1" customWidth="1"/>
    <col min="7942" max="7947" width="0" style="1" hidden="1" customWidth="1"/>
    <col min="7948" max="8188" width="9.140625" style="1"/>
    <col min="8189" max="8189" width="25" style="1" customWidth="1"/>
    <col min="8190" max="8190" width="35.28515625" style="1" customWidth="1"/>
    <col min="8191" max="8191" width="15.5703125" style="1" customWidth="1"/>
    <col min="8192" max="8192" width="12.7109375" style="1" customWidth="1"/>
    <col min="8193" max="8193" width="17.7109375" style="1" customWidth="1"/>
    <col min="8194" max="8194" width="10.7109375" style="1" customWidth="1"/>
    <col min="8195" max="8196" width="17.7109375" style="1" customWidth="1"/>
    <col min="8197" max="8197" width="25.7109375" style="1" customWidth="1"/>
    <col min="8198" max="8203" width="0" style="1" hidden="1" customWidth="1"/>
    <col min="8204" max="8444" width="9.140625" style="1"/>
    <col min="8445" max="8445" width="25" style="1" customWidth="1"/>
    <col min="8446" max="8446" width="35.28515625" style="1" customWidth="1"/>
    <col min="8447" max="8447" width="15.5703125" style="1" customWidth="1"/>
    <col min="8448" max="8448" width="12.7109375" style="1" customWidth="1"/>
    <col min="8449" max="8449" width="17.7109375" style="1" customWidth="1"/>
    <col min="8450" max="8450" width="10.7109375" style="1" customWidth="1"/>
    <col min="8451" max="8452" width="17.7109375" style="1" customWidth="1"/>
    <col min="8453" max="8453" width="25.7109375" style="1" customWidth="1"/>
    <col min="8454" max="8459" width="0" style="1" hidden="1" customWidth="1"/>
    <col min="8460" max="8700" width="9.140625" style="1"/>
    <col min="8701" max="8701" width="25" style="1" customWidth="1"/>
    <col min="8702" max="8702" width="35.28515625" style="1" customWidth="1"/>
    <col min="8703" max="8703" width="15.5703125" style="1" customWidth="1"/>
    <col min="8704" max="8704" width="12.7109375" style="1" customWidth="1"/>
    <col min="8705" max="8705" width="17.7109375" style="1" customWidth="1"/>
    <col min="8706" max="8706" width="10.7109375" style="1" customWidth="1"/>
    <col min="8707" max="8708" width="17.7109375" style="1" customWidth="1"/>
    <col min="8709" max="8709" width="25.7109375" style="1" customWidth="1"/>
    <col min="8710" max="8715" width="0" style="1" hidden="1" customWidth="1"/>
    <col min="8716" max="8956" width="9.140625" style="1"/>
    <col min="8957" max="8957" width="25" style="1" customWidth="1"/>
    <col min="8958" max="8958" width="35.28515625" style="1" customWidth="1"/>
    <col min="8959" max="8959" width="15.5703125" style="1" customWidth="1"/>
    <col min="8960" max="8960" width="12.7109375" style="1" customWidth="1"/>
    <col min="8961" max="8961" width="17.7109375" style="1" customWidth="1"/>
    <col min="8962" max="8962" width="10.7109375" style="1" customWidth="1"/>
    <col min="8963" max="8964" width="17.7109375" style="1" customWidth="1"/>
    <col min="8965" max="8965" width="25.7109375" style="1" customWidth="1"/>
    <col min="8966" max="8971" width="0" style="1" hidden="1" customWidth="1"/>
    <col min="8972" max="9212" width="9.140625" style="1"/>
    <col min="9213" max="9213" width="25" style="1" customWidth="1"/>
    <col min="9214" max="9214" width="35.28515625" style="1" customWidth="1"/>
    <col min="9215" max="9215" width="15.5703125" style="1" customWidth="1"/>
    <col min="9216" max="9216" width="12.7109375" style="1" customWidth="1"/>
    <col min="9217" max="9217" width="17.7109375" style="1" customWidth="1"/>
    <col min="9218" max="9218" width="10.7109375" style="1" customWidth="1"/>
    <col min="9219" max="9220" width="17.7109375" style="1" customWidth="1"/>
    <col min="9221" max="9221" width="25.7109375" style="1" customWidth="1"/>
    <col min="9222" max="9227" width="0" style="1" hidden="1" customWidth="1"/>
    <col min="9228" max="9468" width="9.140625" style="1"/>
    <col min="9469" max="9469" width="25" style="1" customWidth="1"/>
    <col min="9470" max="9470" width="35.28515625" style="1" customWidth="1"/>
    <col min="9471" max="9471" width="15.5703125" style="1" customWidth="1"/>
    <col min="9472" max="9472" width="12.7109375" style="1" customWidth="1"/>
    <col min="9473" max="9473" width="17.7109375" style="1" customWidth="1"/>
    <col min="9474" max="9474" width="10.7109375" style="1" customWidth="1"/>
    <col min="9475" max="9476" width="17.7109375" style="1" customWidth="1"/>
    <col min="9477" max="9477" width="25.7109375" style="1" customWidth="1"/>
    <col min="9478" max="9483" width="0" style="1" hidden="1" customWidth="1"/>
    <col min="9484" max="9724" width="9.140625" style="1"/>
    <col min="9725" max="9725" width="25" style="1" customWidth="1"/>
    <col min="9726" max="9726" width="35.28515625" style="1" customWidth="1"/>
    <col min="9727" max="9727" width="15.5703125" style="1" customWidth="1"/>
    <col min="9728" max="9728" width="12.7109375" style="1" customWidth="1"/>
    <col min="9729" max="9729" width="17.7109375" style="1" customWidth="1"/>
    <col min="9730" max="9730" width="10.7109375" style="1" customWidth="1"/>
    <col min="9731" max="9732" width="17.7109375" style="1" customWidth="1"/>
    <col min="9733" max="9733" width="25.7109375" style="1" customWidth="1"/>
    <col min="9734" max="9739" width="0" style="1" hidden="1" customWidth="1"/>
    <col min="9740" max="9980" width="9.140625" style="1"/>
    <col min="9981" max="9981" width="25" style="1" customWidth="1"/>
    <col min="9982" max="9982" width="35.28515625" style="1" customWidth="1"/>
    <col min="9983" max="9983" width="15.5703125" style="1" customWidth="1"/>
    <col min="9984" max="9984" width="12.7109375" style="1" customWidth="1"/>
    <col min="9985" max="9985" width="17.7109375" style="1" customWidth="1"/>
    <col min="9986" max="9986" width="10.7109375" style="1" customWidth="1"/>
    <col min="9987" max="9988" width="17.7109375" style="1" customWidth="1"/>
    <col min="9989" max="9989" width="25.7109375" style="1" customWidth="1"/>
    <col min="9990" max="9995" width="0" style="1" hidden="1" customWidth="1"/>
    <col min="9996" max="10236" width="9.140625" style="1"/>
    <col min="10237" max="10237" width="25" style="1" customWidth="1"/>
    <col min="10238" max="10238" width="35.28515625" style="1" customWidth="1"/>
    <col min="10239" max="10239" width="15.5703125" style="1" customWidth="1"/>
    <col min="10240" max="10240" width="12.7109375" style="1" customWidth="1"/>
    <col min="10241" max="10241" width="17.7109375" style="1" customWidth="1"/>
    <col min="10242" max="10242" width="10.7109375" style="1" customWidth="1"/>
    <col min="10243" max="10244" width="17.7109375" style="1" customWidth="1"/>
    <col min="10245" max="10245" width="25.7109375" style="1" customWidth="1"/>
    <col min="10246" max="10251" width="0" style="1" hidden="1" customWidth="1"/>
    <col min="10252" max="10492" width="9.140625" style="1"/>
    <col min="10493" max="10493" width="25" style="1" customWidth="1"/>
    <col min="10494" max="10494" width="35.28515625" style="1" customWidth="1"/>
    <col min="10495" max="10495" width="15.5703125" style="1" customWidth="1"/>
    <col min="10496" max="10496" width="12.7109375" style="1" customWidth="1"/>
    <col min="10497" max="10497" width="17.7109375" style="1" customWidth="1"/>
    <col min="10498" max="10498" width="10.7109375" style="1" customWidth="1"/>
    <col min="10499" max="10500" width="17.7109375" style="1" customWidth="1"/>
    <col min="10501" max="10501" width="25.7109375" style="1" customWidth="1"/>
    <col min="10502" max="10507" width="0" style="1" hidden="1" customWidth="1"/>
    <col min="10508" max="10748" width="9.140625" style="1"/>
    <col min="10749" max="10749" width="25" style="1" customWidth="1"/>
    <col min="10750" max="10750" width="35.28515625" style="1" customWidth="1"/>
    <col min="10751" max="10751" width="15.5703125" style="1" customWidth="1"/>
    <col min="10752" max="10752" width="12.7109375" style="1" customWidth="1"/>
    <col min="10753" max="10753" width="17.7109375" style="1" customWidth="1"/>
    <col min="10754" max="10754" width="10.7109375" style="1" customWidth="1"/>
    <col min="10755" max="10756" width="17.7109375" style="1" customWidth="1"/>
    <col min="10757" max="10757" width="25.7109375" style="1" customWidth="1"/>
    <col min="10758" max="10763" width="0" style="1" hidden="1" customWidth="1"/>
    <col min="10764" max="11004" width="9.140625" style="1"/>
    <col min="11005" max="11005" width="25" style="1" customWidth="1"/>
    <col min="11006" max="11006" width="35.28515625" style="1" customWidth="1"/>
    <col min="11007" max="11007" width="15.5703125" style="1" customWidth="1"/>
    <col min="11008" max="11008" width="12.7109375" style="1" customWidth="1"/>
    <col min="11009" max="11009" width="17.7109375" style="1" customWidth="1"/>
    <col min="11010" max="11010" width="10.7109375" style="1" customWidth="1"/>
    <col min="11011" max="11012" width="17.7109375" style="1" customWidth="1"/>
    <col min="11013" max="11013" width="25.7109375" style="1" customWidth="1"/>
    <col min="11014" max="11019" width="0" style="1" hidden="1" customWidth="1"/>
    <col min="11020" max="11260" width="9.140625" style="1"/>
    <col min="11261" max="11261" width="25" style="1" customWidth="1"/>
    <col min="11262" max="11262" width="35.28515625" style="1" customWidth="1"/>
    <col min="11263" max="11263" width="15.5703125" style="1" customWidth="1"/>
    <col min="11264" max="11264" width="12.7109375" style="1" customWidth="1"/>
    <col min="11265" max="11265" width="17.7109375" style="1" customWidth="1"/>
    <col min="11266" max="11266" width="10.7109375" style="1" customWidth="1"/>
    <col min="11267" max="11268" width="17.7109375" style="1" customWidth="1"/>
    <col min="11269" max="11269" width="25.7109375" style="1" customWidth="1"/>
    <col min="11270" max="11275" width="0" style="1" hidden="1" customWidth="1"/>
    <col min="11276" max="11516" width="9.140625" style="1"/>
    <col min="11517" max="11517" width="25" style="1" customWidth="1"/>
    <col min="11518" max="11518" width="35.28515625" style="1" customWidth="1"/>
    <col min="11519" max="11519" width="15.5703125" style="1" customWidth="1"/>
    <col min="11520" max="11520" width="12.7109375" style="1" customWidth="1"/>
    <col min="11521" max="11521" width="17.7109375" style="1" customWidth="1"/>
    <col min="11522" max="11522" width="10.7109375" style="1" customWidth="1"/>
    <col min="11523" max="11524" width="17.7109375" style="1" customWidth="1"/>
    <col min="11525" max="11525" width="25.7109375" style="1" customWidth="1"/>
    <col min="11526" max="11531" width="0" style="1" hidden="1" customWidth="1"/>
    <col min="11532" max="11772" width="9.140625" style="1"/>
    <col min="11773" max="11773" width="25" style="1" customWidth="1"/>
    <col min="11774" max="11774" width="35.28515625" style="1" customWidth="1"/>
    <col min="11775" max="11775" width="15.5703125" style="1" customWidth="1"/>
    <col min="11776" max="11776" width="12.7109375" style="1" customWidth="1"/>
    <col min="11777" max="11777" width="17.7109375" style="1" customWidth="1"/>
    <col min="11778" max="11778" width="10.7109375" style="1" customWidth="1"/>
    <col min="11779" max="11780" width="17.7109375" style="1" customWidth="1"/>
    <col min="11781" max="11781" width="25.7109375" style="1" customWidth="1"/>
    <col min="11782" max="11787" width="0" style="1" hidden="1" customWidth="1"/>
    <col min="11788" max="12028" width="9.140625" style="1"/>
    <col min="12029" max="12029" width="25" style="1" customWidth="1"/>
    <col min="12030" max="12030" width="35.28515625" style="1" customWidth="1"/>
    <col min="12031" max="12031" width="15.5703125" style="1" customWidth="1"/>
    <col min="12032" max="12032" width="12.7109375" style="1" customWidth="1"/>
    <col min="12033" max="12033" width="17.7109375" style="1" customWidth="1"/>
    <col min="12034" max="12034" width="10.7109375" style="1" customWidth="1"/>
    <col min="12035" max="12036" width="17.7109375" style="1" customWidth="1"/>
    <col min="12037" max="12037" width="25.7109375" style="1" customWidth="1"/>
    <col min="12038" max="12043" width="0" style="1" hidden="1" customWidth="1"/>
    <col min="12044" max="12284" width="9.140625" style="1"/>
    <col min="12285" max="12285" width="25" style="1" customWidth="1"/>
    <col min="12286" max="12286" width="35.28515625" style="1" customWidth="1"/>
    <col min="12287" max="12287" width="15.5703125" style="1" customWidth="1"/>
    <col min="12288" max="12288" width="12.7109375" style="1" customWidth="1"/>
    <col min="12289" max="12289" width="17.7109375" style="1" customWidth="1"/>
    <col min="12290" max="12290" width="10.7109375" style="1" customWidth="1"/>
    <col min="12291" max="12292" width="17.7109375" style="1" customWidth="1"/>
    <col min="12293" max="12293" width="25.7109375" style="1" customWidth="1"/>
    <col min="12294" max="12299" width="0" style="1" hidden="1" customWidth="1"/>
    <col min="12300" max="12540" width="9.140625" style="1"/>
    <col min="12541" max="12541" width="25" style="1" customWidth="1"/>
    <col min="12542" max="12542" width="35.28515625" style="1" customWidth="1"/>
    <col min="12543" max="12543" width="15.5703125" style="1" customWidth="1"/>
    <col min="12544" max="12544" width="12.7109375" style="1" customWidth="1"/>
    <col min="12545" max="12545" width="17.7109375" style="1" customWidth="1"/>
    <col min="12546" max="12546" width="10.7109375" style="1" customWidth="1"/>
    <col min="12547" max="12548" width="17.7109375" style="1" customWidth="1"/>
    <col min="12549" max="12549" width="25.7109375" style="1" customWidth="1"/>
    <col min="12550" max="12555" width="0" style="1" hidden="1" customWidth="1"/>
    <col min="12556" max="12796" width="9.140625" style="1"/>
    <col min="12797" max="12797" width="25" style="1" customWidth="1"/>
    <col min="12798" max="12798" width="35.28515625" style="1" customWidth="1"/>
    <col min="12799" max="12799" width="15.5703125" style="1" customWidth="1"/>
    <col min="12800" max="12800" width="12.7109375" style="1" customWidth="1"/>
    <col min="12801" max="12801" width="17.7109375" style="1" customWidth="1"/>
    <col min="12802" max="12802" width="10.7109375" style="1" customWidth="1"/>
    <col min="12803" max="12804" width="17.7109375" style="1" customWidth="1"/>
    <col min="12805" max="12805" width="25.7109375" style="1" customWidth="1"/>
    <col min="12806" max="12811" width="0" style="1" hidden="1" customWidth="1"/>
    <col min="12812" max="13052" width="9.140625" style="1"/>
    <col min="13053" max="13053" width="25" style="1" customWidth="1"/>
    <col min="13054" max="13054" width="35.28515625" style="1" customWidth="1"/>
    <col min="13055" max="13055" width="15.5703125" style="1" customWidth="1"/>
    <col min="13056" max="13056" width="12.7109375" style="1" customWidth="1"/>
    <col min="13057" max="13057" width="17.7109375" style="1" customWidth="1"/>
    <col min="13058" max="13058" width="10.7109375" style="1" customWidth="1"/>
    <col min="13059" max="13060" width="17.7109375" style="1" customWidth="1"/>
    <col min="13061" max="13061" width="25.7109375" style="1" customWidth="1"/>
    <col min="13062" max="13067" width="0" style="1" hidden="1" customWidth="1"/>
    <col min="13068" max="13308" width="9.140625" style="1"/>
    <col min="13309" max="13309" width="25" style="1" customWidth="1"/>
    <col min="13310" max="13310" width="35.28515625" style="1" customWidth="1"/>
    <col min="13311" max="13311" width="15.5703125" style="1" customWidth="1"/>
    <col min="13312" max="13312" width="12.7109375" style="1" customWidth="1"/>
    <col min="13313" max="13313" width="17.7109375" style="1" customWidth="1"/>
    <col min="13314" max="13314" width="10.7109375" style="1" customWidth="1"/>
    <col min="13315" max="13316" width="17.7109375" style="1" customWidth="1"/>
    <col min="13317" max="13317" width="25.7109375" style="1" customWidth="1"/>
    <col min="13318" max="13323" width="0" style="1" hidden="1" customWidth="1"/>
    <col min="13324" max="13564" width="9.140625" style="1"/>
    <col min="13565" max="13565" width="25" style="1" customWidth="1"/>
    <col min="13566" max="13566" width="35.28515625" style="1" customWidth="1"/>
    <col min="13567" max="13567" width="15.5703125" style="1" customWidth="1"/>
    <col min="13568" max="13568" width="12.7109375" style="1" customWidth="1"/>
    <col min="13569" max="13569" width="17.7109375" style="1" customWidth="1"/>
    <col min="13570" max="13570" width="10.7109375" style="1" customWidth="1"/>
    <col min="13571" max="13572" width="17.7109375" style="1" customWidth="1"/>
    <col min="13573" max="13573" width="25.7109375" style="1" customWidth="1"/>
    <col min="13574" max="13579" width="0" style="1" hidden="1" customWidth="1"/>
    <col min="13580" max="13820" width="9.140625" style="1"/>
    <col min="13821" max="13821" width="25" style="1" customWidth="1"/>
    <col min="13822" max="13822" width="35.28515625" style="1" customWidth="1"/>
    <col min="13823" max="13823" width="15.5703125" style="1" customWidth="1"/>
    <col min="13824" max="13824" width="12.7109375" style="1" customWidth="1"/>
    <col min="13825" max="13825" width="17.7109375" style="1" customWidth="1"/>
    <col min="13826" max="13826" width="10.7109375" style="1" customWidth="1"/>
    <col min="13827" max="13828" width="17.7109375" style="1" customWidth="1"/>
    <col min="13829" max="13829" width="25.7109375" style="1" customWidth="1"/>
    <col min="13830" max="13835" width="0" style="1" hidden="1" customWidth="1"/>
    <col min="13836" max="14076" width="9.140625" style="1"/>
    <col min="14077" max="14077" width="25" style="1" customWidth="1"/>
    <col min="14078" max="14078" width="35.28515625" style="1" customWidth="1"/>
    <col min="14079" max="14079" width="15.5703125" style="1" customWidth="1"/>
    <col min="14080" max="14080" width="12.7109375" style="1" customWidth="1"/>
    <col min="14081" max="14081" width="17.7109375" style="1" customWidth="1"/>
    <col min="14082" max="14082" width="10.7109375" style="1" customWidth="1"/>
    <col min="14083" max="14084" width="17.7109375" style="1" customWidth="1"/>
    <col min="14085" max="14085" width="25.7109375" style="1" customWidth="1"/>
    <col min="14086" max="14091" width="0" style="1" hidden="1" customWidth="1"/>
    <col min="14092" max="14332" width="9.140625" style="1"/>
    <col min="14333" max="14333" width="25" style="1" customWidth="1"/>
    <col min="14334" max="14334" width="35.28515625" style="1" customWidth="1"/>
    <col min="14335" max="14335" width="15.5703125" style="1" customWidth="1"/>
    <col min="14336" max="14336" width="12.7109375" style="1" customWidth="1"/>
    <col min="14337" max="14337" width="17.7109375" style="1" customWidth="1"/>
    <col min="14338" max="14338" width="10.7109375" style="1" customWidth="1"/>
    <col min="14339" max="14340" width="17.7109375" style="1" customWidth="1"/>
    <col min="14341" max="14341" width="25.7109375" style="1" customWidth="1"/>
    <col min="14342" max="14347" width="0" style="1" hidden="1" customWidth="1"/>
    <col min="14348" max="14588" width="9.140625" style="1"/>
    <col min="14589" max="14589" width="25" style="1" customWidth="1"/>
    <col min="14590" max="14590" width="35.28515625" style="1" customWidth="1"/>
    <col min="14591" max="14591" width="15.5703125" style="1" customWidth="1"/>
    <col min="14592" max="14592" width="12.7109375" style="1" customWidth="1"/>
    <col min="14593" max="14593" width="17.7109375" style="1" customWidth="1"/>
    <col min="14594" max="14594" width="10.7109375" style="1" customWidth="1"/>
    <col min="14595" max="14596" width="17.7109375" style="1" customWidth="1"/>
    <col min="14597" max="14597" width="25.7109375" style="1" customWidth="1"/>
    <col min="14598" max="14603" width="0" style="1" hidden="1" customWidth="1"/>
    <col min="14604" max="14844" width="9.140625" style="1"/>
    <col min="14845" max="14845" width="25" style="1" customWidth="1"/>
    <col min="14846" max="14846" width="35.28515625" style="1" customWidth="1"/>
    <col min="14847" max="14847" width="15.5703125" style="1" customWidth="1"/>
    <col min="14848" max="14848" width="12.7109375" style="1" customWidth="1"/>
    <col min="14849" max="14849" width="17.7109375" style="1" customWidth="1"/>
    <col min="14850" max="14850" width="10.7109375" style="1" customWidth="1"/>
    <col min="14851" max="14852" width="17.7109375" style="1" customWidth="1"/>
    <col min="14853" max="14853" width="25.7109375" style="1" customWidth="1"/>
    <col min="14854" max="14859" width="0" style="1" hidden="1" customWidth="1"/>
    <col min="14860" max="15100" width="9.140625" style="1"/>
    <col min="15101" max="15101" width="25" style="1" customWidth="1"/>
    <col min="15102" max="15102" width="35.28515625" style="1" customWidth="1"/>
    <col min="15103" max="15103" width="15.5703125" style="1" customWidth="1"/>
    <col min="15104" max="15104" width="12.7109375" style="1" customWidth="1"/>
    <col min="15105" max="15105" width="17.7109375" style="1" customWidth="1"/>
    <col min="15106" max="15106" width="10.7109375" style="1" customWidth="1"/>
    <col min="15107" max="15108" width="17.7109375" style="1" customWidth="1"/>
    <col min="15109" max="15109" width="25.7109375" style="1" customWidth="1"/>
    <col min="15110" max="15115" width="0" style="1" hidden="1" customWidth="1"/>
    <col min="15116" max="15356" width="9.140625" style="1"/>
    <col min="15357" max="15357" width="25" style="1" customWidth="1"/>
    <col min="15358" max="15358" width="35.28515625" style="1" customWidth="1"/>
    <col min="15359" max="15359" width="15.5703125" style="1" customWidth="1"/>
    <col min="15360" max="15360" width="12.7109375" style="1" customWidth="1"/>
    <col min="15361" max="15361" width="17.7109375" style="1" customWidth="1"/>
    <col min="15362" max="15362" width="10.7109375" style="1" customWidth="1"/>
    <col min="15363" max="15364" width="17.7109375" style="1" customWidth="1"/>
    <col min="15365" max="15365" width="25.7109375" style="1" customWidth="1"/>
    <col min="15366" max="15371" width="0" style="1" hidden="1" customWidth="1"/>
    <col min="15372" max="15612" width="9.140625" style="1"/>
    <col min="15613" max="15613" width="25" style="1" customWidth="1"/>
    <col min="15614" max="15614" width="35.28515625" style="1" customWidth="1"/>
    <col min="15615" max="15615" width="15.5703125" style="1" customWidth="1"/>
    <col min="15616" max="15616" width="12.7109375" style="1" customWidth="1"/>
    <col min="15617" max="15617" width="17.7109375" style="1" customWidth="1"/>
    <col min="15618" max="15618" width="10.7109375" style="1" customWidth="1"/>
    <col min="15619" max="15620" width="17.7109375" style="1" customWidth="1"/>
    <col min="15621" max="15621" width="25.7109375" style="1" customWidth="1"/>
    <col min="15622" max="15627" width="0" style="1" hidden="1" customWidth="1"/>
    <col min="15628" max="15868" width="9.140625" style="1"/>
    <col min="15869" max="15869" width="25" style="1" customWidth="1"/>
    <col min="15870" max="15870" width="35.28515625" style="1" customWidth="1"/>
    <col min="15871" max="15871" width="15.5703125" style="1" customWidth="1"/>
    <col min="15872" max="15872" width="12.7109375" style="1" customWidth="1"/>
    <col min="15873" max="15873" width="17.7109375" style="1" customWidth="1"/>
    <col min="15874" max="15874" width="10.7109375" style="1" customWidth="1"/>
    <col min="15875" max="15876" width="17.7109375" style="1" customWidth="1"/>
    <col min="15877" max="15877" width="25.7109375" style="1" customWidth="1"/>
    <col min="15878" max="15883" width="0" style="1" hidden="1" customWidth="1"/>
    <col min="15884" max="16124" width="9.140625" style="1"/>
    <col min="16125" max="16125" width="25" style="1" customWidth="1"/>
    <col min="16126" max="16126" width="35.28515625" style="1" customWidth="1"/>
    <col min="16127" max="16127" width="15.5703125" style="1" customWidth="1"/>
    <col min="16128" max="16128" width="12.7109375" style="1" customWidth="1"/>
    <col min="16129" max="16129" width="17.7109375" style="1" customWidth="1"/>
    <col min="16130" max="16130" width="10.7109375" style="1" customWidth="1"/>
    <col min="16131" max="16132" width="17.7109375" style="1" customWidth="1"/>
    <col min="16133" max="16133" width="25.7109375" style="1" customWidth="1"/>
    <col min="16134" max="16139" width="0" style="1" hidden="1" customWidth="1"/>
    <col min="16140" max="16384" width="9.140625" style="1"/>
  </cols>
  <sheetData>
    <row r="1" spans="1:22" ht="15.75" x14ac:dyDescent="0.25">
      <c r="B1" s="67"/>
      <c r="C1" s="67"/>
      <c r="D1" s="67"/>
      <c r="E1" s="67"/>
      <c r="F1" s="67"/>
      <c r="G1" s="67"/>
      <c r="J1" s="220"/>
      <c r="K1" s="221"/>
      <c r="L1" s="68" t="s">
        <v>99</v>
      </c>
      <c r="M1" s="158"/>
    </row>
    <row r="2" spans="1:22" ht="15.75" x14ac:dyDescent="0.25">
      <c r="B2" s="69"/>
      <c r="C2" s="69"/>
      <c r="D2" s="69"/>
      <c r="E2" s="69"/>
      <c r="F2" s="70"/>
      <c r="G2" s="69"/>
      <c r="H2" s="70"/>
      <c r="I2" s="70"/>
      <c r="J2" s="70"/>
      <c r="K2" s="69"/>
      <c r="L2" s="71" t="s">
        <v>100</v>
      </c>
      <c r="M2" s="158"/>
    </row>
    <row r="3" spans="1:22" ht="40.5" customHeight="1" x14ac:dyDescent="0.25">
      <c r="B3" s="222" t="s">
        <v>216</v>
      </c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158"/>
    </row>
    <row r="4" spans="1:22" x14ac:dyDescent="0.25">
      <c r="B4" s="69"/>
      <c r="C4" s="69"/>
      <c r="D4" s="69"/>
      <c r="E4" s="69"/>
      <c r="F4" s="69"/>
      <c r="G4" s="223"/>
      <c r="H4" s="223"/>
      <c r="I4" s="69"/>
      <c r="J4" s="69"/>
      <c r="K4" s="69"/>
      <c r="L4" s="69"/>
      <c r="M4" s="158"/>
    </row>
    <row r="5" spans="1:22" ht="21" customHeight="1" x14ac:dyDescent="0.25">
      <c r="A5" s="219" t="s">
        <v>102</v>
      </c>
      <c r="B5" s="224" t="s">
        <v>101</v>
      </c>
      <c r="C5" s="224"/>
      <c r="D5" s="225" t="s">
        <v>11</v>
      </c>
      <c r="E5" s="225" t="s">
        <v>107</v>
      </c>
      <c r="F5" s="225"/>
      <c r="G5" s="224" t="s">
        <v>106</v>
      </c>
      <c r="H5" s="224"/>
      <c r="I5" s="224" t="s">
        <v>108</v>
      </c>
      <c r="J5" s="224"/>
      <c r="K5" s="224"/>
      <c r="L5" s="224"/>
      <c r="M5" s="158"/>
    </row>
    <row r="6" spans="1:22" ht="51.75" customHeight="1" x14ac:dyDescent="0.25">
      <c r="A6" s="219"/>
      <c r="B6" s="54" t="s">
        <v>103</v>
      </c>
      <c r="C6" s="54" t="s">
        <v>10</v>
      </c>
      <c r="D6" s="225"/>
      <c r="E6" s="55" t="s">
        <v>105</v>
      </c>
      <c r="F6" s="56" t="s">
        <v>0</v>
      </c>
      <c r="G6" s="55" t="s">
        <v>105</v>
      </c>
      <c r="H6" s="56" t="s">
        <v>0</v>
      </c>
      <c r="I6" s="55" t="s">
        <v>105</v>
      </c>
      <c r="J6" s="56" t="s">
        <v>104</v>
      </c>
      <c r="K6" s="54" t="s">
        <v>26</v>
      </c>
      <c r="L6" s="54" t="s">
        <v>25</v>
      </c>
      <c r="M6" s="158"/>
      <c r="N6" s="161">
        <v>3415388209</v>
      </c>
      <c r="O6" s="161">
        <v>3575030118.5500002</v>
      </c>
      <c r="P6" s="161">
        <v>3560637580.1199999</v>
      </c>
    </row>
    <row r="7" spans="1:22" ht="15.75" thickBot="1" x14ac:dyDescent="0.3">
      <c r="A7" s="57">
        <v>1</v>
      </c>
      <c r="B7" s="58">
        <v>2</v>
      </c>
      <c r="C7" s="58">
        <v>3</v>
      </c>
      <c r="D7" s="58">
        <v>4</v>
      </c>
      <c r="E7" s="58">
        <v>5</v>
      </c>
      <c r="F7" s="58">
        <v>6</v>
      </c>
      <c r="G7" s="58">
        <v>7</v>
      </c>
      <c r="H7" s="58">
        <v>8</v>
      </c>
      <c r="I7" s="58">
        <v>9</v>
      </c>
      <c r="J7" s="58">
        <v>10</v>
      </c>
      <c r="K7" s="58">
        <v>11</v>
      </c>
      <c r="L7" s="58">
        <v>12</v>
      </c>
      <c r="M7" s="158" t="s">
        <v>217</v>
      </c>
      <c r="N7" s="161">
        <f>N6-F8</f>
        <v>1.251220703125E-3</v>
      </c>
      <c r="O7" s="161">
        <f>O6-H8</f>
        <v>-3.4756660461425781E-3</v>
      </c>
      <c r="P7" s="161">
        <f>P6-J8</f>
        <v>9.4747543334960938E-4</v>
      </c>
      <c r="Q7" s="159"/>
      <c r="R7" s="159"/>
    </row>
    <row r="8" spans="1:22" ht="26.25" customHeight="1" thickBot="1" x14ac:dyDescent="0.3">
      <c r="A8" s="59" t="s">
        <v>14</v>
      </c>
      <c r="B8" s="74" t="s">
        <v>14</v>
      </c>
      <c r="C8" s="75" t="s">
        <v>13</v>
      </c>
      <c r="D8" s="76" t="s">
        <v>14</v>
      </c>
      <c r="E8" s="76" t="s">
        <v>14</v>
      </c>
      <c r="F8" s="60">
        <f>F9+F79+F101+F173+F177</f>
        <v>3415388208.9987488</v>
      </c>
      <c r="G8" s="76" t="s">
        <v>14</v>
      </c>
      <c r="H8" s="60">
        <f>H9+H79+H101+H173+H177</f>
        <v>3575030118.5534759</v>
      </c>
      <c r="I8" s="61" t="s">
        <v>14</v>
      </c>
      <c r="J8" s="60">
        <f>J9+J79+J101+J173+J177</f>
        <v>3560637580.1190524</v>
      </c>
      <c r="K8" s="76" t="s">
        <v>14</v>
      </c>
      <c r="L8" s="77" t="s">
        <v>14</v>
      </c>
      <c r="M8" s="158"/>
      <c r="N8" s="162"/>
      <c r="O8" s="161"/>
      <c r="P8" s="162"/>
      <c r="Q8" s="163"/>
    </row>
    <row r="9" spans="1:22" ht="33" customHeight="1" x14ac:dyDescent="0.25">
      <c r="A9" s="203" t="s">
        <v>12</v>
      </c>
      <c r="B9" s="78" t="s">
        <v>14</v>
      </c>
      <c r="C9" s="79" t="s">
        <v>22</v>
      </c>
      <c r="D9" s="80" t="s">
        <v>14</v>
      </c>
      <c r="E9" s="62" t="s">
        <v>14</v>
      </c>
      <c r="F9" s="63">
        <f>SUM(F10:F78)</f>
        <v>2793553399.999999</v>
      </c>
      <c r="G9" s="80" t="s">
        <v>14</v>
      </c>
      <c r="H9" s="63">
        <f>SUM(H10:H78)</f>
        <v>2886353866.9200001</v>
      </c>
      <c r="I9" s="80" t="s">
        <v>14</v>
      </c>
      <c r="J9" s="63">
        <f>SUM(J10:J78)</f>
        <v>2874187388.8100004</v>
      </c>
      <c r="K9" s="80" t="s">
        <v>14</v>
      </c>
      <c r="L9" s="81" t="s">
        <v>14</v>
      </c>
      <c r="M9" s="158"/>
      <c r="N9" s="162">
        <v>2793553400</v>
      </c>
      <c r="O9" s="162">
        <v>2886353866.9099998</v>
      </c>
      <c r="P9" s="162">
        <v>2874187388.8099999</v>
      </c>
      <c r="Q9" s="164"/>
      <c r="R9" s="164" t="s">
        <v>360</v>
      </c>
    </row>
    <row r="10" spans="1:22" s="44" customFormat="1" ht="33" customHeight="1" x14ac:dyDescent="0.25">
      <c r="A10" s="203"/>
      <c r="B10" s="85" t="s">
        <v>177</v>
      </c>
      <c r="C10" s="86" t="s">
        <v>179</v>
      </c>
      <c r="D10" s="87" t="s">
        <v>24</v>
      </c>
      <c r="E10" s="87">
        <f>120+75</f>
        <v>195</v>
      </c>
      <c r="F10" s="88">
        <f>448500+45100</f>
        <v>493600</v>
      </c>
      <c r="G10" s="87">
        <f>145+75</f>
        <v>220</v>
      </c>
      <c r="H10" s="88">
        <f>259477.79+27712.88</f>
        <v>287190.67</v>
      </c>
      <c r="I10" s="89">
        <f>G10</f>
        <v>220</v>
      </c>
      <c r="J10" s="90">
        <f>259477.79+27712.88</f>
        <v>287190.67</v>
      </c>
      <c r="K10" s="83">
        <f>G10-I10</f>
        <v>0</v>
      </c>
      <c r="L10" s="91"/>
      <c r="M10" s="158" t="s">
        <v>217</v>
      </c>
      <c r="N10" s="162">
        <f>SUM(N9-F9)</f>
        <v>9.5367431640625E-7</v>
      </c>
      <c r="O10" s="162">
        <f>O9-H9</f>
        <v>-1.0000228881835938E-2</v>
      </c>
      <c r="P10" s="162">
        <f>P9-J9</f>
        <v>0</v>
      </c>
      <c r="Q10" s="164"/>
      <c r="R10" s="164"/>
      <c r="S10" s="160"/>
      <c r="T10" s="160"/>
      <c r="U10" s="160"/>
      <c r="V10" s="160"/>
    </row>
    <row r="11" spans="1:22" ht="25.5" customHeight="1" x14ac:dyDescent="0.25">
      <c r="A11" s="206"/>
      <c r="B11" s="115" t="s">
        <v>181</v>
      </c>
      <c r="C11" s="118" t="s">
        <v>311</v>
      </c>
      <c r="D11" s="111" t="s">
        <v>24</v>
      </c>
      <c r="E11" s="116">
        <v>3217</v>
      </c>
      <c r="F11" s="119">
        <v>20144435.550000001</v>
      </c>
      <c r="G11" s="116">
        <v>3217</v>
      </c>
      <c r="H11" s="119">
        <v>20144435.550000001</v>
      </c>
      <c r="I11" s="116">
        <v>3217</v>
      </c>
      <c r="J11" s="119">
        <v>20144435.550000001</v>
      </c>
      <c r="K11" s="102">
        <f t="shared" ref="K11" si="0">I11-G11</f>
        <v>0</v>
      </c>
      <c r="L11" s="121"/>
      <c r="M11" s="158"/>
      <c r="N11" s="161"/>
      <c r="O11" s="161"/>
      <c r="P11" s="161"/>
      <c r="Q11" s="161"/>
      <c r="R11" s="161"/>
    </row>
    <row r="12" spans="1:22" ht="25.5" customHeight="1" x14ac:dyDescent="0.25">
      <c r="A12" s="206"/>
      <c r="B12" s="94" t="s">
        <v>98</v>
      </c>
      <c r="C12" s="19" t="s">
        <v>182</v>
      </c>
      <c r="D12" s="94" t="s">
        <v>183</v>
      </c>
      <c r="E12" s="94">
        <v>0</v>
      </c>
      <c r="F12" s="90">
        <v>0</v>
      </c>
      <c r="G12" s="94">
        <v>70</v>
      </c>
      <c r="H12" s="90">
        <v>268668.13</v>
      </c>
      <c r="I12" s="94">
        <v>70</v>
      </c>
      <c r="J12" s="90">
        <v>268668.13</v>
      </c>
      <c r="K12" s="83">
        <f>I12-G12</f>
        <v>0</v>
      </c>
      <c r="L12" s="36"/>
      <c r="M12" s="158"/>
      <c r="N12" s="161"/>
      <c r="O12" s="161"/>
      <c r="P12" s="161"/>
      <c r="Q12" s="161"/>
      <c r="R12" s="161"/>
    </row>
    <row r="13" spans="1:22" s="72" customFormat="1" ht="32.25" customHeight="1" x14ac:dyDescent="0.25">
      <c r="A13" s="206"/>
      <c r="B13" s="82" t="s">
        <v>220</v>
      </c>
      <c r="C13" s="99" t="s">
        <v>312</v>
      </c>
      <c r="D13" s="94" t="s">
        <v>221</v>
      </c>
      <c r="E13" s="94">
        <v>0</v>
      </c>
      <c r="F13" s="90">
        <v>0</v>
      </c>
      <c r="G13" s="94">
        <f>51040+47200</f>
        <v>98240</v>
      </c>
      <c r="H13" s="120">
        <f>3520252.83+1128129.3</f>
        <v>4648382.13</v>
      </c>
      <c r="I13" s="94">
        <f>51040+47200</f>
        <v>98240</v>
      </c>
      <c r="J13" s="90">
        <f>2902339.9+1128129.3</f>
        <v>4030469.2</v>
      </c>
      <c r="K13" s="97">
        <v>0</v>
      </c>
      <c r="L13" s="98"/>
      <c r="M13" s="158" t="s">
        <v>313</v>
      </c>
      <c r="N13" s="161"/>
      <c r="O13" s="161"/>
      <c r="P13" s="161"/>
      <c r="Q13" s="161"/>
      <c r="R13" s="161"/>
      <c r="S13" s="160"/>
      <c r="T13" s="160"/>
      <c r="U13" s="160"/>
      <c r="V13" s="160"/>
    </row>
    <row r="14" spans="1:22" ht="15.75" customHeight="1" x14ac:dyDescent="0.25">
      <c r="A14" s="206"/>
      <c r="B14" s="115" t="s">
        <v>144</v>
      </c>
      <c r="C14" s="110" t="s">
        <v>145</v>
      </c>
      <c r="D14" s="87" t="s">
        <v>24</v>
      </c>
      <c r="E14" s="111">
        <v>2988</v>
      </c>
      <c r="F14" s="112">
        <v>90670685</v>
      </c>
      <c r="G14" s="113">
        <v>2928</v>
      </c>
      <c r="H14" s="114">
        <v>81555745.160000011</v>
      </c>
      <c r="I14" s="113">
        <v>2928</v>
      </c>
      <c r="J14" s="114">
        <v>81437975.570000008</v>
      </c>
      <c r="K14" s="83">
        <f t="shared" ref="K14:K16" si="1">I14-G14</f>
        <v>0</v>
      </c>
      <c r="L14" s="155"/>
      <c r="M14" s="158"/>
      <c r="N14" s="162"/>
      <c r="O14" s="162"/>
      <c r="P14" s="162"/>
      <c r="Q14" s="162"/>
      <c r="R14" s="162"/>
    </row>
    <row r="15" spans="1:22" ht="15.75" customHeight="1" x14ac:dyDescent="0.25">
      <c r="A15" s="206"/>
      <c r="B15" s="115" t="s">
        <v>146</v>
      </c>
      <c r="C15" s="110" t="s">
        <v>147</v>
      </c>
      <c r="D15" s="94" t="s">
        <v>24</v>
      </c>
      <c r="E15" s="111">
        <v>3545</v>
      </c>
      <c r="F15" s="112">
        <v>95318195</v>
      </c>
      <c r="G15" s="113">
        <v>3566</v>
      </c>
      <c r="H15" s="114">
        <v>91529195.340000004</v>
      </c>
      <c r="I15" s="113">
        <v>3566</v>
      </c>
      <c r="J15" s="114">
        <v>91413741.579999998</v>
      </c>
      <c r="K15" s="83">
        <f t="shared" si="1"/>
        <v>0</v>
      </c>
      <c r="L15" s="155"/>
      <c r="M15" s="158"/>
      <c r="N15" s="162"/>
      <c r="O15" s="165"/>
    </row>
    <row r="16" spans="1:22" ht="15.75" customHeight="1" x14ac:dyDescent="0.25">
      <c r="A16" s="206"/>
      <c r="B16" s="115" t="s">
        <v>148</v>
      </c>
      <c r="C16" s="110" t="s">
        <v>149</v>
      </c>
      <c r="D16" s="94" t="s">
        <v>24</v>
      </c>
      <c r="E16" s="111">
        <v>588</v>
      </c>
      <c r="F16" s="112">
        <v>1689279</v>
      </c>
      <c r="G16" s="113">
        <v>616</v>
      </c>
      <c r="H16" s="114">
        <v>14338652.130000001</v>
      </c>
      <c r="I16" s="113">
        <v>616</v>
      </c>
      <c r="J16" s="114">
        <v>14312385.630000001</v>
      </c>
      <c r="K16" s="83">
        <f t="shared" si="1"/>
        <v>0</v>
      </c>
      <c r="L16" s="155"/>
      <c r="M16" s="158"/>
      <c r="N16" s="162"/>
      <c r="O16" s="165"/>
    </row>
    <row r="17" spans="1:20" ht="56.25" customHeight="1" x14ac:dyDescent="0.25">
      <c r="A17" s="206"/>
      <c r="B17" s="115" t="s">
        <v>73</v>
      </c>
      <c r="C17" s="118" t="s">
        <v>44</v>
      </c>
      <c r="D17" s="14" t="s">
        <v>24</v>
      </c>
      <c r="E17" s="116">
        <v>513</v>
      </c>
      <c r="F17" s="114">
        <v>265636187.44999999</v>
      </c>
      <c r="G17" s="116">
        <v>535</v>
      </c>
      <c r="H17" s="114">
        <v>269636187.79000002</v>
      </c>
      <c r="I17" s="116">
        <v>535</v>
      </c>
      <c r="J17" s="117">
        <v>268427701.97</v>
      </c>
      <c r="K17" s="83">
        <f>I17-G17</f>
        <v>0</v>
      </c>
      <c r="L17" s="36"/>
      <c r="M17" s="158"/>
      <c r="N17" s="162"/>
      <c r="O17" s="165"/>
    </row>
    <row r="18" spans="1:20" ht="41.25" customHeight="1" x14ac:dyDescent="0.25">
      <c r="A18" s="206"/>
      <c r="B18" s="115" t="s">
        <v>74</v>
      </c>
      <c r="C18" s="118" t="s">
        <v>45</v>
      </c>
      <c r="D18" s="94" t="s">
        <v>24</v>
      </c>
      <c r="E18" s="116">
        <v>23</v>
      </c>
      <c r="F18" s="114">
        <v>20732330</v>
      </c>
      <c r="G18" s="116">
        <v>31</v>
      </c>
      <c r="H18" s="114">
        <v>21912330.140000001</v>
      </c>
      <c r="I18" s="116">
        <v>31</v>
      </c>
      <c r="J18" s="117">
        <v>21851801.350000001</v>
      </c>
      <c r="K18" s="83">
        <f t="shared" ref="K18:K24" si="2">I18-G18</f>
        <v>0</v>
      </c>
      <c r="L18" s="155"/>
      <c r="M18" s="158"/>
      <c r="N18" s="162"/>
      <c r="O18" s="165"/>
    </row>
    <row r="19" spans="1:20" ht="45.75" x14ac:dyDescent="0.25">
      <c r="A19" s="206"/>
      <c r="B19" s="115" t="s">
        <v>75</v>
      </c>
      <c r="C19" s="118" t="s">
        <v>150</v>
      </c>
      <c r="D19" s="94" t="s">
        <v>24</v>
      </c>
      <c r="E19" s="116">
        <v>547</v>
      </c>
      <c r="F19" s="114">
        <v>213471000</v>
      </c>
      <c r="G19" s="116">
        <v>561</v>
      </c>
      <c r="H19" s="114">
        <v>215471625.47</v>
      </c>
      <c r="I19" s="116">
        <v>561</v>
      </c>
      <c r="J19" s="117">
        <v>213879757.36000001</v>
      </c>
      <c r="K19" s="83">
        <f t="shared" si="2"/>
        <v>0</v>
      </c>
      <c r="L19" s="155"/>
      <c r="M19" s="158"/>
      <c r="N19" s="162"/>
      <c r="O19" s="165"/>
    </row>
    <row r="20" spans="1:20" ht="45.75" x14ac:dyDescent="0.25">
      <c r="A20" s="206"/>
      <c r="B20" s="115" t="s">
        <v>76</v>
      </c>
      <c r="C20" s="118" t="s">
        <v>151</v>
      </c>
      <c r="D20" s="94" t="s">
        <v>24</v>
      </c>
      <c r="E20" s="116">
        <f>1505+140</f>
        <v>1645</v>
      </c>
      <c r="F20" s="114">
        <v>546360100</v>
      </c>
      <c r="G20" s="116">
        <f>1379+85</f>
        <v>1464</v>
      </c>
      <c r="H20" s="114">
        <f>516346266.44+33113895.82</f>
        <v>549460162.25999999</v>
      </c>
      <c r="I20" s="116">
        <f>1374+85</f>
        <v>1459</v>
      </c>
      <c r="J20" s="117">
        <f>513554617.03+33707992.83</f>
        <v>547262609.86000001</v>
      </c>
      <c r="K20" s="83">
        <f t="shared" si="2"/>
        <v>-5</v>
      </c>
      <c r="L20" s="155"/>
      <c r="M20" s="158"/>
      <c r="N20" s="162"/>
      <c r="O20" s="165"/>
    </row>
    <row r="21" spans="1:20" ht="23.25" x14ac:dyDescent="0.25">
      <c r="A21" s="206"/>
      <c r="B21" s="115" t="s">
        <v>77</v>
      </c>
      <c r="C21" s="118" t="s">
        <v>152</v>
      </c>
      <c r="D21" s="94" t="s">
        <v>24</v>
      </c>
      <c r="E21" s="116">
        <v>118</v>
      </c>
      <c r="F21" s="114">
        <v>12800700</v>
      </c>
      <c r="G21" s="116">
        <v>86</v>
      </c>
      <c r="H21" s="114">
        <v>13260774.01</v>
      </c>
      <c r="I21" s="116">
        <v>86</v>
      </c>
      <c r="J21" s="117">
        <v>13244291.82</v>
      </c>
      <c r="K21" s="83">
        <f t="shared" si="2"/>
        <v>0</v>
      </c>
      <c r="L21" s="155"/>
      <c r="M21" s="158"/>
      <c r="N21" s="162"/>
      <c r="O21" s="162"/>
      <c r="P21" s="162"/>
      <c r="Q21" s="162"/>
      <c r="R21" s="162"/>
    </row>
    <row r="22" spans="1:20" ht="29.25" customHeight="1" x14ac:dyDescent="0.25">
      <c r="A22" s="206"/>
      <c r="B22" s="115" t="s">
        <v>78</v>
      </c>
      <c r="C22" s="118" t="s">
        <v>153</v>
      </c>
      <c r="D22" s="94" t="s">
        <v>24</v>
      </c>
      <c r="E22" s="116">
        <v>319</v>
      </c>
      <c r="F22" s="114">
        <v>47038000</v>
      </c>
      <c r="G22" s="116">
        <v>312</v>
      </c>
      <c r="H22" s="114">
        <v>49738543.939999998</v>
      </c>
      <c r="I22" s="116">
        <v>312</v>
      </c>
      <c r="J22" s="117">
        <v>49645483.850000001</v>
      </c>
      <c r="K22" s="83">
        <f t="shared" si="2"/>
        <v>0</v>
      </c>
      <c r="L22" s="155"/>
      <c r="M22" s="158"/>
      <c r="N22" s="162"/>
      <c r="O22" s="162"/>
      <c r="P22" s="162"/>
      <c r="Q22" s="162"/>
      <c r="R22" s="162"/>
      <c r="S22" s="162"/>
      <c r="T22" s="162"/>
    </row>
    <row r="23" spans="1:20" ht="53.25" customHeight="1" x14ac:dyDescent="0.25">
      <c r="A23" s="206"/>
      <c r="B23" s="115" t="s">
        <v>79</v>
      </c>
      <c r="C23" s="118" t="s">
        <v>154</v>
      </c>
      <c r="D23" s="94" t="s">
        <v>24</v>
      </c>
      <c r="E23" s="116">
        <v>150</v>
      </c>
      <c r="F23" s="117">
        <v>34070000</v>
      </c>
      <c r="G23" s="116">
        <v>149</v>
      </c>
      <c r="H23" s="114">
        <v>35670023.289999999</v>
      </c>
      <c r="I23" s="116">
        <v>149</v>
      </c>
      <c r="J23" s="114">
        <v>35489804.109999999</v>
      </c>
      <c r="K23" s="83">
        <f t="shared" si="2"/>
        <v>0</v>
      </c>
      <c r="L23" s="154"/>
      <c r="M23" s="158"/>
      <c r="N23" s="162"/>
      <c r="O23" s="165"/>
    </row>
    <row r="24" spans="1:20" ht="57.75" customHeight="1" x14ac:dyDescent="0.25">
      <c r="A24" s="206"/>
      <c r="B24" s="115" t="s">
        <v>80</v>
      </c>
      <c r="C24" s="118" t="s">
        <v>155</v>
      </c>
      <c r="D24" s="94" t="s">
        <v>24</v>
      </c>
      <c r="E24" s="116">
        <v>12</v>
      </c>
      <c r="F24" s="117">
        <v>4700000</v>
      </c>
      <c r="G24" s="116">
        <v>12</v>
      </c>
      <c r="H24" s="114">
        <v>4955464.3899999997</v>
      </c>
      <c r="I24" s="116">
        <v>12</v>
      </c>
      <c r="J24" s="114">
        <v>4948412.1500000004</v>
      </c>
      <c r="K24" s="83">
        <f t="shared" si="2"/>
        <v>0</v>
      </c>
      <c r="L24" s="154"/>
      <c r="M24" s="158"/>
      <c r="N24" s="162"/>
      <c r="O24" s="165"/>
    </row>
    <row r="25" spans="1:20" ht="52.5" customHeight="1" x14ac:dyDescent="0.25">
      <c r="A25" s="206"/>
      <c r="B25" s="115" t="s">
        <v>156</v>
      </c>
      <c r="C25" s="118" t="s">
        <v>46</v>
      </c>
      <c r="D25" s="14" t="s">
        <v>24</v>
      </c>
      <c r="E25" s="116">
        <v>2</v>
      </c>
      <c r="F25" s="117">
        <v>270000</v>
      </c>
      <c r="G25" s="116">
        <v>2</v>
      </c>
      <c r="H25" s="114">
        <v>277687.37</v>
      </c>
      <c r="I25" s="116">
        <v>2</v>
      </c>
      <c r="J25" s="114">
        <v>277537.63</v>
      </c>
      <c r="K25" s="83">
        <f>I25-G25</f>
        <v>0</v>
      </c>
      <c r="L25" s="154"/>
      <c r="M25" s="158"/>
      <c r="N25" s="162"/>
      <c r="O25" s="165"/>
    </row>
    <row r="26" spans="1:20" ht="52.5" customHeight="1" x14ac:dyDescent="0.25">
      <c r="A26" s="206"/>
      <c r="B26" s="115" t="s">
        <v>157</v>
      </c>
      <c r="C26" s="118" t="s">
        <v>47</v>
      </c>
      <c r="D26" s="14" t="s">
        <v>24</v>
      </c>
      <c r="E26" s="116">
        <v>1021</v>
      </c>
      <c r="F26" s="117">
        <v>152400000</v>
      </c>
      <c r="G26" s="116">
        <v>1021</v>
      </c>
      <c r="H26" s="114">
        <v>157245828.16999999</v>
      </c>
      <c r="I26" s="116">
        <v>1021</v>
      </c>
      <c r="J26" s="114">
        <v>157049292.75999999</v>
      </c>
      <c r="K26" s="83">
        <f t="shared" ref="K26:K62" si="3">I26-G26</f>
        <v>0</v>
      </c>
      <c r="L26" s="154"/>
      <c r="M26" s="158"/>
      <c r="N26" s="162"/>
      <c r="O26" s="165"/>
    </row>
    <row r="27" spans="1:20" ht="68.25" x14ac:dyDescent="0.25">
      <c r="A27" s="206"/>
      <c r="B27" s="115" t="s">
        <v>158</v>
      </c>
      <c r="C27" s="118" t="s">
        <v>302</v>
      </c>
      <c r="D27" s="14" t="s">
        <v>24</v>
      </c>
      <c r="E27" s="116">
        <v>5</v>
      </c>
      <c r="F27" s="117">
        <v>599000</v>
      </c>
      <c r="G27" s="116">
        <v>5</v>
      </c>
      <c r="H27" s="114">
        <v>603368.27</v>
      </c>
      <c r="I27" s="116">
        <v>5</v>
      </c>
      <c r="J27" s="114">
        <v>602222.39</v>
      </c>
      <c r="K27" s="83">
        <f t="shared" si="3"/>
        <v>0</v>
      </c>
      <c r="L27" s="154"/>
      <c r="M27" s="158"/>
      <c r="N27" s="162"/>
      <c r="O27" s="165"/>
    </row>
    <row r="28" spans="1:20" ht="57" x14ac:dyDescent="0.25">
      <c r="A28" s="206"/>
      <c r="B28" s="115" t="s">
        <v>159</v>
      </c>
      <c r="C28" s="118" t="s">
        <v>48</v>
      </c>
      <c r="D28" s="14" t="s">
        <v>24</v>
      </c>
      <c r="E28" s="116">
        <v>6</v>
      </c>
      <c r="F28" s="117">
        <v>850000</v>
      </c>
      <c r="G28" s="116">
        <v>6</v>
      </c>
      <c r="H28" s="114">
        <v>861151.84</v>
      </c>
      <c r="I28" s="116">
        <v>6</v>
      </c>
      <c r="J28" s="114">
        <v>860488.94</v>
      </c>
      <c r="K28" s="83">
        <f t="shared" si="3"/>
        <v>0</v>
      </c>
      <c r="L28" s="154"/>
      <c r="M28" s="158"/>
      <c r="N28" s="162"/>
      <c r="O28" s="165"/>
    </row>
    <row r="29" spans="1:20" ht="45.75" x14ac:dyDescent="0.25">
      <c r="A29" s="206"/>
      <c r="B29" s="115" t="s">
        <v>160</v>
      </c>
      <c r="C29" s="118" t="s">
        <v>49</v>
      </c>
      <c r="D29" s="14" t="s">
        <v>24</v>
      </c>
      <c r="E29" s="116">
        <v>6</v>
      </c>
      <c r="F29" s="117">
        <v>7500000</v>
      </c>
      <c r="G29" s="116">
        <v>6</v>
      </c>
      <c r="H29" s="114">
        <v>7610654</v>
      </c>
      <c r="I29" s="116">
        <v>6</v>
      </c>
      <c r="J29" s="114">
        <v>7506128.2999999998</v>
      </c>
      <c r="K29" s="83">
        <f t="shared" si="3"/>
        <v>0</v>
      </c>
      <c r="L29" s="154"/>
      <c r="M29" s="158"/>
      <c r="N29" s="162"/>
      <c r="O29" s="165"/>
    </row>
    <row r="30" spans="1:20" ht="23.25" x14ac:dyDescent="0.25">
      <c r="A30" s="206"/>
      <c r="B30" s="115" t="s">
        <v>161</v>
      </c>
      <c r="C30" s="118" t="s">
        <v>50</v>
      </c>
      <c r="D30" s="14" t="s">
        <v>24</v>
      </c>
      <c r="E30" s="116">
        <v>7</v>
      </c>
      <c r="F30" s="117">
        <v>1019000</v>
      </c>
      <c r="G30" s="116">
        <v>7</v>
      </c>
      <c r="H30" s="114">
        <v>1029558.2</v>
      </c>
      <c r="I30" s="116">
        <v>7</v>
      </c>
      <c r="J30" s="114">
        <v>1028554.69</v>
      </c>
      <c r="K30" s="83">
        <f t="shared" si="3"/>
        <v>0</v>
      </c>
      <c r="L30" s="154"/>
      <c r="M30" s="158"/>
      <c r="N30" s="162"/>
      <c r="O30" s="165"/>
    </row>
    <row r="31" spans="1:20" ht="34.5" x14ac:dyDescent="0.25">
      <c r="A31" s="206"/>
      <c r="B31" s="115" t="s">
        <v>81</v>
      </c>
      <c r="C31" s="118" t="s">
        <v>51</v>
      </c>
      <c r="D31" s="14" t="s">
        <v>24</v>
      </c>
      <c r="E31" s="116">
        <v>6</v>
      </c>
      <c r="F31" s="117">
        <v>2512000</v>
      </c>
      <c r="G31" s="116">
        <v>6</v>
      </c>
      <c r="H31" s="114">
        <v>2522811.08</v>
      </c>
      <c r="I31" s="116">
        <v>6</v>
      </c>
      <c r="J31" s="114">
        <v>2515073.1800000002</v>
      </c>
      <c r="K31" s="83">
        <f t="shared" si="3"/>
        <v>0</v>
      </c>
      <c r="L31" s="154"/>
      <c r="M31" s="158"/>
      <c r="N31" s="162"/>
      <c r="O31" s="165"/>
    </row>
    <row r="32" spans="1:20" ht="23.25" x14ac:dyDescent="0.25">
      <c r="A32" s="206"/>
      <c r="B32" s="115" t="s">
        <v>162</v>
      </c>
      <c r="C32" s="118" t="s">
        <v>52</v>
      </c>
      <c r="D32" s="14" t="s">
        <v>24</v>
      </c>
      <c r="E32" s="116">
        <v>1444</v>
      </c>
      <c r="F32" s="117">
        <v>200990000</v>
      </c>
      <c r="G32" s="116">
        <v>1442</v>
      </c>
      <c r="H32" s="114">
        <v>210569707.62</v>
      </c>
      <c r="I32" s="116">
        <v>1442</v>
      </c>
      <c r="J32" s="114">
        <v>210315262.55000001</v>
      </c>
      <c r="K32" s="83">
        <f t="shared" si="3"/>
        <v>0</v>
      </c>
      <c r="L32" s="154"/>
      <c r="M32" s="158"/>
      <c r="N32" s="162"/>
      <c r="O32" s="165"/>
    </row>
    <row r="33" spans="1:15" ht="34.5" x14ac:dyDescent="0.25">
      <c r="A33" s="206"/>
      <c r="B33" s="115" t="s">
        <v>163</v>
      </c>
      <c r="C33" s="118" t="s">
        <v>53</v>
      </c>
      <c r="D33" s="14" t="s">
        <v>24</v>
      </c>
      <c r="E33" s="116">
        <v>262</v>
      </c>
      <c r="F33" s="117">
        <v>34056000</v>
      </c>
      <c r="G33" s="116">
        <v>262</v>
      </c>
      <c r="H33" s="114">
        <v>35056304.439999998</v>
      </c>
      <c r="I33" s="116">
        <v>262</v>
      </c>
      <c r="J33" s="114">
        <v>34755265.25</v>
      </c>
      <c r="K33" s="83">
        <f t="shared" si="3"/>
        <v>0</v>
      </c>
      <c r="L33" s="154"/>
      <c r="M33" s="158"/>
      <c r="N33" s="162"/>
      <c r="O33" s="165"/>
    </row>
    <row r="34" spans="1:15" ht="34.5" x14ac:dyDescent="0.25">
      <c r="A34" s="206"/>
      <c r="B34" s="115" t="s">
        <v>82</v>
      </c>
      <c r="C34" s="118" t="s">
        <v>54</v>
      </c>
      <c r="D34" s="14" t="s">
        <v>24</v>
      </c>
      <c r="E34" s="116">
        <v>15</v>
      </c>
      <c r="F34" s="117">
        <v>6267000</v>
      </c>
      <c r="G34" s="116">
        <v>15</v>
      </c>
      <c r="H34" s="114">
        <v>6267987.4000000004</v>
      </c>
      <c r="I34" s="116">
        <v>15</v>
      </c>
      <c r="J34" s="114">
        <v>6265194.0999999996</v>
      </c>
      <c r="K34" s="83">
        <f t="shared" si="3"/>
        <v>0</v>
      </c>
      <c r="L34" s="154"/>
      <c r="M34" s="158"/>
      <c r="N34" s="162"/>
      <c r="O34" s="165"/>
    </row>
    <row r="35" spans="1:15" ht="34.5" x14ac:dyDescent="0.25">
      <c r="A35" s="206"/>
      <c r="B35" s="115" t="s">
        <v>164</v>
      </c>
      <c r="C35" s="118" t="s">
        <v>55</v>
      </c>
      <c r="D35" s="14" t="s">
        <v>24</v>
      </c>
      <c r="E35" s="116">
        <v>2</v>
      </c>
      <c r="F35" s="117">
        <v>612000</v>
      </c>
      <c r="G35" s="116">
        <v>2</v>
      </c>
      <c r="H35" s="114">
        <v>614444.04</v>
      </c>
      <c r="I35" s="116">
        <v>2</v>
      </c>
      <c r="J35" s="114">
        <v>614163.84</v>
      </c>
      <c r="K35" s="83">
        <f t="shared" si="3"/>
        <v>0</v>
      </c>
      <c r="L35" s="154"/>
      <c r="M35" s="158"/>
      <c r="N35" s="162"/>
      <c r="O35" s="165"/>
    </row>
    <row r="36" spans="1:15" ht="34.5" x14ac:dyDescent="0.25">
      <c r="A36" s="206"/>
      <c r="B36" s="115" t="s">
        <v>165</v>
      </c>
      <c r="C36" s="118" t="s">
        <v>56</v>
      </c>
      <c r="D36" s="14" t="s">
        <v>24</v>
      </c>
      <c r="E36" s="116">
        <v>12</v>
      </c>
      <c r="F36" s="117">
        <v>1890000</v>
      </c>
      <c r="G36" s="116">
        <v>12</v>
      </c>
      <c r="H36" s="114">
        <v>1895052.23</v>
      </c>
      <c r="I36" s="116">
        <v>12</v>
      </c>
      <c r="J36" s="114">
        <v>1893371.04</v>
      </c>
      <c r="K36" s="83">
        <f t="shared" si="3"/>
        <v>0</v>
      </c>
      <c r="L36" s="154"/>
      <c r="M36" s="158"/>
      <c r="N36" s="162"/>
      <c r="O36" s="165"/>
    </row>
    <row r="37" spans="1:15" ht="45.75" x14ac:dyDescent="0.25">
      <c r="A37" s="206"/>
      <c r="B37" s="115" t="s">
        <v>126</v>
      </c>
      <c r="C37" s="118" t="s">
        <v>127</v>
      </c>
      <c r="D37" s="14" t="s">
        <v>24</v>
      </c>
      <c r="E37" s="116">
        <v>6</v>
      </c>
      <c r="F37" s="117">
        <v>5693000</v>
      </c>
      <c r="G37" s="116">
        <v>6</v>
      </c>
      <c r="H37" s="114">
        <v>5695722.1200000001</v>
      </c>
      <c r="I37" s="116">
        <v>6</v>
      </c>
      <c r="J37" s="114">
        <v>5694881.5300000003</v>
      </c>
      <c r="K37" s="83">
        <f t="shared" si="3"/>
        <v>0</v>
      </c>
      <c r="L37" s="154"/>
      <c r="M37" s="158"/>
      <c r="N37" s="162"/>
      <c r="O37" s="165"/>
    </row>
    <row r="38" spans="1:15" ht="45.75" x14ac:dyDescent="0.25">
      <c r="A38" s="206"/>
      <c r="B38" s="115" t="s">
        <v>166</v>
      </c>
      <c r="C38" s="118" t="s">
        <v>57</v>
      </c>
      <c r="D38" s="14" t="s">
        <v>24</v>
      </c>
      <c r="E38" s="116">
        <v>124</v>
      </c>
      <c r="F38" s="117">
        <v>27040150</v>
      </c>
      <c r="G38" s="116">
        <v>123</v>
      </c>
      <c r="H38" s="114">
        <v>27150919.829999998</v>
      </c>
      <c r="I38" s="116">
        <v>123</v>
      </c>
      <c r="J38" s="114">
        <v>26988436.829999998</v>
      </c>
      <c r="K38" s="83">
        <f t="shared" si="3"/>
        <v>0</v>
      </c>
      <c r="L38" s="154"/>
      <c r="M38" s="158"/>
      <c r="N38" s="162"/>
      <c r="O38" s="165"/>
    </row>
    <row r="39" spans="1:15" ht="57" x14ac:dyDescent="0.25">
      <c r="A39" s="206"/>
      <c r="B39" s="115" t="s">
        <v>83</v>
      </c>
      <c r="C39" s="118" t="s">
        <v>58</v>
      </c>
      <c r="D39" s="14" t="s">
        <v>24</v>
      </c>
      <c r="E39" s="116">
        <v>25</v>
      </c>
      <c r="F39" s="117">
        <v>12106600</v>
      </c>
      <c r="G39" s="116">
        <v>25</v>
      </c>
      <c r="H39" s="114">
        <v>13131620.08</v>
      </c>
      <c r="I39" s="116">
        <v>25</v>
      </c>
      <c r="J39" s="114">
        <v>13123927.460000001</v>
      </c>
      <c r="K39" s="83">
        <f t="shared" si="3"/>
        <v>0</v>
      </c>
      <c r="L39" s="154"/>
      <c r="M39" s="158"/>
      <c r="N39" s="162"/>
      <c r="O39" s="165"/>
    </row>
    <row r="40" spans="1:15" ht="34.5" x14ac:dyDescent="0.25">
      <c r="A40" s="206"/>
      <c r="B40" s="115" t="s">
        <v>303</v>
      </c>
      <c r="C40" s="118" t="s">
        <v>304</v>
      </c>
      <c r="D40" s="14" t="s">
        <v>24</v>
      </c>
      <c r="E40" s="116">
        <v>1</v>
      </c>
      <c r="F40" s="117">
        <v>136600</v>
      </c>
      <c r="G40" s="116">
        <v>1</v>
      </c>
      <c r="H40" s="114">
        <v>138843.69</v>
      </c>
      <c r="I40" s="116">
        <v>1</v>
      </c>
      <c r="J40" s="114">
        <v>138768.82</v>
      </c>
      <c r="K40" s="83">
        <f t="shared" si="3"/>
        <v>0</v>
      </c>
      <c r="L40" s="154"/>
      <c r="M40" s="158"/>
      <c r="N40" s="162"/>
      <c r="O40" s="165"/>
    </row>
    <row r="41" spans="1:15" ht="45.75" x14ac:dyDescent="0.25">
      <c r="A41" s="206"/>
      <c r="B41" s="115" t="s">
        <v>167</v>
      </c>
      <c r="C41" s="118" t="s">
        <v>59</v>
      </c>
      <c r="D41" s="14" t="s">
        <v>24</v>
      </c>
      <c r="E41" s="116">
        <v>1248</v>
      </c>
      <c r="F41" s="117">
        <v>185331300</v>
      </c>
      <c r="G41" s="116">
        <v>1245</v>
      </c>
      <c r="H41" s="114">
        <f>192579375.13-37941.94</f>
        <v>192541433.19</v>
      </c>
      <c r="I41" s="116">
        <v>1245</v>
      </c>
      <c r="J41" s="114">
        <f>192336152.39-67734.35</f>
        <v>192268418.03999999</v>
      </c>
      <c r="K41" s="83">
        <f t="shared" si="3"/>
        <v>0</v>
      </c>
      <c r="L41" s="154"/>
      <c r="M41" s="158"/>
      <c r="N41" s="162"/>
      <c r="O41" s="165"/>
    </row>
    <row r="42" spans="1:15" ht="56.25" customHeight="1" x14ac:dyDescent="0.25">
      <c r="A42" s="206"/>
      <c r="B42" s="115" t="s">
        <v>305</v>
      </c>
      <c r="C42" s="118" t="s">
        <v>306</v>
      </c>
      <c r="D42" s="14" t="s">
        <v>24</v>
      </c>
      <c r="E42" s="116">
        <v>0</v>
      </c>
      <c r="F42" s="117">
        <v>0</v>
      </c>
      <c r="G42" s="116">
        <v>1</v>
      </c>
      <c r="H42" s="114">
        <v>51284.02</v>
      </c>
      <c r="I42" s="116">
        <v>1</v>
      </c>
      <c r="J42" s="114">
        <v>51143.92</v>
      </c>
      <c r="K42" s="83">
        <f t="shared" si="3"/>
        <v>0</v>
      </c>
      <c r="L42" s="154"/>
      <c r="M42" s="158"/>
      <c r="N42" s="162"/>
      <c r="O42" s="165"/>
    </row>
    <row r="43" spans="1:15" ht="54.75" customHeight="1" x14ac:dyDescent="0.25">
      <c r="A43" s="206"/>
      <c r="B43" s="115" t="s">
        <v>84</v>
      </c>
      <c r="C43" s="118" t="s">
        <v>60</v>
      </c>
      <c r="D43" s="14" t="s">
        <v>24</v>
      </c>
      <c r="E43" s="116">
        <v>7</v>
      </c>
      <c r="F43" s="117">
        <v>1110000</v>
      </c>
      <c r="G43" s="116">
        <v>7</v>
      </c>
      <c r="H43" s="114">
        <v>1112354.42</v>
      </c>
      <c r="I43" s="116">
        <v>7</v>
      </c>
      <c r="J43" s="114">
        <v>1110761.8799999999</v>
      </c>
      <c r="K43" s="83">
        <f t="shared" si="3"/>
        <v>0</v>
      </c>
      <c r="L43" s="154"/>
      <c r="M43" s="158"/>
      <c r="N43" s="162"/>
      <c r="O43" s="165"/>
    </row>
    <row r="44" spans="1:15" ht="45.75" x14ac:dyDescent="0.25">
      <c r="A44" s="206"/>
      <c r="B44" s="115" t="s">
        <v>85</v>
      </c>
      <c r="C44" s="118" t="s">
        <v>61</v>
      </c>
      <c r="D44" s="14" t="s">
        <v>24</v>
      </c>
      <c r="E44" s="116">
        <v>8</v>
      </c>
      <c r="F44" s="117">
        <v>6754000</v>
      </c>
      <c r="G44" s="116">
        <v>8</v>
      </c>
      <c r="H44" s="114">
        <v>6780803</v>
      </c>
      <c r="I44" s="116">
        <v>8</v>
      </c>
      <c r="J44" s="114">
        <v>6660494.5199999996</v>
      </c>
      <c r="K44" s="83">
        <f t="shared" si="3"/>
        <v>0</v>
      </c>
      <c r="L44" s="154"/>
      <c r="M44" s="158"/>
      <c r="N44" s="162"/>
      <c r="O44" s="165"/>
    </row>
    <row r="45" spans="1:15" ht="23.25" x14ac:dyDescent="0.25">
      <c r="A45" s="206"/>
      <c r="B45" s="115" t="s">
        <v>86</v>
      </c>
      <c r="C45" s="118" t="s">
        <v>62</v>
      </c>
      <c r="D45" s="14" t="s">
        <v>24</v>
      </c>
      <c r="E45" s="116">
        <v>14</v>
      </c>
      <c r="F45" s="117">
        <v>2136000</v>
      </c>
      <c r="G45" s="116">
        <v>14</v>
      </c>
      <c r="H45" s="114">
        <v>2164562.12</v>
      </c>
      <c r="I45" s="116">
        <v>14</v>
      </c>
      <c r="J45" s="114">
        <v>2162341.42</v>
      </c>
      <c r="K45" s="83">
        <f t="shared" si="3"/>
        <v>0</v>
      </c>
      <c r="L45" s="154"/>
      <c r="M45" s="158"/>
      <c r="N45" s="162"/>
      <c r="O45" s="165"/>
    </row>
    <row r="46" spans="1:15" ht="34.5" x14ac:dyDescent="0.25">
      <c r="A46" s="206"/>
      <c r="B46" s="115" t="s">
        <v>87</v>
      </c>
      <c r="C46" s="118" t="s">
        <v>63</v>
      </c>
      <c r="D46" s="14" t="s">
        <v>24</v>
      </c>
      <c r="E46" s="116">
        <v>6</v>
      </c>
      <c r="F46" s="117">
        <v>4272000</v>
      </c>
      <c r="G46" s="116">
        <v>6</v>
      </c>
      <c r="H46" s="114">
        <v>4280083.71</v>
      </c>
      <c r="I46" s="116">
        <v>6</v>
      </c>
      <c r="J46" s="114">
        <v>4272218.9000000004</v>
      </c>
      <c r="K46" s="83">
        <f t="shared" si="3"/>
        <v>0</v>
      </c>
      <c r="L46" s="154"/>
      <c r="M46" s="158"/>
      <c r="N46" s="162"/>
      <c r="O46" s="165"/>
    </row>
    <row r="47" spans="1:15" ht="23.25" x14ac:dyDescent="0.25">
      <c r="A47" s="206"/>
      <c r="B47" s="115" t="s">
        <v>88</v>
      </c>
      <c r="C47" s="118" t="s">
        <v>64</v>
      </c>
      <c r="D47" s="14" t="s">
        <v>24</v>
      </c>
      <c r="E47" s="116">
        <v>1744</v>
      </c>
      <c r="F47" s="117">
        <v>266566970</v>
      </c>
      <c r="G47" s="116">
        <v>1744</v>
      </c>
      <c r="H47" s="114">
        <v>271310372.05000001</v>
      </c>
      <c r="I47" s="116">
        <v>1744</v>
      </c>
      <c r="J47" s="114">
        <v>271008116.01999998</v>
      </c>
      <c r="K47" s="83">
        <f t="shared" si="3"/>
        <v>0</v>
      </c>
      <c r="L47" s="154"/>
      <c r="M47" s="158"/>
      <c r="N47" s="162"/>
      <c r="O47" s="165"/>
    </row>
    <row r="48" spans="1:15" ht="34.5" x14ac:dyDescent="0.25">
      <c r="A48" s="206"/>
      <c r="B48" s="115" t="s">
        <v>89</v>
      </c>
      <c r="C48" s="118" t="s">
        <v>65</v>
      </c>
      <c r="D48" s="14" t="s">
        <v>24</v>
      </c>
      <c r="E48" s="116">
        <v>348</v>
      </c>
      <c r="F48" s="117">
        <v>52791048</v>
      </c>
      <c r="G48" s="116">
        <v>348</v>
      </c>
      <c r="H48" s="114">
        <v>53339048</v>
      </c>
      <c r="I48" s="116">
        <v>348</v>
      </c>
      <c r="J48" s="114">
        <v>53058687.689999998</v>
      </c>
      <c r="K48" s="83">
        <f t="shared" si="3"/>
        <v>0</v>
      </c>
      <c r="L48" s="154"/>
      <c r="M48" s="158"/>
      <c r="N48" s="162"/>
      <c r="O48" s="165"/>
    </row>
    <row r="49" spans="1:22" ht="34.5" x14ac:dyDescent="0.25">
      <c r="A49" s="206"/>
      <c r="B49" s="115" t="s">
        <v>90</v>
      </c>
      <c r="C49" s="118" t="s">
        <v>66</v>
      </c>
      <c r="D49" s="14" t="s">
        <v>24</v>
      </c>
      <c r="E49" s="116">
        <v>25</v>
      </c>
      <c r="F49" s="117">
        <v>14000900</v>
      </c>
      <c r="G49" s="116">
        <v>25</v>
      </c>
      <c r="H49" s="114">
        <v>14132969.109999999</v>
      </c>
      <c r="I49" s="116">
        <v>25</v>
      </c>
      <c r="J49" s="114">
        <v>14126156.609999999</v>
      </c>
      <c r="K49" s="83">
        <f t="shared" si="3"/>
        <v>0</v>
      </c>
      <c r="L49" s="154"/>
      <c r="M49" s="158"/>
      <c r="N49" s="162"/>
      <c r="O49" s="165"/>
    </row>
    <row r="50" spans="1:22" ht="68.25" x14ac:dyDescent="0.25">
      <c r="A50" s="206"/>
      <c r="B50" s="115" t="s">
        <v>91</v>
      </c>
      <c r="C50" s="118" t="s">
        <v>67</v>
      </c>
      <c r="D50" s="14" t="s">
        <v>24</v>
      </c>
      <c r="E50" s="116">
        <v>299</v>
      </c>
      <c r="F50" s="117">
        <v>47550600</v>
      </c>
      <c r="G50" s="116">
        <v>299</v>
      </c>
      <c r="H50" s="114">
        <v>48157698.869999997</v>
      </c>
      <c r="I50" s="116">
        <v>299</v>
      </c>
      <c r="J50" s="114">
        <v>48109814.490000002</v>
      </c>
      <c r="K50" s="83">
        <f t="shared" si="3"/>
        <v>0</v>
      </c>
      <c r="L50" s="154"/>
      <c r="M50" s="158"/>
      <c r="N50" s="162"/>
      <c r="O50" s="165"/>
    </row>
    <row r="51" spans="1:22" ht="57" x14ac:dyDescent="0.25">
      <c r="A51" s="206"/>
      <c r="B51" s="115" t="s">
        <v>128</v>
      </c>
      <c r="C51" s="118" t="s">
        <v>129</v>
      </c>
      <c r="D51" s="14" t="s">
        <v>24</v>
      </c>
      <c r="E51" s="116">
        <v>3</v>
      </c>
      <c r="F51" s="117">
        <v>479700</v>
      </c>
      <c r="G51" s="116">
        <v>3</v>
      </c>
      <c r="H51" s="114">
        <v>486768.01</v>
      </c>
      <c r="I51" s="116">
        <v>3</v>
      </c>
      <c r="J51" s="114">
        <v>486491.36</v>
      </c>
      <c r="K51" s="83">
        <f t="shared" si="3"/>
        <v>0</v>
      </c>
      <c r="L51" s="154"/>
      <c r="M51" s="158"/>
      <c r="N51" s="162"/>
      <c r="O51" s="165"/>
    </row>
    <row r="52" spans="1:22" ht="68.25" x14ac:dyDescent="0.25">
      <c r="A52" s="206"/>
      <c r="B52" s="115" t="s">
        <v>168</v>
      </c>
      <c r="C52" s="118" t="s">
        <v>169</v>
      </c>
      <c r="D52" s="14" t="s">
        <v>24</v>
      </c>
      <c r="E52" s="116">
        <v>4</v>
      </c>
      <c r="F52" s="117">
        <v>2975018</v>
      </c>
      <c r="G52" s="116">
        <v>4</v>
      </c>
      <c r="H52" s="114">
        <v>2983018.17</v>
      </c>
      <c r="I52" s="116">
        <v>4</v>
      </c>
      <c r="J52" s="114">
        <v>2982640.63</v>
      </c>
      <c r="K52" s="83">
        <f t="shared" si="3"/>
        <v>0</v>
      </c>
      <c r="L52" s="154"/>
      <c r="M52" s="158"/>
      <c r="N52" s="162"/>
      <c r="O52" s="165"/>
    </row>
    <row r="53" spans="1:22" ht="45.75" x14ac:dyDescent="0.25">
      <c r="A53" s="206"/>
      <c r="B53" s="115" t="s">
        <v>92</v>
      </c>
      <c r="C53" s="118" t="s">
        <v>68</v>
      </c>
      <c r="D53" s="14" t="s">
        <v>24</v>
      </c>
      <c r="E53" s="116">
        <v>164</v>
      </c>
      <c r="F53" s="117">
        <v>25729000</v>
      </c>
      <c r="G53" s="116">
        <v>163</v>
      </c>
      <c r="H53" s="114">
        <v>26357782.260000002</v>
      </c>
      <c r="I53" s="116">
        <v>163</v>
      </c>
      <c r="J53" s="114">
        <v>26323686.870000001</v>
      </c>
      <c r="K53" s="83">
        <f t="shared" si="3"/>
        <v>0</v>
      </c>
      <c r="L53" s="154"/>
      <c r="M53" s="158"/>
      <c r="N53" s="162"/>
      <c r="O53" s="165"/>
    </row>
    <row r="54" spans="1:22" ht="52.5" customHeight="1" x14ac:dyDescent="0.25">
      <c r="A54" s="206"/>
      <c r="B54" s="115" t="s">
        <v>307</v>
      </c>
      <c r="C54" s="118" t="s">
        <v>308</v>
      </c>
      <c r="D54" s="14" t="s">
        <v>24</v>
      </c>
      <c r="E54" s="116">
        <v>1</v>
      </c>
      <c r="F54" s="117">
        <v>942058</v>
      </c>
      <c r="G54" s="116">
        <v>1</v>
      </c>
      <c r="H54" s="114">
        <v>948058.16</v>
      </c>
      <c r="I54" s="116">
        <v>1</v>
      </c>
      <c r="J54" s="114">
        <v>947957.27</v>
      </c>
      <c r="K54" s="83">
        <f t="shared" si="3"/>
        <v>0</v>
      </c>
      <c r="L54" s="154"/>
      <c r="M54" s="158"/>
      <c r="N54" s="162"/>
      <c r="O54" s="165"/>
    </row>
    <row r="55" spans="1:22" ht="45.75" x14ac:dyDescent="0.25">
      <c r="A55" s="206"/>
      <c r="B55" s="115" t="s">
        <v>93</v>
      </c>
      <c r="C55" s="118" t="s">
        <v>69</v>
      </c>
      <c r="D55" s="14" t="s">
        <v>24</v>
      </c>
      <c r="E55" s="116">
        <v>48</v>
      </c>
      <c r="F55" s="117">
        <v>8090500</v>
      </c>
      <c r="G55" s="116">
        <v>48</v>
      </c>
      <c r="H55" s="114">
        <v>8165571.8399999999</v>
      </c>
      <c r="I55" s="116">
        <v>48</v>
      </c>
      <c r="J55" s="114">
        <v>8151721</v>
      </c>
      <c r="K55" s="83">
        <f t="shared" si="3"/>
        <v>0</v>
      </c>
      <c r="L55" s="154"/>
      <c r="M55" s="158"/>
      <c r="N55" s="162"/>
      <c r="O55" s="165"/>
    </row>
    <row r="56" spans="1:22" ht="68.25" x14ac:dyDescent="0.25">
      <c r="A56" s="206"/>
      <c r="B56" s="115" t="s">
        <v>309</v>
      </c>
      <c r="C56" s="118" t="s">
        <v>310</v>
      </c>
      <c r="D56" s="14" t="s">
        <v>24</v>
      </c>
      <c r="E56" s="116">
        <v>2</v>
      </c>
      <c r="F56" s="117">
        <v>99568</v>
      </c>
      <c r="G56" s="116">
        <v>2</v>
      </c>
      <c r="H56" s="114">
        <v>102568.04</v>
      </c>
      <c r="I56" s="116">
        <v>2</v>
      </c>
      <c r="J56" s="114">
        <v>102287.84</v>
      </c>
      <c r="K56" s="83">
        <f t="shared" si="3"/>
        <v>0</v>
      </c>
      <c r="L56" s="154"/>
      <c r="M56" s="158"/>
      <c r="N56" s="162"/>
      <c r="O56" s="165"/>
    </row>
    <row r="57" spans="1:22" ht="57" x14ac:dyDescent="0.25">
      <c r="A57" s="206"/>
      <c r="B57" s="115" t="s">
        <v>130</v>
      </c>
      <c r="C57" s="118" t="s">
        <v>131</v>
      </c>
      <c r="D57" s="14" t="s">
        <v>24</v>
      </c>
      <c r="E57" s="116">
        <v>1</v>
      </c>
      <c r="F57" s="117">
        <v>136800</v>
      </c>
      <c r="G57" s="116">
        <v>1</v>
      </c>
      <c r="H57" s="114">
        <v>138843.69</v>
      </c>
      <c r="I57" s="116">
        <v>1</v>
      </c>
      <c r="J57" s="114">
        <v>138768.82</v>
      </c>
      <c r="K57" s="83">
        <f t="shared" si="3"/>
        <v>0</v>
      </c>
      <c r="L57" s="154"/>
      <c r="M57" s="158"/>
      <c r="N57" s="162"/>
      <c r="O57" s="165"/>
    </row>
    <row r="58" spans="1:22" ht="23.25" x14ac:dyDescent="0.25">
      <c r="A58" s="206"/>
      <c r="B58" s="115" t="s">
        <v>94</v>
      </c>
      <c r="C58" s="118" t="s">
        <v>70</v>
      </c>
      <c r="D58" s="14" t="s">
        <v>24</v>
      </c>
      <c r="E58" s="116">
        <v>60</v>
      </c>
      <c r="F58" s="117">
        <v>9091170</v>
      </c>
      <c r="G58" s="116">
        <v>60</v>
      </c>
      <c r="H58" s="114">
        <v>9166179.5800000001</v>
      </c>
      <c r="I58" s="116">
        <v>60</v>
      </c>
      <c r="J58" s="114">
        <v>9152446.4800000004</v>
      </c>
      <c r="K58" s="83">
        <f t="shared" si="3"/>
        <v>0</v>
      </c>
      <c r="L58" s="154"/>
      <c r="M58" s="158"/>
      <c r="N58" s="162"/>
      <c r="O58" s="165"/>
    </row>
    <row r="59" spans="1:22" ht="34.5" x14ac:dyDescent="0.25">
      <c r="A59" s="206"/>
      <c r="B59" s="115" t="s">
        <v>170</v>
      </c>
      <c r="C59" s="118" t="s">
        <v>171</v>
      </c>
      <c r="D59" s="14" t="s">
        <v>24</v>
      </c>
      <c r="E59" s="116">
        <v>35</v>
      </c>
      <c r="F59" s="117">
        <v>5504000</v>
      </c>
      <c r="G59" s="116">
        <v>35</v>
      </c>
      <c r="H59" s="114">
        <v>5574765</v>
      </c>
      <c r="I59" s="116">
        <v>35</v>
      </c>
      <c r="J59" s="114">
        <v>5490520</v>
      </c>
      <c r="K59" s="83">
        <f t="shared" si="3"/>
        <v>0</v>
      </c>
      <c r="L59" s="154"/>
      <c r="M59" s="158"/>
      <c r="N59" s="162"/>
      <c r="O59" s="165"/>
    </row>
    <row r="60" spans="1:22" ht="34.5" x14ac:dyDescent="0.25">
      <c r="A60" s="206"/>
      <c r="B60" s="115" t="s">
        <v>95</v>
      </c>
      <c r="C60" s="118" t="s">
        <v>71</v>
      </c>
      <c r="D60" s="14" t="s">
        <v>24</v>
      </c>
      <c r="E60" s="116">
        <v>2</v>
      </c>
      <c r="F60" s="117">
        <v>1100006</v>
      </c>
      <c r="G60" s="116">
        <v>2</v>
      </c>
      <c r="H60" s="114">
        <v>1102056.68</v>
      </c>
      <c r="I60" s="116">
        <v>2</v>
      </c>
      <c r="J60" s="114">
        <v>1101687.69</v>
      </c>
      <c r="K60" s="83">
        <f t="shared" si="3"/>
        <v>0</v>
      </c>
      <c r="L60" s="154"/>
      <c r="M60" s="158"/>
      <c r="N60" s="162"/>
      <c r="O60" s="165"/>
    </row>
    <row r="61" spans="1:22" ht="34.5" x14ac:dyDescent="0.25">
      <c r="A61" s="206"/>
      <c r="B61" s="115" t="s">
        <v>132</v>
      </c>
      <c r="C61" s="118" t="s">
        <v>115</v>
      </c>
      <c r="D61" s="14" t="s">
        <v>24</v>
      </c>
      <c r="E61" s="116">
        <v>67</v>
      </c>
      <c r="F61" s="117">
        <v>9200500</v>
      </c>
      <c r="G61" s="116">
        <v>67</v>
      </c>
      <c r="H61" s="114">
        <v>9302527.0099999998</v>
      </c>
      <c r="I61" s="116">
        <v>67</v>
      </c>
      <c r="J61" s="114">
        <v>9297510.7400000002</v>
      </c>
      <c r="K61" s="83">
        <f t="shared" si="3"/>
        <v>0</v>
      </c>
      <c r="L61" s="154"/>
      <c r="M61" s="158"/>
      <c r="N61" s="162"/>
      <c r="O61" s="165"/>
    </row>
    <row r="62" spans="1:22" s="72" customFormat="1" ht="33" customHeight="1" x14ac:dyDescent="0.25">
      <c r="A62" s="206"/>
      <c r="B62" s="115" t="s">
        <v>96</v>
      </c>
      <c r="C62" s="118" t="s">
        <v>72</v>
      </c>
      <c r="D62" s="14" t="s">
        <v>24</v>
      </c>
      <c r="E62" s="116">
        <v>533</v>
      </c>
      <c r="F62" s="119">
        <v>73400600</v>
      </c>
      <c r="G62" s="116">
        <v>533</v>
      </c>
      <c r="H62" s="119">
        <v>74003684.989999995</v>
      </c>
      <c r="I62" s="116">
        <v>533</v>
      </c>
      <c r="J62" s="119">
        <v>73963779.5</v>
      </c>
      <c r="K62" s="83">
        <f t="shared" si="3"/>
        <v>0</v>
      </c>
      <c r="L62" s="154"/>
      <c r="M62" s="158"/>
      <c r="N62" s="162"/>
      <c r="O62" s="165"/>
      <c r="P62" s="159"/>
      <c r="Q62" s="160"/>
      <c r="R62" s="160"/>
      <c r="S62" s="160"/>
      <c r="T62" s="160"/>
      <c r="U62" s="160"/>
      <c r="V62" s="160"/>
    </row>
    <row r="63" spans="1:22" s="72" customFormat="1" ht="28.5" customHeight="1" x14ac:dyDescent="0.25">
      <c r="A63" s="206"/>
      <c r="B63" s="82" t="s">
        <v>137</v>
      </c>
      <c r="C63" s="99" t="s">
        <v>114</v>
      </c>
      <c r="D63" s="94" t="s">
        <v>138</v>
      </c>
      <c r="E63" s="94">
        <v>310</v>
      </c>
      <c r="F63" s="90">
        <v>6700158.0800000001</v>
      </c>
      <c r="G63" s="181">
        <v>310</v>
      </c>
      <c r="H63" s="90">
        <v>6794714.5999999996</v>
      </c>
      <c r="I63" s="181">
        <v>310</v>
      </c>
      <c r="J63" s="90">
        <v>6235904.5499999998</v>
      </c>
      <c r="K63" s="83">
        <v>0</v>
      </c>
      <c r="L63" s="154"/>
      <c r="M63" s="195" t="s">
        <v>218</v>
      </c>
      <c r="N63" s="162"/>
      <c r="O63" s="165"/>
      <c r="P63" s="159"/>
      <c r="Q63" s="160"/>
      <c r="R63" s="160"/>
      <c r="S63" s="160"/>
      <c r="T63" s="160"/>
      <c r="U63" s="160"/>
      <c r="V63" s="160"/>
    </row>
    <row r="64" spans="1:22" s="72" customFormat="1" ht="24.75" customHeight="1" x14ac:dyDescent="0.25">
      <c r="A64" s="206"/>
      <c r="B64" s="196" t="s">
        <v>139</v>
      </c>
      <c r="C64" s="198" t="s">
        <v>219</v>
      </c>
      <c r="D64" s="94" t="s">
        <v>138</v>
      </c>
      <c r="E64" s="182">
        <v>24</v>
      </c>
      <c r="F64" s="16">
        <v>7672858.6399999997</v>
      </c>
      <c r="G64" s="183">
        <v>24</v>
      </c>
      <c r="H64" s="149">
        <v>8029898.6200000001</v>
      </c>
      <c r="I64" s="183">
        <v>18</v>
      </c>
      <c r="J64" s="149">
        <v>7638983.0700000003</v>
      </c>
      <c r="K64" s="83">
        <v>-6</v>
      </c>
      <c r="L64" s="154"/>
      <c r="M64" s="195"/>
      <c r="N64" s="162"/>
      <c r="O64" s="165"/>
      <c r="P64" s="159"/>
      <c r="Q64" s="160"/>
      <c r="R64" s="160"/>
      <c r="S64" s="160"/>
      <c r="T64" s="160"/>
      <c r="U64" s="160"/>
      <c r="V64" s="160"/>
    </row>
    <row r="65" spans="1:22" s="72" customFormat="1" ht="55.5" customHeight="1" x14ac:dyDescent="0.25">
      <c r="A65" s="206"/>
      <c r="B65" s="197"/>
      <c r="C65" s="199"/>
      <c r="D65" s="145" t="s">
        <v>140</v>
      </c>
      <c r="E65" s="182">
        <v>1514</v>
      </c>
      <c r="F65" s="16">
        <v>3288367.98</v>
      </c>
      <c r="G65" s="183">
        <v>1205</v>
      </c>
      <c r="H65" s="149">
        <v>6642885.4500000002</v>
      </c>
      <c r="I65" s="183">
        <v>1292</v>
      </c>
      <c r="J65" s="149">
        <v>5996907.1600000001</v>
      </c>
      <c r="K65" s="83">
        <v>87</v>
      </c>
      <c r="L65" s="154"/>
      <c r="M65" s="195"/>
      <c r="N65" s="162"/>
      <c r="O65" s="165"/>
      <c r="P65" s="159"/>
      <c r="Q65" s="160"/>
      <c r="R65" s="160"/>
      <c r="S65" s="160"/>
      <c r="T65" s="160"/>
      <c r="U65" s="160"/>
      <c r="V65" s="160"/>
    </row>
    <row r="66" spans="1:22" s="72" customFormat="1" ht="67.5" customHeight="1" x14ac:dyDescent="0.25">
      <c r="A66" s="206"/>
      <c r="B66" s="184" t="s">
        <v>141</v>
      </c>
      <c r="C66" s="144" t="s">
        <v>142</v>
      </c>
      <c r="D66" s="145" t="s">
        <v>138</v>
      </c>
      <c r="E66" s="182">
        <v>83</v>
      </c>
      <c r="F66" s="16">
        <v>6785521.25</v>
      </c>
      <c r="G66" s="183">
        <v>83</v>
      </c>
      <c r="H66" s="149">
        <v>7101270.9299999997</v>
      </c>
      <c r="I66" s="183">
        <v>83</v>
      </c>
      <c r="J66" s="149">
        <v>6755563.2599999998</v>
      </c>
      <c r="K66" s="83">
        <v>0</v>
      </c>
      <c r="L66" s="154"/>
      <c r="M66" s="195"/>
      <c r="N66" s="162"/>
      <c r="O66" s="165"/>
      <c r="P66" s="159"/>
      <c r="Q66" s="160"/>
      <c r="R66" s="160"/>
      <c r="S66" s="160"/>
      <c r="T66" s="160"/>
      <c r="U66" s="160"/>
      <c r="V66" s="160"/>
    </row>
    <row r="67" spans="1:22" s="72" customFormat="1" ht="66.75" customHeight="1" x14ac:dyDescent="0.25">
      <c r="A67" s="206"/>
      <c r="B67" s="184" t="s">
        <v>133</v>
      </c>
      <c r="C67" s="144" t="s">
        <v>143</v>
      </c>
      <c r="D67" s="145" t="s">
        <v>138</v>
      </c>
      <c r="E67" s="182">
        <v>40</v>
      </c>
      <c r="F67" s="16">
        <v>6263558.0800000001</v>
      </c>
      <c r="G67" s="183">
        <v>40</v>
      </c>
      <c r="H67" s="149">
        <v>6555019.1399999997</v>
      </c>
      <c r="I67" s="183">
        <v>40</v>
      </c>
      <c r="J67" s="149">
        <v>6235904.5499999998</v>
      </c>
      <c r="K67" s="83">
        <v>0</v>
      </c>
      <c r="L67" s="154"/>
      <c r="M67" s="195"/>
      <c r="N67" s="162"/>
      <c r="O67" s="165"/>
      <c r="P67" s="159"/>
      <c r="Q67" s="160"/>
      <c r="R67" s="160"/>
      <c r="S67" s="160"/>
      <c r="T67" s="160"/>
      <c r="U67" s="160"/>
      <c r="V67" s="160"/>
    </row>
    <row r="68" spans="1:22" s="72" customFormat="1" ht="30" customHeight="1" x14ac:dyDescent="0.25">
      <c r="A68" s="206"/>
      <c r="B68" s="107" t="s">
        <v>134</v>
      </c>
      <c r="C68" s="144" t="s">
        <v>135</v>
      </c>
      <c r="D68" s="145" t="s">
        <v>138</v>
      </c>
      <c r="E68" s="182">
        <v>242</v>
      </c>
      <c r="F68" s="16">
        <v>9917300.2899999991</v>
      </c>
      <c r="G68" s="183">
        <v>237</v>
      </c>
      <c r="H68" s="148">
        <v>10378780.5</v>
      </c>
      <c r="I68" s="185">
        <v>242</v>
      </c>
      <c r="J68" s="47">
        <v>9873515.5299999993</v>
      </c>
      <c r="K68" s="83">
        <v>5</v>
      </c>
      <c r="L68" s="154"/>
      <c r="M68" s="195"/>
      <c r="N68" s="162"/>
      <c r="O68" s="165"/>
      <c r="P68" s="159"/>
      <c r="Q68" s="160"/>
      <c r="R68" s="160"/>
      <c r="S68" s="160"/>
      <c r="T68" s="160"/>
      <c r="U68" s="160"/>
      <c r="V68" s="160"/>
    </row>
    <row r="69" spans="1:22" s="72" customFormat="1" ht="28.5" customHeight="1" x14ac:dyDescent="0.25">
      <c r="A69" s="206"/>
      <c r="B69" s="107" t="s">
        <v>113</v>
      </c>
      <c r="C69" s="144" t="s">
        <v>135</v>
      </c>
      <c r="D69" s="145" t="s">
        <v>138</v>
      </c>
      <c r="E69" s="182">
        <v>20</v>
      </c>
      <c r="F69" s="16">
        <v>12005152.98</v>
      </c>
      <c r="G69" s="183">
        <v>20</v>
      </c>
      <c r="H69" s="148">
        <v>12563787.65</v>
      </c>
      <c r="I69" s="185">
        <v>20</v>
      </c>
      <c r="J69" s="47">
        <v>11952150.390000001</v>
      </c>
      <c r="K69" s="83">
        <v>0</v>
      </c>
      <c r="L69" s="154"/>
      <c r="M69" s="195"/>
      <c r="N69" s="162"/>
      <c r="O69" s="165"/>
      <c r="P69" s="159"/>
      <c r="Q69" s="160"/>
      <c r="R69" s="160"/>
      <c r="S69" s="160"/>
      <c r="T69" s="160"/>
      <c r="U69" s="160"/>
      <c r="V69" s="160"/>
    </row>
    <row r="70" spans="1:22" ht="33" customHeight="1" x14ac:dyDescent="0.25">
      <c r="A70" s="45"/>
      <c r="B70" s="94" t="s">
        <v>358</v>
      </c>
      <c r="C70" s="124" t="s">
        <v>359</v>
      </c>
      <c r="D70" s="94" t="s">
        <v>183</v>
      </c>
      <c r="E70" s="138">
        <v>265628.13</v>
      </c>
      <c r="F70" s="90">
        <f>48253214.58-3099128</f>
        <v>45154086.579999998</v>
      </c>
      <c r="G70" s="138">
        <v>265628</v>
      </c>
      <c r="H70" s="90">
        <f>56164102.85-4248671.39</f>
        <v>51915431.460000001</v>
      </c>
      <c r="I70" s="138">
        <v>265628</v>
      </c>
      <c r="J70" s="90">
        <f>55915966.12-3601610.13</f>
        <v>52314355.989999995</v>
      </c>
      <c r="K70" s="90">
        <v>55915966.119999997</v>
      </c>
      <c r="L70" s="46"/>
      <c r="M70" s="158"/>
      <c r="N70" s="162"/>
      <c r="O70" s="165"/>
    </row>
    <row r="71" spans="1:22" ht="33" customHeight="1" x14ac:dyDescent="0.25">
      <c r="A71" s="45"/>
      <c r="B71" s="94" t="s">
        <v>184</v>
      </c>
      <c r="C71" s="124" t="s">
        <v>185</v>
      </c>
      <c r="D71" s="94" t="s">
        <v>183</v>
      </c>
      <c r="E71" s="138">
        <v>97924.66</v>
      </c>
      <c r="F71" s="90">
        <v>25199886.5</v>
      </c>
      <c r="G71" s="138">
        <v>97925</v>
      </c>
      <c r="H71" s="90">
        <v>29408486.34</v>
      </c>
      <c r="I71" s="138">
        <v>95925</v>
      </c>
      <c r="J71" s="90">
        <v>10291259.49</v>
      </c>
      <c r="K71" s="90">
        <v>10291259.49</v>
      </c>
      <c r="L71" s="46"/>
      <c r="M71" s="158"/>
      <c r="N71" s="162"/>
      <c r="O71" s="165"/>
    </row>
    <row r="72" spans="1:22" ht="26.25" customHeight="1" x14ac:dyDescent="0.25">
      <c r="A72" s="45"/>
      <c r="B72" s="94" t="s">
        <v>186</v>
      </c>
      <c r="C72" s="124" t="s">
        <v>187</v>
      </c>
      <c r="D72" s="94" t="s">
        <v>188</v>
      </c>
      <c r="E72" s="94">
        <v>28843.33</v>
      </c>
      <c r="F72" s="90">
        <v>11306976</v>
      </c>
      <c r="G72" s="94">
        <v>28843.33</v>
      </c>
      <c r="H72" s="90">
        <v>13222757.84</v>
      </c>
      <c r="I72" s="94">
        <v>28843.33</v>
      </c>
      <c r="J72" s="90">
        <v>17174549.440000001</v>
      </c>
      <c r="K72" s="83">
        <f t="shared" ref="K72:K74" si="4">I72-G72</f>
        <v>0</v>
      </c>
      <c r="L72" s="46"/>
      <c r="M72" s="158"/>
      <c r="N72" s="162"/>
      <c r="O72" s="165"/>
    </row>
    <row r="73" spans="1:22" ht="26.25" customHeight="1" x14ac:dyDescent="0.25">
      <c r="A73" s="45"/>
      <c r="B73" s="94" t="s">
        <v>189</v>
      </c>
      <c r="C73" s="124" t="s">
        <v>190</v>
      </c>
      <c r="D73" s="94" t="s">
        <v>188</v>
      </c>
      <c r="E73" s="94">
        <v>71099.78</v>
      </c>
      <c r="F73" s="90">
        <v>25271091.359999999</v>
      </c>
      <c r="G73" s="94">
        <v>71099.78</v>
      </c>
      <c r="H73" s="90">
        <v>29552863.780000001</v>
      </c>
      <c r="I73" s="94">
        <v>71099.78</v>
      </c>
      <c r="J73" s="90">
        <v>36266588.009999998</v>
      </c>
      <c r="K73" s="83">
        <f t="shared" si="4"/>
        <v>0</v>
      </c>
      <c r="L73" s="46"/>
      <c r="M73" s="158"/>
      <c r="N73" s="162"/>
      <c r="O73" s="165"/>
    </row>
    <row r="74" spans="1:22" ht="45.75" customHeight="1" x14ac:dyDescent="0.25">
      <c r="A74" s="45"/>
      <c r="B74" s="94" t="s">
        <v>191</v>
      </c>
      <c r="C74" s="124" t="s">
        <v>192</v>
      </c>
      <c r="D74" s="94" t="s">
        <v>188</v>
      </c>
      <c r="E74" s="94">
        <v>45264.22</v>
      </c>
      <c r="F74" s="90">
        <v>14373993.24</v>
      </c>
      <c r="G74" s="94">
        <v>45264.22</v>
      </c>
      <c r="H74" s="90">
        <v>16809430.91</v>
      </c>
      <c r="I74" s="94">
        <v>45264.22</v>
      </c>
      <c r="J74" s="90">
        <v>18548145.969999999</v>
      </c>
      <c r="K74" s="83">
        <f t="shared" si="4"/>
        <v>0</v>
      </c>
      <c r="L74" s="46"/>
      <c r="M74" s="158"/>
      <c r="N74" s="162"/>
      <c r="O74" s="165"/>
    </row>
    <row r="75" spans="1:22" ht="46.5" customHeight="1" x14ac:dyDescent="0.25">
      <c r="A75" s="45"/>
      <c r="B75" s="186" t="s">
        <v>193</v>
      </c>
      <c r="C75" s="144" t="s">
        <v>194</v>
      </c>
      <c r="D75" s="145" t="s">
        <v>188</v>
      </c>
      <c r="E75" s="146">
        <v>196647.77</v>
      </c>
      <c r="F75" s="26">
        <v>30482277</v>
      </c>
      <c r="G75" s="147">
        <v>196647.77</v>
      </c>
      <c r="H75" s="47">
        <v>34679579.869999997</v>
      </c>
      <c r="I75" s="147">
        <v>196647.77</v>
      </c>
      <c r="J75" s="47">
        <v>34914463.100000001</v>
      </c>
      <c r="K75" s="83">
        <f>I75-G75</f>
        <v>0</v>
      </c>
      <c r="L75" s="46"/>
      <c r="M75" s="158"/>
      <c r="N75" s="162"/>
      <c r="O75" s="165"/>
    </row>
    <row r="76" spans="1:22" ht="48" customHeight="1" x14ac:dyDescent="0.25">
      <c r="A76" s="64"/>
      <c r="B76" s="186" t="s">
        <v>195</v>
      </c>
      <c r="C76" s="144" t="s">
        <v>196</v>
      </c>
      <c r="D76" s="145" t="s">
        <v>188</v>
      </c>
      <c r="E76" s="26">
        <v>56417.78</v>
      </c>
      <c r="F76" s="26">
        <v>22634577.68</v>
      </c>
      <c r="G76" s="147">
        <v>56417.78</v>
      </c>
      <c r="H76" s="47">
        <v>27209910.34</v>
      </c>
      <c r="I76" s="147">
        <v>56417.78</v>
      </c>
      <c r="J76" s="47">
        <v>33040762.719999999</v>
      </c>
      <c r="K76" s="83">
        <f t="shared" ref="K76" si="5">I76-G76</f>
        <v>0</v>
      </c>
      <c r="L76" s="46"/>
      <c r="M76" s="158"/>
      <c r="N76" s="162"/>
      <c r="O76" s="165"/>
    </row>
    <row r="77" spans="1:22" ht="51.75" customHeight="1" x14ac:dyDescent="0.25">
      <c r="A77" s="64"/>
      <c r="B77" s="186" t="s">
        <v>197</v>
      </c>
      <c r="C77" s="144" t="s">
        <v>198</v>
      </c>
      <c r="D77" s="145" t="s">
        <v>188</v>
      </c>
      <c r="E77" s="16">
        <v>1350.6</v>
      </c>
      <c r="F77" s="16">
        <v>576083.64</v>
      </c>
      <c r="G77" s="148">
        <v>1350.6</v>
      </c>
      <c r="H77" s="149">
        <v>649112.1</v>
      </c>
      <c r="I77" s="148">
        <v>1350.6</v>
      </c>
      <c r="J77" s="149">
        <v>710073.01</v>
      </c>
      <c r="K77" s="83"/>
      <c r="L77" s="36"/>
      <c r="M77" s="158"/>
      <c r="N77" s="162"/>
      <c r="O77" s="165"/>
    </row>
    <row r="78" spans="1:22" s="72" customFormat="1" ht="30" customHeight="1" thickBot="1" x14ac:dyDescent="0.3">
      <c r="A78" s="153"/>
      <c r="B78" s="186"/>
      <c r="C78" s="84" t="s">
        <v>172</v>
      </c>
      <c r="D78" s="151" t="s">
        <v>40</v>
      </c>
      <c r="E78" s="14" t="s">
        <v>109</v>
      </c>
      <c r="F78" s="152">
        <f>41593910.7</f>
        <v>41593910.700000003</v>
      </c>
      <c r="G78" s="14" t="s">
        <v>109</v>
      </c>
      <c r="H78" s="152">
        <v>49088464.689999998</v>
      </c>
      <c r="I78" s="14" t="s">
        <v>109</v>
      </c>
      <c r="J78" s="152">
        <v>48997312.770000003</v>
      </c>
      <c r="K78" s="102"/>
      <c r="L78" s="150"/>
      <c r="M78" s="158"/>
      <c r="N78" s="162">
        <v>41593910.700000003</v>
      </c>
      <c r="O78" s="165">
        <v>49088464.689999998</v>
      </c>
      <c r="P78" s="159">
        <v>48997312.770000003</v>
      </c>
      <c r="Q78" s="160"/>
      <c r="R78" s="160"/>
      <c r="S78" s="160"/>
      <c r="T78" s="160"/>
      <c r="U78" s="160"/>
      <c r="V78" s="160"/>
    </row>
    <row r="79" spans="1:22" ht="33" customHeight="1" x14ac:dyDescent="0.25">
      <c r="A79" s="206" t="s">
        <v>16</v>
      </c>
      <c r="B79" s="48" t="s">
        <v>14</v>
      </c>
      <c r="C79" s="49" t="s">
        <v>22</v>
      </c>
      <c r="D79" s="50" t="s">
        <v>14</v>
      </c>
      <c r="E79" s="50" t="s">
        <v>14</v>
      </c>
      <c r="F79" s="51">
        <f>SUM(F80:F100)</f>
        <v>293902209.00106502</v>
      </c>
      <c r="G79" s="50" t="s">
        <v>14</v>
      </c>
      <c r="H79" s="51">
        <f>SUM(H80:H100)</f>
        <v>338483717.00587153</v>
      </c>
      <c r="I79" s="50" t="s">
        <v>14</v>
      </c>
      <c r="J79" s="52">
        <f>SUM(J80:J100)</f>
        <v>336785535.38999993</v>
      </c>
      <c r="K79" s="50" t="s">
        <v>14</v>
      </c>
      <c r="L79" s="53" t="s">
        <v>14</v>
      </c>
      <c r="M79" s="158"/>
      <c r="N79" s="162">
        <v>293902209</v>
      </c>
      <c r="O79" s="165">
        <v>338483717.00999999</v>
      </c>
      <c r="P79" s="159">
        <v>336785535.38999999</v>
      </c>
    </row>
    <row r="80" spans="1:22" ht="28.5" customHeight="1" x14ac:dyDescent="0.25">
      <c r="A80" s="206"/>
      <c r="B80" s="187" t="s">
        <v>36</v>
      </c>
      <c r="C80" s="19" t="s">
        <v>37</v>
      </c>
      <c r="D80" s="14" t="s">
        <v>140</v>
      </c>
      <c r="E80" s="17">
        <v>4450</v>
      </c>
      <c r="F80" s="23">
        <v>21667349.07</v>
      </c>
      <c r="G80" s="25">
        <v>4700</v>
      </c>
      <c r="H80" s="47">
        <v>5923739</v>
      </c>
      <c r="I80" s="25">
        <v>4694</v>
      </c>
      <c r="J80" s="47">
        <v>5916176.7800000003</v>
      </c>
      <c r="K80" s="83">
        <f>I80-G80</f>
        <v>-6</v>
      </c>
      <c r="L80" s="200"/>
      <c r="M80" s="158" t="s">
        <v>217</v>
      </c>
      <c r="N80" s="162">
        <f>N79-F79</f>
        <v>-1.0650157928466797E-3</v>
      </c>
      <c r="O80" s="165">
        <f>O79-H79</f>
        <v>4.1284561157226563E-3</v>
      </c>
      <c r="P80" s="159">
        <f>P79-J79</f>
        <v>0</v>
      </c>
    </row>
    <row r="81" spans="1:15" ht="21" customHeight="1" x14ac:dyDescent="0.25">
      <c r="A81" s="206"/>
      <c r="B81" s="187" t="s">
        <v>112</v>
      </c>
      <c r="C81" s="19" t="s">
        <v>37</v>
      </c>
      <c r="D81" s="14" t="s">
        <v>140</v>
      </c>
      <c r="E81" s="103">
        <v>10000</v>
      </c>
      <c r="F81" s="23">
        <v>91803370.489999995</v>
      </c>
      <c r="G81" s="25">
        <v>22725</v>
      </c>
      <c r="H81" s="47">
        <v>20360916.59</v>
      </c>
      <c r="I81" s="25">
        <v>22222</v>
      </c>
      <c r="J81" s="47">
        <v>19158711.879999999</v>
      </c>
      <c r="K81" s="83">
        <f t="shared" ref="K81:K99" si="6">I81-G81</f>
        <v>-503</v>
      </c>
      <c r="L81" s="200"/>
      <c r="M81" s="158"/>
      <c r="N81" s="162"/>
      <c r="O81" s="165"/>
    </row>
    <row r="82" spans="1:15" x14ac:dyDescent="0.25">
      <c r="A82" s="206"/>
      <c r="B82" s="187" t="s">
        <v>200</v>
      </c>
      <c r="C82" s="19" t="s">
        <v>201</v>
      </c>
      <c r="D82" s="14" t="s">
        <v>140</v>
      </c>
      <c r="E82" s="103">
        <v>92000</v>
      </c>
      <c r="F82" s="23">
        <v>2567791.4699999997</v>
      </c>
      <c r="G82" s="188">
        <v>72000</v>
      </c>
      <c r="H82" s="47">
        <v>76216630.689999998</v>
      </c>
      <c r="I82" s="188">
        <v>72119</v>
      </c>
      <c r="J82" s="47">
        <v>76293726.370000005</v>
      </c>
      <c r="K82" s="83">
        <f t="shared" si="6"/>
        <v>119</v>
      </c>
      <c r="L82" s="200"/>
      <c r="M82" s="158"/>
      <c r="N82" s="162"/>
      <c r="O82" s="165"/>
    </row>
    <row r="83" spans="1:15" ht="25.5" x14ac:dyDescent="0.25">
      <c r="A83" s="206"/>
      <c r="B83" s="187" t="s">
        <v>202</v>
      </c>
      <c r="C83" s="19" t="s">
        <v>97</v>
      </c>
      <c r="D83" s="14" t="s">
        <v>140</v>
      </c>
      <c r="E83" s="103">
        <v>616</v>
      </c>
      <c r="F83" s="23">
        <v>197504.26</v>
      </c>
      <c r="G83" s="188">
        <v>616</v>
      </c>
      <c r="H83" s="47">
        <v>28806923.84</v>
      </c>
      <c r="I83" s="188">
        <v>627</v>
      </c>
      <c r="J83" s="47">
        <v>29769047.48</v>
      </c>
      <c r="K83" s="83">
        <f t="shared" si="6"/>
        <v>11</v>
      </c>
      <c r="L83" s="200"/>
      <c r="M83" s="158"/>
      <c r="N83" s="162"/>
      <c r="O83" s="165"/>
    </row>
    <row r="84" spans="1:15" ht="25.5" x14ac:dyDescent="0.25">
      <c r="A84" s="206"/>
      <c r="B84" s="187" t="s">
        <v>203</v>
      </c>
      <c r="C84" s="19" t="s">
        <v>204</v>
      </c>
      <c r="D84" s="14" t="s">
        <v>140</v>
      </c>
      <c r="E84" s="103">
        <v>1500</v>
      </c>
      <c r="F84" s="23">
        <v>3456324.57</v>
      </c>
      <c r="G84" s="25">
        <v>1275</v>
      </c>
      <c r="H84" s="47">
        <v>5594941.7400000002</v>
      </c>
      <c r="I84" s="25">
        <v>1263</v>
      </c>
      <c r="J84" s="47">
        <v>5362925.34</v>
      </c>
      <c r="K84" s="83">
        <f t="shared" si="6"/>
        <v>-12</v>
      </c>
      <c r="L84" s="200"/>
      <c r="M84" s="158"/>
      <c r="N84" s="162"/>
      <c r="O84" s="165"/>
    </row>
    <row r="85" spans="1:15" ht="25.5" x14ac:dyDescent="0.25">
      <c r="A85" s="206"/>
      <c r="B85" s="187" t="s">
        <v>32</v>
      </c>
      <c r="C85" s="19" t="s">
        <v>33</v>
      </c>
      <c r="D85" s="14" t="s">
        <v>24</v>
      </c>
      <c r="E85" s="17">
        <v>250</v>
      </c>
      <c r="F85" s="23">
        <v>3971875.2606849996</v>
      </c>
      <c r="G85" s="25">
        <v>250</v>
      </c>
      <c r="H85" s="47">
        <v>3833733.78</v>
      </c>
      <c r="I85" s="25">
        <v>250</v>
      </c>
      <c r="J85" s="47">
        <v>3833733.78</v>
      </c>
      <c r="K85" s="83">
        <f t="shared" si="6"/>
        <v>0</v>
      </c>
      <c r="L85" s="200"/>
      <c r="M85" s="158"/>
      <c r="N85" s="162"/>
      <c r="O85" s="165"/>
    </row>
    <row r="86" spans="1:15" ht="25.5" x14ac:dyDescent="0.25">
      <c r="A86" s="206"/>
      <c r="B86" s="187" t="s">
        <v>205</v>
      </c>
      <c r="C86" s="19" t="s">
        <v>33</v>
      </c>
      <c r="D86" s="14" t="s">
        <v>24</v>
      </c>
      <c r="E86" s="17">
        <v>1400</v>
      </c>
      <c r="F86" s="23">
        <v>19835590.108708698</v>
      </c>
      <c r="G86" s="25">
        <v>3300</v>
      </c>
      <c r="H86" s="189">
        <v>33614003.810000002</v>
      </c>
      <c r="I86" s="25">
        <v>3316</v>
      </c>
      <c r="J86" s="189">
        <v>33882671.939999998</v>
      </c>
      <c r="K86" s="83">
        <f t="shared" si="6"/>
        <v>16</v>
      </c>
      <c r="L86" s="200"/>
      <c r="M86" s="158"/>
      <c r="N86" s="162"/>
      <c r="O86" s="165"/>
    </row>
    <row r="87" spans="1:15" ht="29.25" customHeight="1" x14ac:dyDescent="0.25">
      <c r="A87" s="206"/>
      <c r="B87" s="187" t="s">
        <v>34</v>
      </c>
      <c r="C87" s="19" t="s">
        <v>35</v>
      </c>
      <c r="D87" s="14" t="s">
        <v>24</v>
      </c>
      <c r="E87" s="17">
        <v>250</v>
      </c>
      <c r="F87" s="23">
        <v>3098057.7429446601</v>
      </c>
      <c r="G87" s="25">
        <v>370</v>
      </c>
      <c r="H87" s="47">
        <v>5422582.1100000003</v>
      </c>
      <c r="I87" s="25">
        <v>365</v>
      </c>
      <c r="J87" s="47">
        <v>5417412.8799999999</v>
      </c>
      <c r="K87" s="83">
        <f t="shared" si="6"/>
        <v>-5</v>
      </c>
      <c r="L87" s="200"/>
      <c r="M87" s="158"/>
      <c r="N87" s="162"/>
      <c r="O87" s="165"/>
    </row>
    <row r="88" spans="1:15" ht="25.5" x14ac:dyDescent="0.25">
      <c r="A88" s="206"/>
      <c r="B88" s="187" t="s">
        <v>357</v>
      </c>
      <c r="C88" s="19" t="s">
        <v>35</v>
      </c>
      <c r="D88" s="14" t="s">
        <v>24</v>
      </c>
      <c r="E88" s="17">
        <v>2800</v>
      </c>
      <c r="F88" s="23">
        <v>5287852.3448946793</v>
      </c>
      <c r="G88" s="25">
        <v>2782</v>
      </c>
      <c r="H88" s="47">
        <v>2547361.89</v>
      </c>
      <c r="I88" s="25">
        <v>2782</v>
      </c>
      <c r="J88" s="47">
        <v>2547361.89</v>
      </c>
      <c r="K88" s="83">
        <f t="shared" si="6"/>
        <v>0</v>
      </c>
      <c r="L88" s="200"/>
      <c r="M88" s="158"/>
      <c r="N88" s="162"/>
      <c r="O88" s="165"/>
    </row>
    <row r="89" spans="1:15" ht="25.5" x14ac:dyDescent="0.25">
      <c r="A89" s="206"/>
      <c r="B89" s="187" t="s">
        <v>206</v>
      </c>
      <c r="C89" s="19" t="s">
        <v>35</v>
      </c>
      <c r="D89" s="14" t="s">
        <v>24</v>
      </c>
      <c r="E89" s="17">
        <v>500</v>
      </c>
      <c r="F89" s="23">
        <v>6149124.5438320003</v>
      </c>
      <c r="G89" s="25">
        <v>176</v>
      </c>
      <c r="H89" s="47">
        <v>3077997.41</v>
      </c>
      <c r="I89" s="25">
        <v>175</v>
      </c>
      <c r="J89" s="47">
        <v>3075997.41</v>
      </c>
      <c r="K89" s="83">
        <f t="shared" si="6"/>
        <v>-1</v>
      </c>
      <c r="L89" s="200"/>
      <c r="M89" s="158"/>
      <c r="N89" s="162"/>
      <c r="O89" s="165"/>
    </row>
    <row r="90" spans="1:15" ht="38.25" x14ac:dyDescent="0.25">
      <c r="A90" s="206"/>
      <c r="B90" s="187" t="s">
        <v>31</v>
      </c>
      <c r="C90" s="19" t="s">
        <v>207</v>
      </c>
      <c r="D90" s="14" t="s">
        <v>208</v>
      </c>
      <c r="E90" s="17">
        <v>102886</v>
      </c>
      <c r="F90" s="23">
        <v>35039576.680479661</v>
      </c>
      <c r="G90" s="25">
        <v>108068</v>
      </c>
      <c r="H90" s="47">
        <v>41418511.165071398</v>
      </c>
      <c r="I90" s="25">
        <v>108380</v>
      </c>
      <c r="J90" s="47">
        <v>41271598.25</v>
      </c>
      <c r="K90" s="83">
        <f t="shared" si="6"/>
        <v>312</v>
      </c>
      <c r="L90" s="200"/>
      <c r="M90" s="158"/>
      <c r="N90" s="162"/>
      <c r="O90" s="165"/>
    </row>
    <row r="91" spans="1:15" ht="38.25" x14ac:dyDescent="0.25">
      <c r="A91" s="206"/>
      <c r="B91" s="187" t="s">
        <v>209</v>
      </c>
      <c r="C91" s="19" t="s">
        <v>210</v>
      </c>
      <c r="D91" s="14" t="s">
        <v>208</v>
      </c>
      <c r="E91" s="17">
        <v>60045</v>
      </c>
      <c r="F91" s="23">
        <v>9036535.743427312</v>
      </c>
      <c r="G91" s="25">
        <v>116021</v>
      </c>
      <c r="H91" s="47">
        <v>11444239.622756038</v>
      </c>
      <c r="I91" s="25">
        <v>116110</v>
      </c>
      <c r="J91" s="47">
        <v>11298111.33</v>
      </c>
      <c r="K91" s="83">
        <f t="shared" si="6"/>
        <v>89</v>
      </c>
      <c r="L91" s="200"/>
      <c r="M91" s="158"/>
      <c r="N91" s="162"/>
      <c r="O91" s="165"/>
    </row>
    <row r="92" spans="1:15" ht="38.25" x14ac:dyDescent="0.25">
      <c r="A92" s="206"/>
      <c r="B92" s="187" t="s">
        <v>211</v>
      </c>
      <c r="C92" s="19" t="s">
        <v>212</v>
      </c>
      <c r="D92" s="14" t="s">
        <v>208</v>
      </c>
      <c r="E92" s="17">
        <v>10666</v>
      </c>
      <c r="F92" s="23">
        <v>2717925.1603135346</v>
      </c>
      <c r="G92" s="25">
        <v>11335</v>
      </c>
      <c r="H92" s="47">
        <v>3375223.7222646363</v>
      </c>
      <c r="I92" s="25">
        <v>11427</v>
      </c>
      <c r="J92" s="47">
        <v>3356596.63</v>
      </c>
      <c r="K92" s="83">
        <f t="shared" si="6"/>
        <v>92</v>
      </c>
      <c r="L92" s="200"/>
      <c r="M92" s="158"/>
      <c r="N92" s="162"/>
      <c r="O92" s="165"/>
    </row>
    <row r="93" spans="1:15" ht="25.5" x14ac:dyDescent="0.25">
      <c r="A93" s="206"/>
      <c r="B93" s="187" t="s">
        <v>213</v>
      </c>
      <c r="C93" s="19" t="s">
        <v>214</v>
      </c>
      <c r="D93" s="14" t="s">
        <v>208</v>
      </c>
      <c r="E93" s="17">
        <v>169000</v>
      </c>
      <c r="F93" s="23">
        <v>24091492.415779501</v>
      </c>
      <c r="G93" s="25">
        <v>174242</v>
      </c>
      <c r="H93" s="47">
        <v>24091492.415779501</v>
      </c>
      <c r="I93" s="25">
        <v>176173</v>
      </c>
      <c r="J93" s="47">
        <v>23036262.48</v>
      </c>
      <c r="K93" s="83">
        <f t="shared" si="6"/>
        <v>1931</v>
      </c>
      <c r="L93" s="200"/>
      <c r="M93" s="158"/>
      <c r="N93" s="162"/>
      <c r="O93" s="165"/>
    </row>
    <row r="94" spans="1:15" ht="25.5" x14ac:dyDescent="0.25">
      <c r="A94" s="206"/>
      <c r="B94" s="187" t="s">
        <v>27</v>
      </c>
      <c r="C94" s="19" t="s">
        <v>28</v>
      </c>
      <c r="D94" s="14" t="s">
        <v>24</v>
      </c>
      <c r="E94" s="17">
        <v>4000</v>
      </c>
      <c r="F94" s="90">
        <v>8502191.5500000007</v>
      </c>
      <c r="G94" s="25">
        <v>4540</v>
      </c>
      <c r="H94" s="47">
        <v>9108854.9600000009</v>
      </c>
      <c r="I94" s="25">
        <v>4540</v>
      </c>
      <c r="J94" s="47">
        <v>9098811.5500000007</v>
      </c>
      <c r="K94" s="83">
        <f t="shared" si="6"/>
        <v>0</v>
      </c>
      <c r="L94" s="200"/>
      <c r="M94" s="158"/>
      <c r="N94" s="162"/>
      <c r="O94" s="165"/>
    </row>
    <row r="95" spans="1:15" ht="25.5" x14ac:dyDescent="0.25">
      <c r="A95" s="206"/>
      <c r="B95" s="187" t="s">
        <v>29</v>
      </c>
      <c r="C95" s="19" t="s">
        <v>28</v>
      </c>
      <c r="D95" s="14" t="s">
        <v>24</v>
      </c>
      <c r="E95" s="17">
        <v>2500</v>
      </c>
      <c r="F95" s="90">
        <v>2868729.18</v>
      </c>
      <c r="G95" s="25">
        <v>2055</v>
      </c>
      <c r="H95" s="47">
        <v>3612068.56</v>
      </c>
      <c r="I95" s="25">
        <v>2071</v>
      </c>
      <c r="J95" s="47">
        <v>3562700</v>
      </c>
      <c r="K95" s="83">
        <f t="shared" si="6"/>
        <v>16</v>
      </c>
      <c r="L95" s="200"/>
      <c r="M95" s="158"/>
      <c r="N95" s="162"/>
      <c r="O95" s="165"/>
    </row>
    <row r="96" spans="1:15" ht="50.25" customHeight="1" x14ac:dyDescent="0.25">
      <c r="A96" s="206"/>
      <c r="B96" s="187" t="s">
        <v>110</v>
      </c>
      <c r="C96" s="19" t="s">
        <v>28</v>
      </c>
      <c r="D96" s="14" t="s">
        <v>24</v>
      </c>
      <c r="E96" s="17">
        <v>16700</v>
      </c>
      <c r="F96" s="90">
        <v>22664043.030000001</v>
      </c>
      <c r="G96" s="25">
        <v>16578</v>
      </c>
      <c r="H96" s="47">
        <v>24975311.510000002</v>
      </c>
      <c r="I96" s="25">
        <v>16578</v>
      </c>
      <c r="J96" s="47">
        <v>24936200</v>
      </c>
      <c r="K96" s="83">
        <f t="shared" si="6"/>
        <v>0</v>
      </c>
      <c r="L96" s="200"/>
      <c r="M96" s="158"/>
      <c r="N96" s="162"/>
      <c r="O96" s="165"/>
    </row>
    <row r="97" spans="1:22" ht="25.5" x14ac:dyDescent="0.25">
      <c r="A97" s="206"/>
      <c r="B97" s="187" t="s">
        <v>111</v>
      </c>
      <c r="C97" s="19" t="s">
        <v>28</v>
      </c>
      <c r="D97" s="14" t="s">
        <v>24</v>
      </c>
      <c r="E97" s="17">
        <v>5700</v>
      </c>
      <c r="F97" s="90">
        <v>3137012.8</v>
      </c>
      <c r="G97" s="25">
        <v>5557</v>
      </c>
      <c r="H97" s="47">
        <v>4002970.53</v>
      </c>
      <c r="I97" s="25">
        <v>5756</v>
      </c>
      <c r="J97" s="47">
        <v>4004000</v>
      </c>
      <c r="K97" s="83">
        <f t="shared" si="6"/>
        <v>199</v>
      </c>
      <c r="L97" s="200"/>
      <c r="M97" s="158"/>
      <c r="N97" s="162"/>
      <c r="O97" s="165"/>
    </row>
    <row r="98" spans="1:22" ht="25.5" x14ac:dyDescent="0.25">
      <c r="A98" s="206"/>
      <c r="B98" s="187" t="s">
        <v>31</v>
      </c>
      <c r="C98" s="19" t="s">
        <v>38</v>
      </c>
      <c r="D98" s="14" t="s">
        <v>30</v>
      </c>
      <c r="E98" s="17">
        <v>42</v>
      </c>
      <c r="F98" s="90">
        <v>7549126.6200000001</v>
      </c>
      <c r="G98" s="25">
        <v>32</v>
      </c>
      <c r="H98" s="47">
        <v>8961254.9000000004</v>
      </c>
      <c r="I98" s="25">
        <v>32</v>
      </c>
      <c r="J98" s="47">
        <v>8914864</v>
      </c>
      <c r="K98" s="83"/>
      <c r="L98" s="200"/>
      <c r="M98" s="158"/>
      <c r="N98" s="162"/>
      <c r="O98" s="165"/>
    </row>
    <row r="99" spans="1:22" ht="25.5" x14ac:dyDescent="0.25">
      <c r="A99" s="206"/>
      <c r="B99" s="187" t="s">
        <v>32</v>
      </c>
      <c r="C99" s="19" t="s">
        <v>39</v>
      </c>
      <c r="D99" s="14" t="s">
        <v>30</v>
      </c>
      <c r="E99" s="17">
        <v>20799</v>
      </c>
      <c r="F99" s="90">
        <f>15737373.96+3114652</f>
        <v>18852025.960000001</v>
      </c>
      <c r="G99" s="25">
        <v>20799</v>
      </c>
      <c r="H99" s="47">
        <f>16775833+3948734.76</f>
        <v>20724567.759999998</v>
      </c>
      <c r="I99" s="25">
        <v>20799</v>
      </c>
      <c r="J99" s="47">
        <f>16729500+3948734.4</f>
        <v>20678234.399999999</v>
      </c>
      <c r="K99" s="83">
        <f t="shared" si="6"/>
        <v>0</v>
      </c>
      <c r="L99" s="200"/>
      <c r="M99" s="158"/>
      <c r="N99" s="162"/>
      <c r="O99" s="165"/>
    </row>
    <row r="100" spans="1:22" ht="21.75" customHeight="1" x14ac:dyDescent="0.25">
      <c r="A100" s="206"/>
      <c r="B100" s="34"/>
      <c r="C100" s="19" t="s">
        <v>172</v>
      </c>
      <c r="D100" s="14"/>
      <c r="E100" s="17" t="s">
        <v>199</v>
      </c>
      <c r="F100" s="23">
        <v>1408710</v>
      </c>
      <c r="G100" s="25" t="s">
        <v>199</v>
      </c>
      <c r="H100" s="47">
        <v>1370391</v>
      </c>
      <c r="I100" s="25" t="s">
        <v>199</v>
      </c>
      <c r="J100" s="47">
        <v>1370391</v>
      </c>
      <c r="K100" s="83"/>
      <c r="L100" s="36"/>
      <c r="M100" s="158"/>
      <c r="N100" s="162"/>
      <c r="O100" s="165"/>
    </row>
    <row r="101" spans="1:22" ht="52.5" customHeight="1" x14ac:dyDescent="0.25">
      <c r="A101" s="207" t="s">
        <v>15</v>
      </c>
      <c r="B101" s="32" t="s">
        <v>14</v>
      </c>
      <c r="C101" s="21" t="s">
        <v>22</v>
      </c>
      <c r="D101" s="15" t="s">
        <v>14</v>
      </c>
      <c r="E101" s="15" t="s">
        <v>14</v>
      </c>
      <c r="F101" s="30">
        <f>SUM(F102:F172)</f>
        <v>274733899.99768424</v>
      </c>
      <c r="G101" s="15" t="s">
        <v>14</v>
      </c>
      <c r="H101" s="30">
        <f>SUM(H102:H172)</f>
        <v>294335187.92760372</v>
      </c>
      <c r="I101" s="15" t="s">
        <v>14</v>
      </c>
      <c r="J101" s="30">
        <f>SUM(J102:J172)</f>
        <v>293971675.29905206</v>
      </c>
      <c r="K101" s="15" t="s">
        <v>14</v>
      </c>
      <c r="L101" s="33" t="s">
        <v>14</v>
      </c>
      <c r="M101" s="158"/>
      <c r="N101" s="162">
        <v>274733900</v>
      </c>
      <c r="O101" s="166">
        <v>294335187.93000001</v>
      </c>
      <c r="P101" s="167">
        <v>293971675.30000001</v>
      </c>
      <c r="Q101" s="168"/>
      <c r="R101" s="168"/>
      <c r="S101" s="168"/>
    </row>
    <row r="102" spans="1:22" s="29" customFormat="1" ht="39.75" customHeight="1" x14ac:dyDescent="0.25">
      <c r="A102" s="208"/>
      <c r="B102" s="92" t="s">
        <v>178</v>
      </c>
      <c r="C102" s="93" t="s">
        <v>180</v>
      </c>
      <c r="D102" s="94" t="s">
        <v>24</v>
      </c>
      <c r="E102" s="95">
        <v>1323</v>
      </c>
      <c r="F102" s="90">
        <v>0</v>
      </c>
      <c r="G102" s="94">
        <v>906</v>
      </c>
      <c r="H102" s="90">
        <v>203529.8</v>
      </c>
      <c r="I102" s="94">
        <f>G102</f>
        <v>906</v>
      </c>
      <c r="J102" s="90">
        <v>203529.8</v>
      </c>
      <c r="K102" s="83">
        <f>G102-I102</f>
        <v>0</v>
      </c>
      <c r="L102" s="109"/>
      <c r="M102" s="169" t="s">
        <v>217</v>
      </c>
      <c r="N102" s="170">
        <f>N101-F101</f>
        <v>2.3157596588134766E-3</v>
      </c>
      <c r="O102" s="170">
        <f>O101-H101</f>
        <v>2.3962855339050293E-3</v>
      </c>
      <c r="P102" s="171">
        <f>P101-J101</f>
        <v>9.479522705078125E-4</v>
      </c>
      <c r="Q102" s="172"/>
      <c r="R102" s="172"/>
      <c r="S102" s="172"/>
      <c r="T102" s="172"/>
      <c r="U102" s="172"/>
      <c r="V102" s="172"/>
    </row>
    <row r="103" spans="1:22" s="29" customFormat="1" ht="45" customHeight="1" x14ac:dyDescent="0.25">
      <c r="A103" s="208"/>
      <c r="B103" s="82" t="s">
        <v>222</v>
      </c>
      <c r="C103" s="100" t="s">
        <v>223</v>
      </c>
      <c r="D103" s="26" t="s">
        <v>24</v>
      </c>
      <c r="E103" s="101">
        <v>0</v>
      </c>
      <c r="F103" s="88">
        <v>0</v>
      </c>
      <c r="G103" s="94">
        <v>44</v>
      </c>
      <c r="H103" s="90">
        <v>5056889.4472522512</v>
      </c>
      <c r="I103" s="87">
        <f t="shared" ref="I103:I134" si="7">G103</f>
        <v>44</v>
      </c>
      <c r="J103" s="88">
        <v>5046563.7848498486</v>
      </c>
      <c r="K103" s="102">
        <f t="shared" ref="K103:K134" si="8">G103-I103</f>
        <v>0</v>
      </c>
      <c r="L103" s="31"/>
      <c r="M103" s="169"/>
      <c r="N103" s="173"/>
      <c r="O103" s="173"/>
      <c r="P103" s="173"/>
      <c r="Q103" s="172"/>
      <c r="R103" s="172"/>
      <c r="S103" s="172"/>
      <c r="T103" s="172"/>
      <c r="U103" s="172"/>
      <c r="V103" s="172"/>
    </row>
    <row r="104" spans="1:22" s="29" customFormat="1" ht="46.5" customHeight="1" x14ac:dyDescent="0.25">
      <c r="A104" s="208"/>
      <c r="B104" s="82" t="s">
        <v>224</v>
      </c>
      <c r="C104" s="100" t="s">
        <v>225</v>
      </c>
      <c r="D104" s="26" t="s">
        <v>24</v>
      </c>
      <c r="E104" s="101">
        <v>0</v>
      </c>
      <c r="F104" s="88">
        <v>0</v>
      </c>
      <c r="G104" s="94">
        <v>151</v>
      </c>
      <c r="H104" s="90">
        <v>4169715.8600150151</v>
      </c>
      <c r="I104" s="87">
        <f t="shared" si="7"/>
        <v>151</v>
      </c>
      <c r="J104" s="88">
        <v>4161201.7173323324</v>
      </c>
      <c r="K104" s="102">
        <f t="shared" si="8"/>
        <v>0</v>
      </c>
      <c r="L104" s="31"/>
      <c r="M104" s="169"/>
      <c r="N104" s="173"/>
      <c r="O104" s="173"/>
      <c r="P104" s="173"/>
      <c r="Q104" s="172"/>
      <c r="R104" s="172"/>
      <c r="S104" s="172"/>
      <c r="T104" s="172"/>
      <c r="U104" s="172"/>
      <c r="V104" s="172"/>
    </row>
    <row r="105" spans="1:22" s="29" customFormat="1" ht="39" customHeight="1" x14ac:dyDescent="0.25">
      <c r="A105" s="208"/>
      <c r="B105" s="82" t="s">
        <v>226</v>
      </c>
      <c r="C105" s="100" t="s">
        <v>227</v>
      </c>
      <c r="D105" s="26" t="s">
        <v>24</v>
      </c>
      <c r="E105" s="101">
        <v>0</v>
      </c>
      <c r="F105" s="88">
        <v>0</v>
      </c>
      <c r="G105" s="94">
        <v>207</v>
      </c>
      <c r="H105" s="90">
        <v>3992281.142567568</v>
      </c>
      <c r="I105" s="87">
        <f t="shared" si="7"/>
        <v>207</v>
      </c>
      <c r="J105" s="88">
        <v>3984129.3038288285</v>
      </c>
      <c r="K105" s="102">
        <f t="shared" si="8"/>
        <v>0</v>
      </c>
      <c r="L105" s="31"/>
      <c r="M105" s="169"/>
      <c r="N105" s="173"/>
      <c r="O105" s="173"/>
      <c r="P105" s="173"/>
      <c r="Q105" s="172"/>
      <c r="R105" s="172"/>
      <c r="S105" s="172"/>
      <c r="T105" s="172"/>
      <c r="U105" s="172"/>
      <c r="V105" s="172"/>
    </row>
    <row r="106" spans="1:22" s="29" customFormat="1" ht="40.5" customHeight="1" x14ac:dyDescent="0.25">
      <c r="A106" s="208"/>
      <c r="B106" s="82" t="s">
        <v>228</v>
      </c>
      <c r="C106" s="100" t="s">
        <v>229</v>
      </c>
      <c r="D106" s="26" t="s">
        <v>24</v>
      </c>
      <c r="E106" s="101">
        <v>0</v>
      </c>
      <c r="F106" s="88">
        <v>0</v>
      </c>
      <c r="G106" s="94">
        <v>66</v>
      </c>
      <c r="H106" s="90">
        <v>4151972.3882702696</v>
      </c>
      <c r="I106" s="87">
        <f t="shared" si="7"/>
        <v>66</v>
      </c>
      <c r="J106" s="88">
        <v>4143494.475981981</v>
      </c>
      <c r="K106" s="102">
        <f t="shared" si="8"/>
        <v>0</v>
      </c>
      <c r="L106" s="31"/>
      <c r="M106" s="169"/>
      <c r="N106" s="173"/>
      <c r="O106" s="173"/>
      <c r="P106" s="173"/>
      <c r="Q106" s="172"/>
      <c r="R106" s="172"/>
      <c r="S106" s="172"/>
      <c r="T106" s="172"/>
      <c r="U106" s="172"/>
      <c r="V106" s="172"/>
    </row>
    <row r="107" spans="1:22" s="29" customFormat="1" ht="39" customHeight="1" x14ac:dyDescent="0.25">
      <c r="A107" s="208"/>
      <c r="B107" s="82" t="s">
        <v>230</v>
      </c>
      <c r="C107" s="100" t="s">
        <v>231</v>
      </c>
      <c r="D107" s="26" t="s">
        <v>24</v>
      </c>
      <c r="E107" s="101">
        <v>0</v>
      </c>
      <c r="F107" s="88">
        <v>0</v>
      </c>
      <c r="G107" s="94">
        <v>12</v>
      </c>
      <c r="H107" s="90">
        <v>4169715.8600150151</v>
      </c>
      <c r="I107" s="87">
        <f t="shared" si="7"/>
        <v>12</v>
      </c>
      <c r="J107" s="88">
        <v>4161201.7173323324</v>
      </c>
      <c r="K107" s="102">
        <f t="shared" si="8"/>
        <v>0</v>
      </c>
      <c r="L107" s="31"/>
      <c r="M107" s="169"/>
      <c r="N107" s="173"/>
      <c r="O107" s="173"/>
      <c r="P107" s="173"/>
      <c r="Q107" s="172"/>
      <c r="R107" s="172"/>
      <c r="S107" s="172"/>
      <c r="T107" s="172"/>
      <c r="U107" s="172"/>
      <c r="V107" s="172"/>
    </row>
    <row r="108" spans="1:22" s="29" customFormat="1" ht="46.5" customHeight="1" x14ac:dyDescent="0.25">
      <c r="A108" s="208"/>
      <c r="B108" s="82" t="s">
        <v>232</v>
      </c>
      <c r="C108" s="100" t="s">
        <v>233</v>
      </c>
      <c r="D108" s="26" t="s">
        <v>24</v>
      </c>
      <c r="E108" s="101">
        <v>0</v>
      </c>
      <c r="F108" s="88">
        <v>0</v>
      </c>
      <c r="G108" s="94">
        <v>49</v>
      </c>
      <c r="H108" s="90">
        <v>4347150.5774624627</v>
      </c>
      <c r="I108" s="87">
        <f t="shared" si="7"/>
        <v>49</v>
      </c>
      <c r="J108" s="88">
        <v>4338274.1308358368</v>
      </c>
      <c r="K108" s="102">
        <f t="shared" si="8"/>
        <v>0</v>
      </c>
      <c r="L108" s="31"/>
      <c r="M108" s="169"/>
      <c r="N108" s="173"/>
      <c r="O108" s="173"/>
      <c r="P108" s="173"/>
      <c r="Q108" s="172"/>
      <c r="R108" s="172"/>
      <c r="S108" s="172"/>
      <c r="T108" s="172"/>
      <c r="U108" s="172"/>
      <c r="V108" s="172"/>
    </row>
    <row r="109" spans="1:22" s="29" customFormat="1" ht="38.25" x14ac:dyDescent="0.25">
      <c r="A109" s="208"/>
      <c r="B109" s="34" t="s">
        <v>234</v>
      </c>
      <c r="C109" s="100" t="s">
        <v>235</v>
      </c>
      <c r="D109" s="26" t="s">
        <v>24</v>
      </c>
      <c r="E109" s="101">
        <v>0</v>
      </c>
      <c r="F109" s="88">
        <v>0</v>
      </c>
      <c r="G109" s="25">
        <v>78</v>
      </c>
      <c r="H109" s="90">
        <v>4861711.2580600604</v>
      </c>
      <c r="I109" s="87">
        <f t="shared" si="7"/>
        <v>78</v>
      </c>
      <c r="J109" s="88">
        <v>4851784.1299959961</v>
      </c>
      <c r="K109" s="102">
        <f t="shared" si="8"/>
        <v>0</v>
      </c>
      <c r="L109" s="31"/>
      <c r="M109" s="169"/>
      <c r="N109" s="173"/>
      <c r="O109" s="173"/>
      <c r="P109" s="173"/>
      <c r="Q109" s="172"/>
      <c r="R109" s="172"/>
      <c r="S109" s="172"/>
      <c r="T109" s="172"/>
      <c r="U109" s="172"/>
      <c r="V109" s="172"/>
    </row>
    <row r="110" spans="1:22" s="29" customFormat="1" ht="38.25" x14ac:dyDescent="0.25">
      <c r="A110" s="208"/>
      <c r="B110" s="82" t="s">
        <v>236</v>
      </c>
      <c r="C110" s="100" t="s">
        <v>237</v>
      </c>
      <c r="D110" s="26" t="s">
        <v>24</v>
      </c>
      <c r="E110" s="101">
        <v>0</v>
      </c>
      <c r="F110" s="88">
        <v>0</v>
      </c>
      <c r="G110" s="103">
        <v>43</v>
      </c>
      <c r="H110" s="90">
        <v>4861711.2580600604</v>
      </c>
      <c r="I110" s="87">
        <f t="shared" si="7"/>
        <v>43</v>
      </c>
      <c r="J110" s="88">
        <v>4851784.1299959961</v>
      </c>
      <c r="K110" s="102">
        <f t="shared" si="8"/>
        <v>0</v>
      </c>
      <c r="L110" s="31"/>
      <c r="M110" s="169"/>
      <c r="N110" s="173"/>
      <c r="O110" s="170"/>
      <c r="P110" s="173"/>
      <c r="Q110" s="172"/>
      <c r="R110" s="172"/>
      <c r="S110" s="172"/>
      <c r="T110" s="172"/>
      <c r="U110" s="172"/>
      <c r="V110" s="172"/>
    </row>
    <row r="111" spans="1:22" s="29" customFormat="1" ht="38.25" x14ac:dyDescent="0.25">
      <c r="A111" s="208"/>
      <c r="B111" s="82" t="s">
        <v>238</v>
      </c>
      <c r="C111" s="100" t="s">
        <v>239</v>
      </c>
      <c r="D111" s="26" t="s">
        <v>24</v>
      </c>
      <c r="E111" s="101">
        <v>0</v>
      </c>
      <c r="F111" s="88">
        <v>0</v>
      </c>
      <c r="G111" s="103">
        <v>42</v>
      </c>
      <c r="H111" s="90">
        <v>3513207.4054594594</v>
      </c>
      <c r="I111" s="87">
        <f t="shared" si="7"/>
        <v>42</v>
      </c>
      <c r="J111" s="88">
        <v>3506033.7873693695</v>
      </c>
      <c r="K111" s="102">
        <f t="shared" si="8"/>
        <v>0</v>
      </c>
      <c r="L111" s="31"/>
      <c r="M111" s="169"/>
      <c r="N111" s="173"/>
      <c r="O111" s="170"/>
      <c r="P111" s="173"/>
      <c r="Q111" s="172"/>
      <c r="R111" s="172"/>
      <c r="S111" s="172"/>
      <c r="T111" s="172"/>
      <c r="U111" s="172"/>
      <c r="V111" s="172"/>
    </row>
    <row r="112" spans="1:22" s="29" customFormat="1" ht="38.25" x14ac:dyDescent="0.25">
      <c r="A112" s="208"/>
      <c r="B112" s="82" t="s">
        <v>240</v>
      </c>
      <c r="C112" s="100" t="s">
        <v>241</v>
      </c>
      <c r="D112" s="26" t="s">
        <v>24</v>
      </c>
      <c r="E112" s="101">
        <v>0</v>
      </c>
      <c r="F112" s="88">
        <v>0</v>
      </c>
      <c r="G112" s="103">
        <v>80</v>
      </c>
      <c r="H112" s="90">
        <v>4151972.3882702696</v>
      </c>
      <c r="I112" s="87">
        <f t="shared" si="7"/>
        <v>80</v>
      </c>
      <c r="J112" s="88">
        <v>4143494.475981981</v>
      </c>
      <c r="K112" s="102">
        <f t="shared" si="8"/>
        <v>0</v>
      </c>
      <c r="L112" s="31"/>
      <c r="M112" s="169"/>
      <c r="N112" s="173"/>
      <c r="O112" s="170"/>
      <c r="P112" s="173"/>
      <c r="Q112" s="172"/>
      <c r="R112" s="172"/>
      <c r="S112" s="172"/>
      <c r="T112" s="172"/>
      <c r="U112" s="172"/>
      <c r="V112" s="172"/>
    </row>
    <row r="113" spans="1:22" s="29" customFormat="1" ht="38.25" x14ac:dyDescent="0.25">
      <c r="A113" s="208"/>
      <c r="B113" s="82" t="s">
        <v>242</v>
      </c>
      <c r="C113" s="100" t="s">
        <v>243</v>
      </c>
      <c r="D113" s="26" t="s">
        <v>24</v>
      </c>
      <c r="E113" s="101">
        <v>0</v>
      </c>
      <c r="F113" s="88">
        <v>0</v>
      </c>
      <c r="G113" s="103">
        <v>14</v>
      </c>
      <c r="H113" s="90">
        <v>5056889.4472522512</v>
      </c>
      <c r="I113" s="87">
        <f t="shared" si="7"/>
        <v>14</v>
      </c>
      <c r="J113" s="88">
        <v>5046563.7848498486</v>
      </c>
      <c r="K113" s="102">
        <f t="shared" si="8"/>
        <v>0</v>
      </c>
      <c r="L113" s="31"/>
      <c r="M113" s="169"/>
      <c r="N113" s="173"/>
      <c r="O113" s="170"/>
      <c r="P113" s="173"/>
      <c r="Q113" s="172"/>
      <c r="R113" s="172"/>
      <c r="S113" s="172"/>
      <c r="T113" s="172"/>
      <c r="U113" s="172"/>
      <c r="V113" s="172"/>
    </row>
    <row r="114" spans="1:22" s="29" customFormat="1" ht="38.25" x14ac:dyDescent="0.25">
      <c r="A114" s="208"/>
      <c r="B114" s="82" t="s">
        <v>244</v>
      </c>
      <c r="C114" s="100" t="s">
        <v>245</v>
      </c>
      <c r="D114" s="26" t="s">
        <v>24</v>
      </c>
      <c r="E114" s="101">
        <v>0</v>
      </c>
      <c r="F114" s="88">
        <v>0</v>
      </c>
      <c r="G114" s="103">
        <v>177</v>
      </c>
      <c r="H114" s="90">
        <v>3548694.348948949</v>
      </c>
      <c r="I114" s="87">
        <f t="shared" si="7"/>
        <v>177</v>
      </c>
      <c r="J114" s="88">
        <v>3541448.2700700695</v>
      </c>
      <c r="K114" s="102">
        <f t="shared" si="8"/>
        <v>0</v>
      </c>
      <c r="L114" s="31"/>
      <c r="M114" s="169"/>
      <c r="N114" s="173"/>
      <c r="O114" s="170"/>
      <c r="P114" s="173"/>
      <c r="Q114" s="172"/>
      <c r="R114" s="172"/>
      <c r="S114" s="172"/>
      <c r="T114" s="172"/>
      <c r="U114" s="172"/>
      <c r="V114" s="172"/>
    </row>
    <row r="115" spans="1:22" s="29" customFormat="1" ht="38.25" x14ac:dyDescent="0.25">
      <c r="A115" s="208"/>
      <c r="B115" s="82" t="s">
        <v>246</v>
      </c>
      <c r="C115" s="100" t="s">
        <v>247</v>
      </c>
      <c r="D115" s="26" t="s">
        <v>24</v>
      </c>
      <c r="E115" s="101">
        <v>0</v>
      </c>
      <c r="F115" s="88">
        <v>0</v>
      </c>
      <c r="G115" s="103">
        <v>100</v>
      </c>
      <c r="H115" s="90">
        <v>5163350.2777207214</v>
      </c>
      <c r="I115" s="87">
        <f t="shared" si="7"/>
        <v>100</v>
      </c>
      <c r="J115" s="88">
        <v>5152807.2329519521</v>
      </c>
      <c r="K115" s="102">
        <f t="shared" si="8"/>
        <v>0</v>
      </c>
      <c r="L115" s="31"/>
      <c r="M115" s="169"/>
      <c r="N115" s="173"/>
      <c r="O115" s="170"/>
      <c r="P115" s="173"/>
      <c r="Q115" s="172"/>
      <c r="R115" s="172"/>
      <c r="S115" s="172"/>
      <c r="T115" s="172"/>
      <c r="U115" s="172"/>
      <c r="V115" s="172"/>
    </row>
    <row r="116" spans="1:22" s="29" customFormat="1" ht="38.25" x14ac:dyDescent="0.25">
      <c r="A116" s="208"/>
      <c r="B116" s="82" t="s">
        <v>248</v>
      </c>
      <c r="C116" s="100" t="s">
        <v>249</v>
      </c>
      <c r="D116" s="26" t="s">
        <v>24</v>
      </c>
      <c r="E116" s="101">
        <v>0</v>
      </c>
      <c r="F116" s="88">
        <v>0</v>
      </c>
      <c r="G116" s="103">
        <v>6</v>
      </c>
      <c r="H116" s="90">
        <v>6210215.1106606601</v>
      </c>
      <c r="I116" s="87">
        <f t="shared" si="7"/>
        <v>6</v>
      </c>
      <c r="J116" s="88">
        <v>6197534.4726226227</v>
      </c>
      <c r="K116" s="102">
        <f t="shared" si="8"/>
        <v>0</v>
      </c>
      <c r="L116" s="31"/>
      <c r="M116" s="169"/>
      <c r="N116" s="173"/>
      <c r="O116" s="170"/>
      <c r="P116" s="173"/>
      <c r="Q116" s="172"/>
      <c r="R116" s="172"/>
      <c r="S116" s="172"/>
      <c r="T116" s="172"/>
      <c r="U116" s="172"/>
      <c r="V116" s="172"/>
    </row>
    <row r="117" spans="1:22" s="29" customFormat="1" ht="38.25" x14ac:dyDescent="0.25">
      <c r="A117" s="208"/>
      <c r="B117" s="82" t="s">
        <v>250</v>
      </c>
      <c r="C117" s="100" t="s">
        <v>251</v>
      </c>
      <c r="D117" s="26" t="s">
        <v>24</v>
      </c>
      <c r="E117" s="101">
        <v>0</v>
      </c>
      <c r="F117" s="88">
        <v>0</v>
      </c>
      <c r="G117" s="103">
        <v>5</v>
      </c>
      <c r="H117" s="90">
        <v>5323041.523423424</v>
      </c>
      <c r="I117" s="87">
        <f t="shared" si="7"/>
        <v>5</v>
      </c>
      <c r="J117" s="88">
        <v>5312172.4051051056</v>
      </c>
      <c r="K117" s="102">
        <f t="shared" si="8"/>
        <v>0</v>
      </c>
      <c r="L117" s="31"/>
      <c r="M117" s="169"/>
      <c r="N117" s="173"/>
      <c r="O117" s="170"/>
      <c r="P117" s="173"/>
      <c r="Q117" s="172"/>
      <c r="R117" s="172"/>
      <c r="S117" s="172"/>
      <c r="T117" s="172"/>
      <c r="U117" s="172"/>
      <c r="V117" s="172"/>
    </row>
    <row r="118" spans="1:22" s="29" customFormat="1" ht="38.25" x14ac:dyDescent="0.25">
      <c r="A118" s="208"/>
      <c r="B118" s="82" t="s">
        <v>252</v>
      </c>
      <c r="C118" s="100" t="s">
        <v>253</v>
      </c>
      <c r="D118" s="26" t="s">
        <v>24</v>
      </c>
      <c r="E118" s="101">
        <v>0</v>
      </c>
      <c r="F118" s="88">
        <v>0</v>
      </c>
      <c r="G118" s="103">
        <v>4</v>
      </c>
      <c r="H118" s="90">
        <v>3318029.2162672672</v>
      </c>
      <c r="I118" s="87">
        <f t="shared" si="7"/>
        <v>4</v>
      </c>
      <c r="J118" s="88">
        <v>3311254.1325155157</v>
      </c>
      <c r="K118" s="102">
        <f t="shared" si="8"/>
        <v>0</v>
      </c>
      <c r="L118" s="31"/>
      <c r="M118" s="169"/>
      <c r="N118" s="173"/>
      <c r="O118" s="170"/>
      <c r="P118" s="173"/>
      <c r="Q118" s="172"/>
      <c r="R118" s="172"/>
      <c r="S118" s="172"/>
      <c r="T118" s="172"/>
      <c r="U118" s="172"/>
      <c r="V118" s="172"/>
    </row>
    <row r="119" spans="1:22" s="29" customFormat="1" ht="38.25" x14ac:dyDescent="0.25">
      <c r="A119" s="208"/>
      <c r="B119" s="82" t="s">
        <v>254</v>
      </c>
      <c r="C119" s="100" t="s">
        <v>255</v>
      </c>
      <c r="D119" s="26" t="s">
        <v>24</v>
      </c>
      <c r="E119" s="101">
        <v>0</v>
      </c>
      <c r="F119" s="88">
        <v>0</v>
      </c>
      <c r="G119" s="103">
        <v>67</v>
      </c>
      <c r="H119" s="90">
        <v>3264798.8010330331</v>
      </c>
      <c r="I119" s="87">
        <f t="shared" si="7"/>
        <v>67</v>
      </c>
      <c r="J119" s="88">
        <v>3258132.4084644644</v>
      </c>
      <c r="K119" s="102">
        <f t="shared" si="8"/>
        <v>0</v>
      </c>
      <c r="L119" s="31"/>
      <c r="M119" s="169"/>
      <c r="N119" s="173"/>
      <c r="O119" s="170"/>
      <c r="P119" s="173"/>
      <c r="Q119" s="172"/>
      <c r="R119" s="172"/>
      <c r="S119" s="172"/>
      <c r="T119" s="172"/>
      <c r="U119" s="172"/>
      <c r="V119" s="172"/>
    </row>
    <row r="120" spans="1:22" s="29" customFormat="1" ht="38.25" x14ac:dyDescent="0.25">
      <c r="A120" s="208"/>
      <c r="B120" s="82" t="s">
        <v>256</v>
      </c>
      <c r="C120" s="100" t="s">
        <v>257</v>
      </c>
      <c r="D120" s="26" t="s">
        <v>24</v>
      </c>
      <c r="E120" s="101">
        <v>0</v>
      </c>
      <c r="F120" s="88">
        <v>0</v>
      </c>
      <c r="G120" s="103">
        <v>125</v>
      </c>
      <c r="H120" s="90">
        <v>1774347.1744744745</v>
      </c>
      <c r="I120" s="87">
        <f t="shared" si="7"/>
        <v>125</v>
      </c>
      <c r="J120" s="88">
        <v>1770724.1350350347</v>
      </c>
      <c r="K120" s="102">
        <f t="shared" si="8"/>
        <v>0</v>
      </c>
      <c r="L120" s="31"/>
      <c r="M120" s="169"/>
      <c r="N120" s="173"/>
      <c r="O120" s="170"/>
      <c r="P120" s="173"/>
      <c r="Q120" s="172"/>
      <c r="R120" s="172"/>
      <c r="S120" s="172"/>
      <c r="T120" s="172"/>
      <c r="U120" s="172"/>
      <c r="V120" s="172"/>
    </row>
    <row r="121" spans="1:22" s="29" customFormat="1" ht="38.25" x14ac:dyDescent="0.25">
      <c r="A121" s="208"/>
      <c r="B121" s="82" t="s">
        <v>258</v>
      </c>
      <c r="C121" s="100" t="s">
        <v>259</v>
      </c>
      <c r="D121" s="26" t="s">
        <v>24</v>
      </c>
      <c r="E121" s="101">
        <v>0</v>
      </c>
      <c r="F121" s="88">
        <v>0</v>
      </c>
      <c r="G121" s="103">
        <v>28</v>
      </c>
      <c r="H121" s="90">
        <v>3282542.2727777781</v>
      </c>
      <c r="I121" s="87">
        <f t="shared" si="7"/>
        <v>28</v>
      </c>
      <c r="J121" s="88">
        <v>3275839.6498148153</v>
      </c>
      <c r="K121" s="102">
        <f t="shared" si="8"/>
        <v>0</v>
      </c>
      <c r="L121" s="31"/>
      <c r="M121" s="169"/>
      <c r="N121" s="173"/>
      <c r="O121" s="170"/>
      <c r="P121" s="173"/>
      <c r="Q121" s="172"/>
      <c r="R121" s="172"/>
      <c r="S121" s="172"/>
      <c r="T121" s="172"/>
      <c r="U121" s="172"/>
      <c r="V121" s="172"/>
    </row>
    <row r="122" spans="1:22" s="29" customFormat="1" ht="38.25" x14ac:dyDescent="0.25">
      <c r="A122" s="208"/>
      <c r="B122" s="82" t="s">
        <v>260</v>
      </c>
      <c r="C122" s="100" t="s">
        <v>261</v>
      </c>
      <c r="D122" s="26" t="s">
        <v>24</v>
      </c>
      <c r="E122" s="101">
        <v>0</v>
      </c>
      <c r="F122" s="88">
        <v>0</v>
      </c>
      <c r="G122" s="103">
        <v>43</v>
      </c>
      <c r="H122" s="90">
        <v>4843967.7863153145</v>
      </c>
      <c r="I122" s="87">
        <f t="shared" si="7"/>
        <v>43</v>
      </c>
      <c r="J122" s="88">
        <v>4834076.8886456452</v>
      </c>
      <c r="K122" s="102">
        <f t="shared" si="8"/>
        <v>0</v>
      </c>
      <c r="L122" s="31"/>
      <c r="M122" s="169"/>
      <c r="N122" s="173"/>
      <c r="O122" s="170"/>
      <c r="P122" s="173"/>
      <c r="Q122" s="172"/>
      <c r="R122" s="172"/>
      <c r="S122" s="172"/>
      <c r="T122" s="172"/>
      <c r="U122" s="172"/>
      <c r="V122" s="172"/>
    </row>
    <row r="123" spans="1:22" s="29" customFormat="1" ht="38.25" x14ac:dyDescent="0.25">
      <c r="A123" s="208"/>
      <c r="B123" s="82" t="s">
        <v>262</v>
      </c>
      <c r="C123" s="100" t="s">
        <v>263</v>
      </c>
      <c r="D123" s="26" t="s">
        <v>24</v>
      </c>
      <c r="E123" s="101">
        <v>0</v>
      </c>
      <c r="F123" s="88">
        <v>0</v>
      </c>
      <c r="G123" s="103">
        <v>42</v>
      </c>
      <c r="H123" s="90">
        <v>2767981.5921801799</v>
      </c>
      <c r="I123" s="87">
        <f t="shared" si="7"/>
        <v>42</v>
      </c>
      <c r="J123" s="88">
        <v>2762329.6506546549</v>
      </c>
      <c r="K123" s="102">
        <f t="shared" si="8"/>
        <v>0</v>
      </c>
      <c r="L123" s="31"/>
      <c r="M123" s="169"/>
      <c r="N123" s="173"/>
      <c r="O123" s="170"/>
      <c r="P123" s="173"/>
      <c r="Q123" s="172"/>
      <c r="R123" s="172"/>
      <c r="S123" s="172"/>
      <c r="T123" s="172"/>
      <c r="U123" s="172"/>
      <c r="V123" s="172"/>
    </row>
    <row r="124" spans="1:22" s="29" customFormat="1" ht="45" customHeight="1" x14ac:dyDescent="0.25">
      <c r="A124" s="208"/>
      <c r="B124" s="82" t="s">
        <v>264</v>
      </c>
      <c r="C124" s="100" t="s">
        <v>265</v>
      </c>
      <c r="D124" s="26" t="s">
        <v>24</v>
      </c>
      <c r="E124" s="101">
        <v>0</v>
      </c>
      <c r="F124" s="88">
        <v>0</v>
      </c>
      <c r="G124" s="103">
        <v>59</v>
      </c>
      <c r="H124" s="90">
        <v>3051877.1400960963</v>
      </c>
      <c r="I124" s="87">
        <f t="shared" si="7"/>
        <v>59</v>
      </c>
      <c r="J124" s="88">
        <v>3045645.5122602601</v>
      </c>
      <c r="K124" s="102">
        <f t="shared" si="8"/>
        <v>0</v>
      </c>
      <c r="L124" s="31"/>
      <c r="M124" s="169"/>
      <c r="N124" s="173"/>
      <c r="O124" s="170"/>
      <c r="P124" s="173"/>
      <c r="Q124" s="172"/>
      <c r="R124" s="172"/>
      <c r="S124" s="172"/>
      <c r="T124" s="172"/>
      <c r="U124" s="172"/>
      <c r="V124" s="172"/>
    </row>
    <row r="125" spans="1:22" s="29" customFormat="1" ht="43.5" customHeight="1" x14ac:dyDescent="0.25">
      <c r="A125" s="208"/>
      <c r="B125" s="82" t="s">
        <v>266</v>
      </c>
      <c r="C125" s="100" t="s">
        <v>267</v>
      </c>
      <c r="D125" s="26" t="s">
        <v>24</v>
      </c>
      <c r="E125" s="101">
        <v>0</v>
      </c>
      <c r="F125" s="88">
        <v>0</v>
      </c>
      <c r="G125" s="103">
        <v>26</v>
      </c>
      <c r="H125" s="90">
        <v>4311663.6339729736</v>
      </c>
      <c r="I125" s="87">
        <f t="shared" si="7"/>
        <v>26</v>
      </c>
      <c r="J125" s="88">
        <v>4302859.648135135</v>
      </c>
      <c r="K125" s="102">
        <f t="shared" si="8"/>
        <v>0</v>
      </c>
      <c r="L125" s="31"/>
      <c r="M125" s="169"/>
      <c r="N125" s="173"/>
      <c r="O125" s="170"/>
      <c r="P125" s="173"/>
      <c r="Q125" s="172"/>
      <c r="R125" s="172"/>
      <c r="S125" s="172"/>
      <c r="T125" s="172"/>
      <c r="U125" s="172"/>
      <c r="V125" s="172"/>
    </row>
    <row r="126" spans="1:22" s="29" customFormat="1" ht="42" customHeight="1" x14ac:dyDescent="0.25">
      <c r="A126" s="208"/>
      <c r="B126" s="104" t="s">
        <v>268</v>
      </c>
      <c r="C126" s="100" t="s">
        <v>269</v>
      </c>
      <c r="D126" s="26" t="s">
        <v>24</v>
      </c>
      <c r="E126" s="101">
        <v>0</v>
      </c>
      <c r="F126" s="88">
        <v>0</v>
      </c>
      <c r="G126" s="103">
        <v>14</v>
      </c>
      <c r="H126" s="90">
        <v>1774347.1744744745</v>
      </c>
      <c r="I126" s="87">
        <f t="shared" si="7"/>
        <v>14</v>
      </c>
      <c r="J126" s="88">
        <v>1770724.1350350347</v>
      </c>
      <c r="K126" s="102">
        <f t="shared" si="8"/>
        <v>0</v>
      </c>
      <c r="L126" s="31"/>
      <c r="M126" s="169"/>
      <c r="N126" s="173"/>
      <c r="O126" s="170"/>
      <c r="P126" s="173"/>
      <c r="Q126" s="172"/>
      <c r="R126" s="172"/>
      <c r="S126" s="172"/>
      <c r="T126" s="172"/>
      <c r="U126" s="172"/>
      <c r="V126" s="172"/>
    </row>
    <row r="127" spans="1:22" s="29" customFormat="1" ht="43.5" customHeight="1" x14ac:dyDescent="0.25">
      <c r="A127" s="208"/>
      <c r="B127" s="82" t="s">
        <v>270</v>
      </c>
      <c r="C127" s="100" t="s">
        <v>271</v>
      </c>
      <c r="D127" s="26" t="s">
        <v>24</v>
      </c>
      <c r="E127" s="101">
        <v>0</v>
      </c>
      <c r="F127" s="88">
        <v>0</v>
      </c>
      <c r="G127" s="103">
        <v>7</v>
      </c>
      <c r="H127" s="90">
        <v>3282542.2727777781</v>
      </c>
      <c r="I127" s="87">
        <f t="shared" si="7"/>
        <v>7</v>
      </c>
      <c r="J127" s="88">
        <v>3275839.6498148153</v>
      </c>
      <c r="K127" s="102">
        <f t="shared" si="8"/>
        <v>0</v>
      </c>
      <c r="L127" s="31"/>
      <c r="M127" s="169"/>
      <c r="N127" s="173"/>
      <c r="O127" s="170"/>
      <c r="P127" s="173"/>
      <c r="Q127" s="172"/>
      <c r="R127" s="172"/>
      <c r="S127" s="172"/>
      <c r="T127" s="172"/>
      <c r="U127" s="172"/>
      <c r="V127" s="172"/>
    </row>
    <row r="128" spans="1:22" s="29" customFormat="1" ht="38.25" x14ac:dyDescent="0.25">
      <c r="A128" s="208"/>
      <c r="B128" s="104" t="s">
        <v>272</v>
      </c>
      <c r="C128" s="100" t="s">
        <v>273</v>
      </c>
      <c r="D128" s="26" t="s">
        <v>24</v>
      </c>
      <c r="E128" s="101">
        <v>0</v>
      </c>
      <c r="F128" s="88">
        <v>0</v>
      </c>
      <c r="G128" s="103">
        <v>47</v>
      </c>
      <c r="H128" s="90">
        <v>2413112.1572852852</v>
      </c>
      <c r="I128" s="87">
        <f t="shared" si="7"/>
        <v>47</v>
      </c>
      <c r="J128" s="88">
        <v>2408184.8236476472</v>
      </c>
      <c r="K128" s="102">
        <f t="shared" si="8"/>
        <v>0</v>
      </c>
      <c r="L128" s="31"/>
      <c r="M128" s="169"/>
      <c r="N128" s="173"/>
      <c r="O128" s="170"/>
      <c r="P128" s="173"/>
      <c r="Q128" s="172"/>
      <c r="R128" s="172"/>
      <c r="S128" s="172"/>
      <c r="T128" s="172"/>
      <c r="U128" s="172"/>
      <c r="V128" s="172"/>
    </row>
    <row r="129" spans="1:22" s="29" customFormat="1" ht="42" customHeight="1" x14ac:dyDescent="0.25">
      <c r="A129" s="208"/>
      <c r="B129" s="104" t="s">
        <v>274</v>
      </c>
      <c r="C129" s="100" t="s">
        <v>275</v>
      </c>
      <c r="D129" s="26" t="s">
        <v>24</v>
      </c>
      <c r="E129" s="101">
        <v>0</v>
      </c>
      <c r="F129" s="88">
        <v>0</v>
      </c>
      <c r="G129" s="103">
        <v>7</v>
      </c>
      <c r="H129" s="90">
        <v>3548694.348948949</v>
      </c>
      <c r="I129" s="87">
        <f t="shared" si="7"/>
        <v>7</v>
      </c>
      <c r="J129" s="88">
        <v>3541448.2700700695</v>
      </c>
      <c r="K129" s="102">
        <f t="shared" si="8"/>
        <v>0</v>
      </c>
      <c r="L129" s="31"/>
      <c r="M129" s="169"/>
      <c r="N129" s="173"/>
      <c r="O129" s="170"/>
      <c r="P129" s="173"/>
      <c r="Q129" s="172"/>
      <c r="R129" s="172"/>
      <c r="S129" s="172"/>
      <c r="T129" s="172"/>
      <c r="U129" s="172"/>
      <c r="V129" s="172"/>
    </row>
    <row r="130" spans="1:22" s="29" customFormat="1" ht="51" x14ac:dyDescent="0.25">
      <c r="A130" s="208"/>
      <c r="B130" s="104" t="s">
        <v>276</v>
      </c>
      <c r="C130" s="100" t="s">
        <v>277</v>
      </c>
      <c r="D130" s="26" t="s">
        <v>24</v>
      </c>
      <c r="E130" s="101">
        <v>0</v>
      </c>
      <c r="F130" s="88">
        <v>0</v>
      </c>
      <c r="G130" s="103">
        <v>19</v>
      </c>
      <c r="H130" s="90">
        <v>5323041.523423424</v>
      </c>
      <c r="I130" s="87">
        <f t="shared" si="7"/>
        <v>19</v>
      </c>
      <c r="J130" s="88">
        <v>5312172.4051051056</v>
      </c>
      <c r="K130" s="102">
        <f t="shared" si="8"/>
        <v>0</v>
      </c>
      <c r="L130" s="31"/>
      <c r="M130" s="169"/>
      <c r="N130" s="173"/>
      <c r="O130" s="170"/>
      <c r="P130" s="173"/>
      <c r="Q130" s="172"/>
      <c r="R130" s="172"/>
      <c r="S130" s="172"/>
      <c r="T130" s="172"/>
      <c r="U130" s="172"/>
      <c r="V130" s="172"/>
    </row>
    <row r="131" spans="1:22" s="29" customFormat="1" ht="51" x14ac:dyDescent="0.25">
      <c r="A131" s="208"/>
      <c r="B131" s="104" t="s">
        <v>278</v>
      </c>
      <c r="C131" s="100" t="s">
        <v>279</v>
      </c>
      <c r="D131" s="26" t="s">
        <v>24</v>
      </c>
      <c r="E131" s="101">
        <v>0</v>
      </c>
      <c r="F131" s="88">
        <v>0</v>
      </c>
      <c r="G131" s="103">
        <v>4</v>
      </c>
      <c r="H131" s="90">
        <v>1951781.8919219221</v>
      </c>
      <c r="I131" s="87">
        <f t="shared" si="7"/>
        <v>4</v>
      </c>
      <c r="J131" s="88">
        <v>1947796.5485385386</v>
      </c>
      <c r="K131" s="102">
        <f t="shared" si="8"/>
        <v>0</v>
      </c>
      <c r="L131" s="31"/>
      <c r="M131" s="169"/>
      <c r="N131" s="173"/>
      <c r="O131" s="170"/>
      <c r="P131" s="173"/>
      <c r="Q131" s="172"/>
      <c r="R131" s="172"/>
      <c r="S131" s="172"/>
      <c r="T131" s="172"/>
      <c r="U131" s="172"/>
      <c r="V131" s="172"/>
    </row>
    <row r="132" spans="1:22" s="29" customFormat="1" ht="51" x14ac:dyDescent="0.25">
      <c r="A132" s="208"/>
      <c r="B132" s="82" t="s">
        <v>280</v>
      </c>
      <c r="C132" s="100" t="s">
        <v>281</v>
      </c>
      <c r="D132" s="26" t="s">
        <v>24</v>
      </c>
      <c r="E132" s="101">
        <v>0</v>
      </c>
      <c r="F132" s="88">
        <v>0</v>
      </c>
      <c r="G132" s="103">
        <v>14</v>
      </c>
      <c r="H132" s="90">
        <v>2306651.3268168168</v>
      </c>
      <c r="I132" s="87">
        <f t="shared" si="7"/>
        <v>14</v>
      </c>
      <c r="J132" s="88">
        <v>2301941.3755455455</v>
      </c>
      <c r="K132" s="102">
        <f t="shared" si="8"/>
        <v>0</v>
      </c>
      <c r="L132" s="31"/>
      <c r="M132" s="169"/>
      <c r="N132" s="173"/>
      <c r="O132" s="170"/>
      <c r="P132" s="173"/>
      <c r="Q132" s="172"/>
      <c r="R132" s="172"/>
      <c r="S132" s="172"/>
      <c r="T132" s="172"/>
      <c r="U132" s="172"/>
      <c r="V132" s="172"/>
    </row>
    <row r="133" spans="1:22" s="29" customFormat="1" ht="45" customHeight="1" x14ac:dyDescent="0.25">
      <c r="A133" s="208"/>
      <c r="B133" s="82" t="s">
        <v>282</v>
      </c>
      <c r="C133" s="100" t="s">
        <v>283</v>
      </c>
      <c r="D133" s="26" t="s">
        <v>24</v>
      </c>
      <c r="E133" s="101">
        <v>0</v>
      </c>
      <c r="F133" s="88">
        <v>0</v>
      </c>
      <c r="G133" s="103">
        <v>4</v>
      </c>
      <c r="H133" s="90">
        <v>2164703.5528588588</v>
      </c>
      <c r="I133" s="87">
        <f t="shared" si="7"/>
        <v>4</v>
      </c>
      <c r="J133" s="88">
        <v>2160283.4447427429</v>
      </c>
      <c r="K133" s="102">
        <f t="shared" si="8"/>
        <v>0</v>
      </c>
      <c r="L133" s="31"/>
      <c r="M133" s="169"/>
      <c r="N133" s="173"/>
      <c r="O133" s="170"/>
      <c r="P133" s="173"/>
      <c r="Q133" s="172"/>
      <c r="R133" s="172"/>
      <c r="S133" s="172"/>
      <c r="T133" s="172"/>
      <c r="U133" s="172"/>
      <c r="V133" s="172"/>
    </row>
    <row r="134" spans="1:22" s="29" customFormat="1" ht="47.25" customHeight="1" x14ac:dyDescent="0.25">
      <c r="A134" s="208"/>
      <c r="B134" s="82" t="s">
        <v>284</v>
      </c>
      <c r="C134" s="100" t="s">
        <v>285</v>
      </c>
      <c r="D134" s="26" t="s">
        <v>24</v>
      </c>
      <c r="E134" s="101">
        <v>0</v>
      </c>
      <c r="F134" s="88">
        <v>0</v>
      </c>
      <c r="G134" s="103">
        <v>3</v>
      </c>
      <c r="H134" s="90">
        <v>4080998.5012912899</v>
      </c>
      <c r="I134" s="87">
        <f t="shared" si="7"/>
        <v>3</v>
      </c>
      <c r="J134" s="88">
        <v>4072665.5105805802</v>
      </c>
      <c r="K134" s="102">
        <f t="shared" si="8"/>
        <v>0</v>
      </c>
      <c r="L134" s="31"/>
      <c r="M134" s="169"/>
      <c r="N134" s="173"/>
      <c r="O134" s="170"/>
      <c r="P134" s="173"/>
      <c r="Q134" s="172"/>
      <c r="R134" s="172"/>
      <c r="S134" s="172"/>
      <c r="T134" s="172"/>
      <c r="U134" s="172"/>
      <c r="V134" s="172"/>
    </row>
    <row r="135" spans="1:22" s="29" customFormat="1" ht="33.75" customHeight="1" x14ac:dyDescent="0.25">
      <c r="A135" s="208"/>
      <c r="B135" s="82" t="s">
        <v>286</v>
      </c>
      <c r="C135" s="99" t="s">
        <v>287</v>
      </c>
      <c r="D135" s="105" t="s">
        <v>24</v>
      </c>
      <c r="E135" s="142">
        <v>1919</v>
      </c>
      <c r="F135" s="90">
        <v>54937683.583583578</v>
      </c>
      <c r="G135" s="94">
        <v>219</v>
      </c>
      <c r="H135" s="90">
        <v>6210215.1106606601</v>
      </c>
      <c r="I135" s="94">
        <v>219</v>
      </c>
      <c r="J135" s="90">
        <v>6197534.4726226227</v>
      </c>
      <c r="K135" s="83">
        <v>0</v>
      </c>
      <c r="L135" s="31"/>
      <c r="M135" s="169"/>
      <c r="N135" s="173"/>
      <c r="O135" s="170"/>
      <c r="P135" s="173"/>
      <c r="Q135" s="172"/>
      <c r="R135" s="172"/>
      <c r="S135" s="172"/>
      <c r="T135" s="172"/>
      <c r="U135" s="172"/>
      <c r="V135" s="172"/>
    </row>
    <row r="136" spans="1:22" s="29" customFormat="1" ht="36" customHeight="1" x14ac:dyDescent="0.25">
      <c r="A136" s="208"/>
      <c r="B136" s="107" t="s">
        <v>173</v>
      </c>
      <c r="C136" s="108" t="s">
        <v>288</v>
      </c>
      <c r="D136" s="105" t="s">
        <v>289</v>
      </c>
      <c r="E136" s="103">
        <f>54+37</f>
        <v>91</v>
      </c>
      <c r="F136" s="26">
        <f>20746859.35+849156.07+3694603.2</f>
        <v>25290618.620000001</v>
      </c>
      <c r="G136" s="103">
        <f>53+21</f>
        <v>74</v>
      </c>
      <c r="H136" s="26">
        <f>4080998.5+2885613.3</f>
        <v>6966611.7999999998</v>
      </c>
      <c r="I136" s="94">
        <f>53+21</f>
        <v>74</v>
      </c>
      <c r="J136" s="90">
        <f>4072665.51+2885613.3</f>
        <v>6958278.8099999996</v>
      </c>
      <c r="K136" s="83">
        <v>0</v>
      </c>
      <c r="L136" s="31"/>
      <c r="M136" s="169"/>
      <c r="N136" s="173"/>
      <c r="O136" s="170"/>
      <c r="P136" s="173"/>
      <c r="Q136" s="172"/>
      <c r="R136" s="172"/>
      <c r="S136" s="172"/>
      <c r="T136" s="172"/>
      <c r="U136" s="172"/>
      <c r="V136" s="172"/>
    </row>
    <row r="137" spans="1:22" s="29" customFormat="1" ht="34.5" customHeight="1" x14ac:dyDescent="0.25">
      <c r="A137" s="208"/>
      <c r="B137" s="107" t="s">
        <v>174</v>
      </c>
      <c r="C137" s="108" t="s">
        <v>290</v>
      </c>
      <c r="D137" s="105" t="s">
        <v>289</v>
      </c>
      <c r="E137" s="103">
        <f>12+19</f>
        <v>31</v>
      </c>
      <c r="F137" s="26">
        <f>15767613.12+3278984.29</f>
        <v>19046597.41</v>
      </c>
      <c r="G137" s="103">
        <f>12+12</f>
        <v>24</v>
      </c>
      <c r="H137" s="26">
        <f>4258433.22+2679498.06</f>
        <v>6937931.2799999993</v>
      </c>
      <c r="I137" s="94">
        <f>12+12</f>
        <v>24</v>
      </c>
      <c r="J137" s="90">
        <f>4249737.92+2677927.48</f>
        <v>6927665.4000000004</v>
      </c>
      <c r="K137" s="83">
        <v>0</v>
      </c>
      <c r="L137" s="31"/>
      <c r="M137" s="169"/>
      <c r="N137" s="173"/>
      <c r="O137" s="170"/>
      <c r="P137" s="173"/>
      <c r="Q137" s="172"/>
      <c r="R137" s="172"/>
      <c r="S137" s="172"/>
      <c r="T137" s="172"/>
      <c r="U137" s="172"/>
      <c r="V137" s="172"/>
    </row>
    <row r="138" spans="1:22" s="29" customFormat="1" ht="33.75" customHeight="1" x14ac:dyDescent="0.25">
      <c r="A138" s="208"/>
      <c r="B138" s="107" t="s">
        <v>175</v>
      </c>
      <c r="C138" s="108" t="s">
        <v>291</v>
      </c>
      <c r="D138" s="105" t="s">
        <v>289</v>
      </c>
      <c r="E138" s="103">
        <f>17+20</f>
        <v>37</v>
      </c>
      <c r="F138" s="26">
        <f>21078809.1+3878984.29</f>
        <v>24957793.390000001</v>
      </c>
      <c r="G138" s="103">
        <f>29+18</f>
        <v>47</v>
      </c>
      <c r="H138" s="26">
        <f>4080998.5+3710074.24</f>
        <v>7791072.7400000002</v>
      </c>
      <c r="I138" s="94">
        <f>29+18</f>
        <v>47</v>
      </c>
      <c r="J138" s="90">
        <f>4072665.51+3710074.24</f>
        <v>7782739.75</v>
      </c>
      <c r="K138" s="83">
        <v>0</v>
      </c>
      <c r="L138" s="31"/>
      <c r="M138" s="169"/>
      <c r="N138" s="173"/>
      <c r="O138" s="170"/>
      <c r="P138" s="173"/>
      <c r="Q138" s="172"/>
      <c r="R138" s="172"/>
      <c r="S138" s="172"/>
      <c r="T138" s="172"/>
      <c r="U138" s="172"/>
      <c r="V138" s="172"/>
    </row>
    <row r="139" spans="1:22" s="29" customFormat="1" ht="29.25" customHeight="1" x14ac:dyDescent="0.25">
      <c r="A139" s="208"/>
      <c r="B139" s="210" t="s">
        <v>292</v>
      </c>
      <c r="C139" s="212" t="s">
        <v>293</v>
      </c>
      <c r="D139" s="105" t="s">
        <v>289</v>
      </c>
      <c r="E139" s="103">
        <f>10+2</f>
        <v>12</v>
      </c>
      <c r="F139" s="26">
        <f>20414909.61+412230.47</f>
        <v>20827140.079999998</v>
      </c>
      <c r="G139" s="103">
        <f>6+2</f>
        <v>8</v>
      </c>
      <c r="H139" s="26">
        <f>3477720.46+412230.47</f>
        <v>3889950.9299999997</v>
      </c>
      <c r="I139" s="94">
        <f>6+2</f>
        <v>8</v>
      </c>
      <c r="J139" s="90">
        <f>3470619.3+412230.47</f>
        <v>3882849.7699999996</v>
      </c>
      <c r="K139" s="83">
        <v>0</v>
      </c>
      <c r="L139" s="31"/>
      <c r="M139" s="169"/>
      <c r="N139" s="173"/>
      <c r="O139" s="170"/>
      <c r="P139" s="173"/>
      <c r="Q139" s="172"/>
      <c r="R139" s="172"/>
      <c r="S139" s="172"/>
      <c r="T139" s="172"/>
      <c r="U139" s="172"/>
      <c r="V139" s="172"/>
    </row>
    <row r="140" spans="1:22" s="29" customFormat="1" ht="30" customHeight="1" x14ac:dyDescent="0.25">
      <c r="A140" s="208"/>
      <c r="B140" s="211"/>
      <c r="C140" s="213"/>
      <c r="D140" s="26" t="s">
        <v>294</v>
      </c>
      <c r="E140" s="103">
        <v>10</v>
      </c>
      <c r="F140" s="26">
        <v>13277989.98998999</v>
      </c>
      <c r="G140" s="103">
        <v>6</v>
      </c>
      <c r="H140" s="26">
        <v>11000952.481741741</v>
      </c>
      <c r="I140" s="94">
        <v>6</v>
      </c>
      <c r="J140" s="90">
        <v>10978489.637217216</v>
      </c>
      <c r="K140" s="83">
        <v>0</v>
      </c>
      <c r="L140" s="31"/>
      <c r="M140" s="169"/>
      <c r="N140" s="173"/>
      <c r="O140" s="170"/>
      <c r="P140" s="173"/>
      <c r="Q140" s="172"/>
      <c r="R140" s="172"/>
      <c r="S140" s="172"/>
      <c r="T140" s="172"/>
      <c r="U140" s="172"/>
      <c r="V140" s="172"/>
    </row>
    <row r="141" spans="1:22" s="29" customFormat="1" ht="35.25" customHeight="1" x14ac:dyDescent="0.25">
      <c r="A141" s="208"/>
      <c r="B141" s="210" t="s">
        <v>176</v>
      </c>
      <c r="C141" s="214" t="s">
        <v>1</v>
      </c>
      <c r="D141" s="26" t="s">
        <v>295</v>
      </c>
      <c r="E141" s="103">
        <v>305</v>
      </c>
      <c r="F141" s="26">
        <v>1991698.4984984985</v>
      </c>
      <c r="G141" s="103">
        <v>167</v>
      </c>
      <c r="H141" s="26">
        <v>3513207.4054594594</v>
      </c>
      <c r="I141" s="94">
        <v>167</v>
      </c>
      <c r="J141" s="90">
        <v>3506033.7873693695</v>
      </c>
      <c r="K141" s="83">
        <v>0</v>
      </c>
      <c r="L141" s="31"/>
      <c r="M141" s="169"/>
      <c r="N141" s="173"/>
      <c r="O141" s="170"/>
      <c r="P141" s="173"/>
      <c r="Q141" s="172"/>
      <c r="R141" s="172"/>
      <c r="S141" s="172"/>
      <c r="T141" s="172"/>
      <c r="U141" s="172"/>
      <c r="V141" s="172"/>
    </row>
    <row r="142" spans="1:22" s="29" customFormat="1" ht="29.25" customHeight="1" x14ac:dyDescent="0.25">
      <c r="A142" s="208"/>
      <c r="B142" s="211"/>
      <c r="C142" s="215"/>
      <c r="D142" s="26" t="s">
        <v>296</v>
      </c>
      <c r="E142" s="103">
        <v>65880</v>
      </c>
      <c r="F142" s="26">
        <v>12448115.615615614</v>
      </c>
      <c r="G142" s="103">
        <v>17034</v>
      </c>
      <c r="H142" s="26">
        <v>3903563.7838438442</v>
      </c>
      <c r="I142" s="94">
        <v>17034</v>
      </c>
      <c r="J142" s="90">
        <v>3895593.0970770773</v>
      </c>
      <c r="K142" s="83">
        <v>0</v>
      </c>
      <c r="L142" s="31"/>
      <c r="M142" s="169"/>
      <c r="N142" s="173"/>
      <c r="O142" s="170"/>
      <c r="P142" s="173"/>
      <c r="Q142" s="172"/>
      <c r="R142" s="172"/>
      <c r="S142" s="172"/>
      <c r="T142" s="172"/>
      <c r="U142" s="172"/>
      <c r="V142" s="172"/>
    </row>
    <row r="143" spans="1:22" s="29" customFormat="1" ht="33" customHeight="1" x14ac:dyDescent="0.25">
      <c r="A143" s="208"/>
      <c r="B143" s="107" t="s">
        <v>297</v>
      </c>
      <c r="C143" s="108" t="s">
        <v>298</v>
      </c>
      <c r="D143" s="26" t="s">
        <v>289</v>
      </c>
      <c r="E143" s="103">
        <v>13</v>
      </c>
      <c r="F143" s="26">
        <v>5145221.1199965505</v>
      </c>
      <c r="G143" s="103">
        <v>11</v>
      </c>
      <c r="H143" s="26">
        <v>5376803.4171720259</v>
      </c>
      <c r="I143" s="94">
        <v>11</v>
      </c>
      <c r="J143" s="90">
        <v>5365824.2748432159</v>
      </c>
      <c r="K143" s="83">
        <v>0</v>
      </c>
      <c r="L143" s="31"/>
      <c r="M143" s="169"/>
      <c r="N143" s="173"/>
      <c r="O143" s="170"/>
      <c r="P143" s="173"/>
      <c r="Q143" s="172"/>
      <c r="R143" s="172"/>
      <c r="S143" s="172"/>
      <c r="T143" s="172"/>
      <c r="U143" s="172"/>
      <c r="V143" s="172"/>
    </row>
    <row r="144" spans="1:22" s="29" customFormat="1" ht="46.5" customHeight="1" x14ac:dyDescent="0.25">
      <c r="A144" s="208"/>
      <c r="B144" s="107" t="s">
        <v>299</v>
      </c>
      <c r="C144" s="19" t="s">
        <v>300</v>
      </c>
      <c r="D144" s="26" t="s">
        <v>301</v>
      </c>
      <c r="E144" s="103">
        <v>0</v>
      </c>
      <c r="F144" s="26">
        <v>0</v>
      </c>
      <c r="G144" s="103">
        <v>36</v>
      </c>
      <c r="H144" s="96">
        <v>9314788.8547115307</v>
      </c>
      <c r="I144" s="103">
        <v>36</v>
      </c>
      <c r="J144" s="96">
        <v>9295768.82855279</v>
      </c>
      <c r="K144" s="83">
        <v>0</v>
      </c>
      <c r="L144" s="31"/>
      <c r="M144" s="169"/>
      <c r="N144" s="173"/>
      <c r="O144" s="170"/>
      <c r="P144" s="173"/>
      <c r="Q144" s="172"/>
      <c r="R144" s="172"/>
      <c r="S144" s="172"/>
      <c r="T144" s="172"/>
      <c r="U144" s="172"/>
      <c r="V144" s="172"/>
    </row>
    <row r="145" spans="1:22" s="29" customFormat="1" ht="38.25" x14ac:dyDescent="0.25">
      <c r="A145" s="208"/>
      <c r="B145" s="136" t="s">
        <v>314</v>
      </c>
      <c r="C145" s="100" t="s">
        <v>315</v>
      </c>
      <c r="D145" s="106" t="s">
        <v>23</v>
      </c>
      <c r="E145" s="143">
        <v>11</v>
      </c>
      <c r="F145" s="90">
        <v>1047972</v>
      </c>
      <c r="G145" s="103">
        <v>18</v>
      </c>
      <c r="H145" s="90">
        <v>2885613.3</v>
      </c>
      <c r="I145" s="94">
        <v>18</v>
      </c>
      <c r="J145" s="90">
        <f>H145</f>
        <v>2885613.3</v>
      </c>
      <c r="K145" s="83">
        <f t="shared" ref="K145:K169" si="9">G145-I145</f>
        <v>0</v>
      </c>
      <c r="L145" s="156"/>
      <c r="M145" s="169"/>
      <c r="N145" s="173"/>
      <c r="O145" s="170"/>
      <c r="P145" s="173"/>
      <c r="Q145" s="172"/>
      <c r="R145" s="172"/>
      <c r="S145" s="172"/>
      <c r="T145" s="172"/>
      <c r="U145" s="172"/>
      <c r="V145" s="172"/>
    </row>
    <row r="146" spans="1:22" s="29" customFormat="1" ht="21" customHeight="1" x14ac:dyDescent="0.25">
      <c r="A146" s="208"/>
      <c r="B146" s="94" t="s">
        <v>286</v>
      </c>
      <c r="C146" s="29" t="s">
        <v>287</v>
      </c>
      <c r="D146" s="106" t="s">
        <v>23</v>
      </c>
      <c r="E146" s="142">
        <v>371</v>
      </c>
      <c r="F146" s="90">
        <v>4101482.4</v>
      </c>
      <c r="G146" s="137">
        <v>22</v>
      </c>
      <c r="H146" s="90">
        <v>3710074.24</v>
      </c>
      <c r="I146" s="94">
        <v>22</v>
      </c>
      <c r="J146" s="90">
        <v>3710074.24</v>
      </c>
      <c r="K146" s="83">
        <f t="shared" si="9"/>
        <v>0</v>
      </c>
      <c r="L146" s="156"/>
      <c r="M146" s="169"/>
      <c r="N146" s="173"/>
      <c r="O146" s="170"/>
      <c r="P146" s="173"/>
      <c r="Q146" s="172"/>
      <c r="R146" s="172"/>
      <c r="S146" s="172"/>
      <c r="T146" s="172"/>
      <c r="U146" s="172"/>
      <c r="V146" s="172"/>
    </row>
    <row r="147" spans="1:22" s="29" customFormat="1" ht="29.25" customHeight="1" x14ac:dyDescent="0.25">
      <c r="A147" s="208"/>
      <c r="B147" s="82" t="s">
        <v>316</v>
      </c>
      <c r="C147" s="100" t="s">
        <v>317</v>
      </c>
      <c r="D147" s="106" t="s">
        <v>23</v>
      </c>
      <c r="E147" s="142">
        <v>4</v>
      </c>
      <c r="F147" s="90">
        <v>658377.6</v>
      </c>
      <c r="G147" s="137">
        <v>3</v>
      </c>
      <c r="H147" s="90">
        <v>618345.71</v>
      </c>
      <c r="I147" s="94">
        <v>3</v>
      </c>
      <c r="J147" s="90">
        <f>H147</f>
        <v>618345.71</v>
      </c>
      <c r="K147" s="83">
        <f t="shared" si="9"/>
        <v>0</v>
      </c>
      <c r="L147" s="156"/>
      <c r="M147" s="169"/>
      <c r="N147" s="173"/>
      <c r="O147" s="170"/>
      <c r="P147" s="173"/>
      <c r="Q147" s="172"/>
      <c r="R147" s="172"/>
      <c r="S147" s="172"/>
      <c r="T147" s="172"/>
      <c r="U147" s="172"/>
      <c r="V147" s="172"/>
    </row>
    <row r="148" spans="1:22" s="29" customFormat="1" ht="71.25" customHeight="1" x14ac:dyDescent="0.25">
      <c r="A148" s="208"/>
      <c r="B148" s="82" t="s">
        <v>318</v>
      </c>
      <c r="C148" s="100" t="s">
        <v>319</v>
      </c>
      <c r="D148" s="106" t="s">
        <v>23</v>
      </c>
      <c r="E148" s="142">
        <v>7</v>
      </c>
      <c r="F148" s="90">
        <v>1648921.89</v>
      </c>
      <c r="G148" s="139">
        <v>7</v>
      </c>
      <c r="H148" s="90">
        <v>1648921.89</v>
      </c>
      <c r="I148" s="94">
        <v>7</v>
      </c>
      <c r="J148" s="90">
        <v>1648921.89</v>
      </c>
      <c r="K148" s="83">
        <f t="shared" si="9"/>
        <v>0</v>
      </c>
      <c r="L148" s="31"/>
      <c r="M148" s="169"/>
      <c r="N148" s="173"/>
      <c r="O148" s="170"/>
      <c r="P148" s="173"/>
      <c r="Q148" s="172"/>
      <c r="R148" s="172"/>
      <c r="S148" s="172"/>
      <c r="T148" s="172"/>
      <c r="U148" s="172"/>
      <c r="V148" s="172"/>
    </row>
    <row r="149" spans="1:22" s="29" customFormat="1" ht="25.5" x14ac:dyDescent="0.25">
      <c r="A149" s="208"/>
      <c r="B149" s="140" t="s">
        <v>320</v>
      </c>
      <c r="C149" s="100" t="s">
        <v>321</v>
      </c>
      <c r="D149" s="106" t="s">
        <v>23</v>
      </c>
      <c r="E149" s="143">
        <v>20</v>
      </c>
      <c r="F149" s="90">
        <v>4081778.88</v>
      </c>
      <c r="G149" s="138">
        <v>21</v>
      </c>
      <c r="H149" s="90">
        <v>4122304.71</v>
      </c>
      <c r="I149" s="94">
        <v>21</v>
      </c>
      <c r="J149" s="90">
        <v>4122304.71</v>
      </c>
      <c r="K149" s="83">
        <f t="shared" si="9"/>
        <v>0</v>
      </c>
      <c r="L149" s="31"/>
      <c r="M149" s="169"/>
      <c r="N149" s="173"/>
      <c r="O149" s="170"/>
      <c r="P149" s="173"/>
      <c r="Q149" s="172"/>
      <c r="R149" s="172"/>
      <c r="S149" s="172"/>
      <c r="T149" s="172"/>
      <c r="U149" s="172"/>
      <c r="V149" s="172"/>
    </row>
    <row r="150" spans="1:22" s="29" customFormat="1" ht="42" customHeight="1" x14ac:dyDescent="0.25">
      <c r="A150" s="208"/>
      <c r="B150" s="82" t="s">
        <v>176</v>
      </c>
      <c r="C150" s="100" t="s">
        <v>1</v>
      </c>
      <c r="D150" s="26" t="s">
        <v>24</v>
      </c>
      <c r="E150" s="143">
        <v>369</v>
      </c>
      <c r="F150" s="90">
        <v>4824857.5999999996</v>
      </c>
      <c r="G150" s="138">
        <v>35</v>
      </c>
      <c r="H150" s="90">
        <f>4534535.19-9373.34</f>
        <v>4525161.8500000006</v>
      </c>
      <c r="I150" s="94">
        <v>35</v>
      </c>
      <c r="J150" s="90">
        <f>H150</f>
        <v>4525161.8500000006</v>
      </c>
      <c r="K150" s="83">
        <f t="shared" si="9"/>
        <v>0</v>
      </c>
      <c r="L150" s="31"/>
      <c r="M150" s="169"/>
      <c r="N150" s="173"/>
      <c r="O150" s="173"/>
      <c r="P150" s="173"/>
      <c r="Q150" s="172"/>
      <c r="R150" s="172"/>
      <c r="S150" s="172"/>
      <c r="T150" s="172"/>
      <c r="U150" s="172"/>
      <c r="V150" s="172"/>
    </row>
    <row r="151" spans="1:22" s="29" customFormat="1" ht="24.75" customHeight="1" x14ac:dyDescent="0.25">
      <c r="A151" s="208"/>
      <c r="B151" s="82" t="s">
        <v>322</v>
      </c>
      <c r="C151" s="99" t="s">
        <v>323</v>
      </c>
      <c r="D151" s="106" t="s">
        <v>23</v>
      </c>
      <c r="E151" s="138">
        <v>3</v>
      </c>
      <c r="F151" s="90">
        <v>1700072.6</v>
      </c>
      <c r="G151" s="94">
        <v>2</v>
      </c>
      <c r="H151" s="90">
        <v>1692940.2936600002</v>
      </c>
      <c r="I151" s="94">
        <v>2</v>
      </c>
      <c r="J151" s="90">
        <v>1692940.2936600002</v>
      </c>
      <c r="K151" s="83">
        <f t="shared" si="9"/>
        <v>0</v>
      </c>
      <c r="L151" s="31"/>
      <c r="M151" s="169"/>
      <c r="N151" s="173"/>
      <c r="O151" s="173"/>
      <c r="P151" s="173"/>
      <c r="Q151" s="172"/>
      <c r="R151" s="172"/>
      <c r="S151" s="172"/>
      <c r="T151" s="172"/>
      <c r="U151" s="172"/>
      <c r="V151" s="172"/>
    </row>
    <row r="152" spans="1:22" s="29" customFormat="1" ht="42" customHeight="1" x14ac:dyDescent="0.25">
      <c r="A152" s="208"/>
      <c r="B152" s="82" t="s">
        <v>324</v>
      </c>
      <c r="C152" s="99" t="s">
        <v>356</v>
      </c>
      <c r="D152" s="106" t="s">
        <v>23</v>
      </c>
      <c r="E152" s="138">
        <v>12</v>
      </c>
      <c r="F152" s="90">
        <v>2145147.23</v>
      </c>
      <c r="G152" s="94">
        <v>10</v>
      </c>
      <c r="H152" s="90">
        <v>2061152.36</v>
      </c>
      <c r="I152" s="94">
        <v>10</v>
      </c>
      <c r="J152" s="90">
        <f>H152</f>
        <v>2061152.36</v>
      </c>
      <c r="K152" s="83">
        <f t="shared" si="9"/>
        <v>0</v>
      </c>
      <c r="L152" s="31"/>
      <c r="M152" s="169"/>
      <c r="N152" s="172"/>
      <c r="O152" s="172"/>
      <c r="P152" s="172"/>
      <c r="Q152" s="172"/>
      <c r="R152" s="172"/>
      <c r="S152" s="172"/>
      <c r="T152" s="172"/>
      <c r="U152" s="172"/>
      <c r="V152" s="172"/>
    </row>
    <row r="153" spans="1:22" s="29" customFormat="1" ht="25.5" x14ac:dyDescent="0.25">
      <c r="A153" s="208"/>
      <c r="B153" s="107" t="s">
        <v>325</v>
      </c>
      <c r="C153" s="108" t="s">
        <v>326</v>
      </c>
      <c r="D153" s="26" t="s">
        <v>24</v>
      </c>
      <c r="E153" s="103">
        <v>12</v>
      </c>
      <c r="F153" s="26">
        <v>2640894.19</v>
      </c>
      <c r="G153" s="103">
        <v>19</v>
      </c>
      <c r="H153" s="26">
        <v>3916189.48</v>
      </c>
      <c r="I153" s="103">
        <v>19</v>
      </c>
      <c r="J153" s="26">
        <v>3916189.48</v>
      </c>
      <c r="K153" s="83">
        <f t="shared" si="9"/>
        <v>0</v>
      </c>
      <c r="L153" s="31"/>
      <c r="M153" s="169"/>
      <c r="N153" s="172"/>
      <c r="O153" s="172"/>
      <c r="P153" s="172"/>
      <c r="Q153" s="172"/>
      <c r="R153" s="172"/>
      <c r="S153" s="172"/>
      <c r="T153" s="172"/>
      <c r="U153" s="172"/>
      <c r="V153" s="172"/>
    </row>
    <row r="154" spans="1:22" s="29" customFormat="1" ht="25.5" x14ac:dyDescent="0.25">
      <c r="A154" s="208"/>
      <c r="B154" s="107" t="s">
        <v>327</v>
      </c>
      <c r="C154" s="108" t="s">
        <v>328</v>
      </c>
      <c r="D154" s="26" t="s">
        <v>24</v>
      </c>
      <c r="E154" s="103">
        <v>20</v>
      </c>
      <c r="F154" s="26">
        <v>4228751.3899999997</v>
      </c>
      <c r="G154" s="103">
        <v>21</v>
      </c>
      <c r="H154" s="26">
        <v>4328419.95</v>
      </c>
      <c r="I154" s="103">
        <v>21</v>
      </c>
      <c r="J154" s="26">
        <f>H154</f>
        <v>4328419.95</v>
      </c>
      <c r="K154" s="83">
        <f t="shared" si="9"/>
        <v>0</v>
      </c>
      <c r="L154" s="31"/>
      <c r="M154" s="169"/>
      <c r="N154" s="172"/>
      <c r="O154" s="172"/>
      <c r="P154" s="172"/>
      <c r="Q154" s="172"/>
      <c r="R154" s="172"/>
      <c r="S154" s="172"/>
      <c r="T154" s="172"/>
      <c r="U154" s="172"/>
      <c r="V154" s="172"/>
    </row>
    <row r="155" spans="1:22" s="29" customFormat="1" ht="43.5" customHeight="1" x14ac:dyDescent="0.25">
      <c r="A155" s="208"/>
      <c r="B155" s="107" t="s">
        <v>329</v>
      </c>
      <c r="C155" s="141" t="s">
        <v>330</v>
      </c>
      <c r="D155" s="26" t="s">
        <v>24</v>
      </c>
      <c r="E155" s="103">
        <v>93</v>
      </c>
      <c r="F155" s="26">
        <v>13590214.66</v>
      </c>
      <c r="G155" s="103">
        <v>78</v>
      </c>
      <c r="H155" s="26">
        <v>13076988.380000001</v>
      </c>
      <c r="I155" s="103">
        <v>78</v>
      </c>
      <c r="J155" s="26">
        <f>H155</f>
        <v>13076988.380000001</v>
      </c>
      <c r="K155" s="83">
        <f t="shared" si="9"/>
        <v>0</v>
      </c>
      <c r="L155" s="31"/>
      <c r="M155" s="169"/>
      <c r="N155" s="172"/>
      <c r="O155" s="172"/>
      <c r="P155" s="172"/>
      <c r="Q155" s="172"/>
      <c r="R155" s="172"/>
      <c r="S155" s="172"/>
      <c r="T155" s="172"/>
      <c r="U155" s="172"/>
      <c r="V155" s="172"/>
    </row>
    <row r="156" spans="1:22" s="29" customFormat="1" ht="34.5" customHeight="1" x14ac:dyDescent="0.25">
      <c r="A156" s="208"/>
      <c r="B156" s="107" t="s">
        <v>331</v>
      </c>
      <c r="C156" s="108" t="s">
        <v>332</v>
      </c>
      <c r="D156" s="26" t="s">
        <v>24</v>
      </c>
      <c r="E156" s="103">
        <v>85</v>
      </c>
      <c r="F156" s="26">
        <v>16163946.220000001</v>
      </c>
      <c r="G156" s="103">
        <v>73</v>
      </c>
      <c r="H156" s="26">
        <v>15046412.210000001</v>
      </c>
      <c r="I156" s="103">
        <v>73</v>
      </c>
      <c r="J156" s="26">
        <f>H156</f>
        <v>15046412.210000001</v>
      </c>
      <c r="K156" s="83">
        <f t="shared" si="9"/>
        <v>0</v>
      </c>
      <c r="L156" s="31"/>
      <c r="M156" s="169"/>
      <c r="N156" s="172"/>
      <c r="O156" s="172"/>
      <c r="P156" s="172"/>
      <c r="Q156" s="172"/>
      <c r="R156" s="172"/>
      <c r="S156" s="172"/>
      <c r="T156" s="172"/>
      <c r="U156" s="172"/>
      <c r="V156" s="172"/>
    </row>
    <row r="157" spans="1:22" s="29" customFormat="1" ht="25.5" x14ac:dyDescent="0.25">
      <c r="A157" s="208"/>
      <c r="B157" s="107" t="s">
        <v>234</v>
      </c>
      <c r="C157" s="108" t="s">
        <v>333</v>
      </c>
      <c r="D157" s="26" t="s">
        <v>24</v>
      </c>
      <c r="E157" s="103">
        <v>37</v>
      </c>
      <c r="F157" s="26">
        <v>7845125.6500000004</v>
      </c>
      <c r="G157" s="103">
        <v>39</v>
      </c>
      <c r="H157" s="26">
        <v>8038494.1900000004</v>
      </c>
      <c r="I157" s="103">
        <v>39</v>
      </c>
      <c r="J157" s="26">
        <f>H157</f>
        <v>8038494.1900000004</v>
      </c>
      <c r="K157" s="83">
        <f t="shared" si="9"/>
        <v>0</v>
      </c>
      <c r="L157" s="31"/>
      <c r="M157" s="169"/>
      <c r="N157" s="172"/>
      <c r="O157" s="172"/>
      <c r="P157" s="172"/>
      <c r="Q157" s="172"/>
      <c r="R157" s="172"/>
      <c r="S157" s="172"/>
      <c r="T157" s="172"/>
      <c r="U157" s="172"/>
      <c r="V157" s="172"/>
    </row>
    <row r="158" spans="1:22" s="29" customFormat="1" ht="25.5" x14ac:dyDescent="0.25">
      <c r="A158" s="208"/>
      <c r="B158" s="107" t="s">
        <v>246</v>
      </c>
      <c r="C158" s="108" t="s">
        <v>334</v>
      </c>
      <c r="D158" s="26" t="s">
        <v>24</v>
      </c>
      <c r="E158" s="103">
        <v>28</v>
      </c>
      <c r="F158" s="26">
        <v>3351285.63</v>
      </c>
      <c r="G158" s="103">
        <v>25</v>
      </c>
      <c r="H158" s="26">
        <v>3152880.89</v>
      </c>
      <c r="I158" s="103">
        <v>25</v>
      </c>
      <c r="J158" s="26">
        <f>H158</f>
        <v>3152880.89</v>
      </c>
      <c r="K158" s="83">
        <f t="shared" si="9"/>
        <v>0</v>
      </c>
      <c r="L158" s="31"/>
      <c r="M158" s="169"/>
      <c r="N158" s="172"/>
      <c r="O158" s="172"/>
      <c r="P158" s="172"/>
      <c r="Q158" s="172"/>
      <c r="R158" s="172"/>
      <c r="S158" s="172"/>
      <c r="T158" s="172"/>
      <c r="U158" s="172"/>
      <c r="V158" s="172"/>
    </row>
    <row r="159" spans="1:22" s="29" customFormat="1" ht="25.5" x14ac:dyDescent="0.25">
      <c r="A159" s="208"/>
      <c r="B159" s="107" t="s">
        <v>335</v>
      </c>
      <c r="C159" s="141" t="s">
        <v>336</v>
      </c>
      <c r="D159" s="26" t="s">
        <v>24</v>
      </c>
      <c r="E159" s="103">
        <v>16</v>
      </c>
      <c r="F159" s="26">
        <v>3710074.24</v>
      </c>
      <c r="G159" s="103">
        <v>16</v>
      </c>
      <c r="H159" s="26">
        <f>F159</f>
        <v>3710074.24</v>
      </c>
      <c r="I159" s="103">
        <v>16</v>
      </c>
      <c r="J159" s="26">
        <f t="shared" ref="J159:J161" si="10">H159</f>
        <v>3710074.24</v>
      </c>
      <c r="K159" s="83">
        <f t="shared" si="9"/>
        <v>0</v>
      </c>
      <c r="L159" s="31"/>
      <c r="M159" s="169"/>
      <c r="N159" s="172"/>
      <c r="O159" s="172"/>
      <c r="P159" s="172"/>
      <c r="Q159" s="172"/>
      <c r="R159" s="172"/>
      <c r="S159" s="172"/>
      <c r="T159" s="172"/>
      <c r="U159" s="172"/>
      <c r="V159" s="172"/>
    </row>
    <row r="160" spans="1:22" s="28" customFormat="1" ht="33.75" customHeight="1" x14ac:dyDescent="0.25">
      <c r="A160" s="208"/>
      <c r="B160" s="107" t="s">
        <v>337</v>
      </c>
      <c r="C160" s="108" t="s">
        <v>338</v>
      </c>
      <c r="D160" s="26" t="s">
        <v>24</v>
      </c>
      <c r="E160" s="103">
        <v>9</v>
      </c>
      <c r="F160" s="26">
        <v>1855037.12</v>
      </c>
      <c r="G160" s="103">
        <v>9</v>
      </c>
      <c r="H160" s="26">
        <f>F160</f>
        <v>1855037.12</v>
      </c>
      <c r="I160" s="103">
        <v>9</v>
      </c>
      <c r="J160" s="26">
        <f t="shared" si="10"/>
        <v>1855037.12</v>
      </c>
      <c r="K160" s="83">
        <f t="shared" si="9"/>
        <v>0</v>
      </c>
      <c r="L160" s="31"/>
      <c r="M160" s="174"/>
      <c r="N160" s="173"/>
      <c r="O160" s="173"/>
      <c r="P160" s="173"/>
      <c r="Q160" s="173"/>
      <c r="R160" s="173"/>
      <c r="S160" s="173"/>
      <c r="T160" s="173"/>
      <c r="U160" s="173"/>
      <c r="V160" s="173"/>
    </row>
    <row r="161" spans="1:22" s="29" customFormat="1" ht="43.5" customHeight="1" x14ac:dyDescent="0.25">
      <c r="A161" s="208"/>
      <c r="B161" s="107" t="s">
        <v>339</v>
      </c>
      <c r="C161" s="108" t="s">
        <v>340</v>
      </c>
      <c r="D161" s="26" t="s">
        <v>24</v>
      </c>
      <c r="E161" s="103">
        <v>28</v>
      </c>
      <c r="F161" s="26">
        <v>5541748.5199999996</v>
      </c>
      <c r="G161" s="103">
        <v>33</v>
      </c>
      <c r="H161" s="26">
        <v>6801802.7800000003</v>
      </c>
      <c r="I161" s="103">
        <v>33</v>
      </c>
      <c r="J161" s="26">
        <f t="shared" si="10"/>
        <v>6801802.7800000003</v>
      </c>
      <c r="K161" s="83">
        <f t="shared" si="9"/>
        <v>0</v>
      </c>
      <c r="L161" s="31"/>
      <c r="M161" s="172"/>
      <c r="N161" s="172"/>
      <c r="O161" s="172"/>
      <c r="P161" s="172"/>
      <c r="Q161" s="172"/>
      <c r="R161" s="172"/>
      <c r="S161" s="172"/>
      <c r="T161" s="172"/>
      <c r="U161" s="172"/>
      <c r="V161" s="172"/>
    </row>
    <row r="162" spans="1:22" s="29" customFormat="1" ht="25.5" x14ac:dyDescent="0.25">
      <c r="A162" s="208"/>
      <c r="B162" s="107" t="s">
        <v>341</v>
      </c>
      <c r="C162" s="108" t="s">
        <v>342</v>
      </c>
      <c r="D162" s="26" t="s">
        <v>24</v>
      </c>
      <c r="E162" s="103">
        <v>0</v>
      </c>
      <c r="F162" s="26">
        <v>0</v>
      </c>
      <c r="G162" s="103">
        <v>24</v>
      </c>
      <c r="H162" s="26">
        <v>795825.47</v>
      </c>
      <c r="I162" s="103">
        <v>24</v>
      </c>
      <c r="J162" s="26">
        <v>795825.47</v>
      </c>
      <c r="K162" s="83">
        <f t="shared" si="9"/>
        <v>0</v>
      </c>
      <c r="L162" s="31"/>
      <c r="M162" s="172"/>
      <c r="N162" s="172"/>
      <c r="O162" s="172"/>
      <c r="P162" s="172"/>
      <c r="Q162" s="172"/>
      <c r="R162" s="172"/>
      <c r="S162" s="172"/>
      <c r="T162" s="172"/>
      <c r="U162" s="172"/>
      <c r="V162" s="172"/>
    </row>
    <row r="163" spans="1:22" s="29" customFormat="1" ht="25.5" x14ac:dyDescent="0.25">
      <c r="A163" s="208"/>
      <c r="B163" s="34" t="s">
        <v>343</v>
      </c>
      <c r="C163" s="19" t="s">
        <v>344</v>
      </c>
      <c r="D163" s="26" t="s">
        <v>24</v>
      </c>
      <c r="E163" s="103">
        <v>12</v>
      </c>
      <c r="F163" s="26">
        <v>2958745.6000000001</v>
      </c>
      <c r="G163" s="103">
        <v>15</v>
      </c>
      <c r="H163" s="26">
        <v>3091728.54</v>
      </c>
      <c r="I163" s="103">
        <v>15</v>
      </c>
      <c r="J163" s="26">
        <f>H163</f>
        <v>3091728.54</v>
      </c>
      <c r="K163" s="83">
        <f t="shared" si="9"/>
        <v>0</v>
      </c>
      <c r="L163" s="31"/>
      <c r="M163" s="172"/>
      <c r="N163" s="172"/>
      <c r="O163" s="172"/>
      <c r="P163" s="172"/>
      <c r="Q163" s="172"/>
      <c r="R163" s="172"/>
      <c r="S163" s="172"/>
      <c r="T163" s="172"/>
      <c r="U163" s="172"/>
      <c r="V163" s="172"/>
    </row>
    <row r="164" spans="1:22" s="29" customFormat="1" ht="25.5" x14ac:dyDescent="0.25">
      <c r="A164" s="208"/>
      <c r="B164" s="107" t="s">
        <v>345</v>
      </c>
      <c r="C164" s="19" t="s">
        <v>346</v>
      </c>
      <c r="D164" s="26" t="s">
        <v>24</v>
      </c>
      <c r="E164" s="103">
        <v>27</v>
      </c>
      <c r="F164" s="26">
        <v>0</v>
      </c>
      <c r="G164" s="103">
        <v>24</v>
      </c>
      <c r="H164" s="26">
        <v>5152880.8899999997</v>
      </c>
      <c r="I164" s="103">
        <v>24</v>
      </c>
      <c r="J164" s="26">
        <f>H164</f>
        <v>5152880.8899999997</v>
      </c>
      <c r="K164" s="83">
        <f t="shared" si="9"/>
        <v>0</v>
      </c>
      <c r="L164" s="31"/>
      <c r="M164" s="172"/>
      <c r="N164" s="172"/>
      <c r="O164" s="172"/>
      <c r="P164" s="172"/>
      <c r="Q164" s="172"/>
      <c r="R164" s="172"/>
      <c r="S164" s="172"/>
      <c r="T164" s="172"/>
      <c r="U164" s="172"/>
      <c r="V164" s="172"/>
    </row>
    <row r="165" spans="1:22" s="29" customFormat="1" ht="25.5" hidden="1" customHeight="1" x14ac:dyDescent="0.25">
      <c r="A165" s="208"/>
      <c r="B165" s="107" t="s">
        <v>347</v>
      </c>
      <c r="C165" s="108" t="s">
        <v>348</v>
      </c>
      <c r="D165" s="26" t="s">
        <v>24</v>
      </c>
      <c r="E165" s="103">
        <v>1</v>
      </c>
      <c r="F165" s="26">
        <v>206115.24</v>
      </c>
      <c r="G165" s="103">
        <v>1</v>
      </c>
      <c r="H165" s="26">
        <v>206115.24</v>
      </c>
      <c r="I165" s="103">
        <v>1</v>
      </c>
      <c r="J165" s="26">
        <f>H165</f>
        <v>206115.24</v>
      </c>
      <c r="K165" s="83"/>
      <c r="L165" s="31"/>
      <c r="M165" s="172"/>
      <c r="N165" s="172"/>
      <c r="O165" s="172"/>
      <c r="P165" s="172"/>
      <c r="Q165" s="172"/>
      <c r="R165" s="172"/>
      <c r="S165" s="172"/>
      <c r="T165" s="172"/>
      <c r="U165" s="172"/>
      <c r="V165" s="172"/>
    </row>
    <row r="166" spans="1:22" s="29" customFormat="1" ht="38.25" x14ac:dyDescent="0.25">
      <c r="A166" s="208"/>
      <c r="B166" s="107" t="s">
        <v>349</v>
      </c>
      <c r="C166" s="19" t="s">
        <v>350</v>
      </c>
      <c r="D166" s="26" t="s">
        <v>24</v>
      </c>
      <c r="E166" s="103">
        <v>0</v>
      </c>
      <c r="F166" s="26">
        <v>0</v>
      </c>
      <c r="G166" s="103">
        <v>0</v>
      </c>
      <c r="H166" s="26">
        <v>0</v>
      </c>
      <c r="I166" s="103">
        <v>0</v>
      </c>
      <c r="J166" s="26">
        <f t="shared" ref="J166:J169" si="11">H166</f>
        <v>0</v>
      </c>
      <c r="K166" s="83">
        <f t="shared" si="9"/>
        <v>0</v>
      </c>
      <c r="L166" s="31"/>
      <c r="M166" s="172"/>
      <c r="N166" s="172"/>
      <c r="O166" s="172"/>
      <c r="P166" s="172"/>
      <c r="Q166" s="172"/>
      <c r="R166" s="172"/>
      <c r="S166" s="172"/>
      <c r="T166" s="172"/>
      <c r="U166" s="172"/>
      <c r="V166" s="172"/>
    </row>
    <row r="167" spans="1:22" s="29" customFormat="1" ht="25.5" x14ac:dyDescent="0.25">
      <c r="A167" s="208"/>
      <c r="B167" s="107" t="s">
        <v>351</v>
      </c>
      <c r="C167" s="141" t="s">
        <v>352</v>
      </c>
      <c r="D167" s="26" t="s">
        <v>24</v>
      </c>
      <c r="E167" s="103">
        <v>3</v>
      </c>
      <c r="F167" s="26">
        <v>967046.29</v>
      </c>
      <c r="G167" s="103">
        <v>2</v>
      </c>
      <c r="H167" s="26">
        <v>912230.47</v>
      </c>
      <c r="I167" s="103">
        <v>2</v>
      </c>
      <c r="J167" s="26">
        <f>H167</f>
        <v>912230.47</v>
      </c>
      <c r="K167" s="83"/>
      <c r="L167" s="31"/>
      <c r="M167" s="172"/>
      <c r="N167" s="172"/>
      <c r="O167" s="172"/>
      <c r="P167" s="172"/>
      <c r="Q167" s="172"/>
      <c r="R167" s="172"/>
      <c r="S167" s="172"/>
      <c r="T167" s="172"/>
      <c r="U167" s="172"/>
      <c r="V167" s="172"/>
    </row>
    <row r="168" spans="1:22" s="29" customFormat="1" ht="25.5" x14ac:dyDescent="0.25">
      <c r="A168" s="208"/>
      <c r="B168" s="107" t="s">
        <v>353</v>
      </c>
      <c r="C168" s="108" t="s">
        <v>354</v>
      </c>
      <c r="D168" s="26" t="s">
        <v>24</v>
      </c>
      <c r="E168" s="103">
        <v>3</v>
      </c>
      <c r="F168" s="26">
        <v>1026694.77</v>
      </c>
      <c r="G168" s="103">
        <v>3</v>
      </c>
      <c r="H168" s="26">
        <v>1026694.77</v>
      </c>
      <c r="I168" s="103">
        <v>3</v>
      </c>
      <c r="J168" s="26">
        <f t="shared" si="11"/>
        <v>1026694.77</v>
      </c>
      <c r="K168" s="83">
        <f t="shared" si="9"/>
        <v>0</v>
      </c>
      <c r="L168" s="31"/>
      <c r="M168" s="172"/>
      <c r="N168" s="172"/>
      <c r="O168" s="172"/>
      <c r="P168" s="172"/>
      <c r="Q168" s="172"/>
      <c r="R168" s="172"/>
      <c r="S168" s="172"/>
      <c r="T168" s="172"/>
      <c r="U168" s="172"/>
      <c r="V168" s="172"/>
    </row>
    <row r="169" spans="1:22" s="29" customFormat="1" ht="25.5" x14ac:dyDescent="0.25">
      <c r="A169" s="208"/>
      <c r="B169" s="107" t="s">
        <v>258</v>
      </c>
      <c r="C169" s="19" t="s">
        <v>355</v>
      </c>
      <c r="D169" s="26" t="s">
        <v>24</v>
      </c>
      <c r="E169" s="103">
        <v>21</v>
      </c>
      <c r="F169" s="26">
        <v>4100251.97</v>
      </c>
      <c r="G169" s="103">
        <v>24</v>
      </c>
      <c r="H169" s="26">
        <v>4446765.66</v>
      </c>
      <c r="I169" s="103">
        <v>24</v>
      </c>
      <c r="J169" s="26">
        <f t="shared" si="11"/>
        <v>4446765.66</v>
      </c>
      <c r="K169" s="83">
        <f t="shared" si="9"/>
        <v>0</v>
      </c>
      <c r="L169" s="31"/>
      <c r="M169" s="172"/>
      <c r="N169" s="172"/>
      <c r="O169" s="172"/>
      <c r="P169" s="172"/>
      <c r="Q169" s="172"/>
      <c r="R169" s="172"/>
      <c r="S169" s="172"/>
      <c r="T169" s="172"/>
      <c r="U169" s="172"/>
      <c r="V169" s="172"/>
    </row>
    <row r="170" spans="1:22" s="29" customFormat="1" ht="25.5" hidden="1" customHeight="1" x14ac:dyDescent="0.25">
      <c r="A170" s="208"/>
      <c r="B170" s="34"/>
      <c r="C170" s="19"/>
      <c r="D170" s="26"/>
      <c r="E170" s="26"/>
      <c r="F170" s="26"/>
      <c r="G170" s="26"/>
      <c r="H170" s="26"/>
      <c r="I170" s="26"/>
      <c r="J170" s="26"/>
      <c r="K170" s="83"/>
      <c r="L170" s="31"/>
      <c r="M170" s="172"/>
      <c r="N170" s="172"/>
      <c r="O170" s="172"/>
      <c r="P170" s="172"/>
      <c r="Q170" s="172"/>
      <c r="R170" s="172"/>
      <c r="S170" s="172"/>
      <c r="T170" s="172"/>
      <c r="U170" s="172"/>
      <c r="V170" s="172"/>
    </row>
    <row r="171" spans="1:22" s="29" customFormat="1" ht="12.75" hidden="1" customHeight="1" x14ac:dyDescent="0.25">
      <c r="A171" s="208"/>
      <c r="B171" s="34"/>
      <c r="C171" s="19"/>
      <c r="D171" s="26"/>
      <c r="E171" s="26"/>
      <c r="F171" s="26"/>
      <c r="G171" s="103"/>
      <c r="H171" s="26"/>
      <c r="I171" s="103"/>
      <c r="J171" s="26"/>
      <c r="K171" s="83"/>
      <c r="L171" s="31"/>
      <c r="M171" s="172"/>
      <c r="N171" s="172"/>
      <c r="O171" s="172"/>
      <c r="P171" s="172"/>
      <c r="Q171" s="172"/>
      <c r="R171" s="172"/>
      <c r="S171" s="172"/>
      <c r="T171" s="172"/>
      <c r="U171" s="172"/>
      <c r="V171" s="172"/>
    </row>
    <row r="172" spans="1:22" s="29" customFormat="1" ht="16.5" customHeight="1" x14ac:dyDescent="0.25">
      <c r="A172" s="209"/>
      <c r="B172" s="35"/>
      <c r="C172" s="27" t="s">
        <v>172</v>
      </c>
      <c r="D172" s="16" t="s">
        <v>40</v>
      </c>
      <c r="E172" s="14" t="s">
        <v>109</v>
      </c>
      <c r="F172" s="26">
        <v>8416500</v>
      </c>
      <c r="G172" s="14" t="s">
        <v>109</v>
      </c>
      <c r="H172" s="26">
        <v>10363907.029999999</v>
      </c>
      <c r="I172" s="14" t="s">
        <v>109</v>
      </c>
      <c r="J172" s="26">
        <v>10363907.029999999</v>
      </c>
      <c r="K172" s="14" t="s">
        <v>109</v>
      </c>
      <c r="L172" s="31"/>
      <c r="M172" s="172"/>
      <c r="N172" s="172"/>
      <c r="O172" s="172"/>
      <c r="P172" s="172"/>
      <c r="Q172" s="172"/>
      <c r="R172" s="172"/>
      <c r="S172" s="172"/>
      <c r="T172" s="172"/>
      <c r="U172" s="172"/>
      <c r="V172" s="172"/>
    </row>
    <row r="173" spans="1:22" ht="36.75" customHeight="1" x14ac:dyDescent="0.25">
      <c r="A173" s="201" t="s">
        <v>19</v>
      </c>
      <c r="B173" s="32" t="s">
        <v>14</v>
      </c>
      <c r="C173" s="21" t="s">
        <v>22</v>
      </c>
      <c r="D173" s="15" t="s">
        <v>14</v>
      </c>
      <c r="E173" s="15" t="s">
        <v>14</v>
      </c>
      <c r="F173" s="22">
        <f>SUM(F174:F176)</f>
        <v>32818100</v>
      </c>
      <c r="G173" s="15" t="s">
        <v>14</v>
      </c>
      <c r="H173" s="22">
        <f>SUM(H174:H176)</f>
        <v>33325786.799999997</v>
      </c>
      <c r="I173" s="15" t="s">
        <v>14</v>
      </c>
      <c r="J173" s="22">
        <f>SUM(J174:J176)</f>
        <v>33273392.370000001</v>
      </c>
      <c r="K173" s="15" t="s">
        <v>14</v>
      </c>
      <c r="L173" s="33" t="s">
        <v>14</v>
      </c>
      <c r="M173" s="158"/>
      <c r="N173" s="162">
        <v>32818100</v>
      </c>
      <c r="O173" s="175">
        <v>33325786.800000001</v>
      </c>
      <c r="P173" s="176">
        <v>33273392.370000001</v>
      </c>
      <c r="Q173" s="168"/>
      <c r="R173" s="168"/>
      <c r="S173" s="168"/>
    </row>
    <row r="174" spans="1:22" ht="38.25" x14ac:dyDescent="0.25">
      <c r="A174" s="202"/>
      <c r="B174" s="190" t="s">
        <v>20</v>
      </c>
      <c r="C174" s="108" t="s">
        <v>17</v>
      </c>
      <c r="D174" s="191" t="s">
        <v>23</v>
      </c>
      <c r="E174" s="17">
        <v>11319</v>
      </c>
      <c r="F174" s="23">
        <v>28377836.219999999</v>
      </c>
      <c r="G174" s="18">
        <v>11319</v>
      </c>
      <c r="H174" s="66">
        <v>28817492.989999998</v>
      </c>
      <c r="I174" s="18">
        <v>11319</v>
      </c>
      <c r="J174" s="66">
        <v>28772406.93</v>
      </c>
      <c r="K174" s="83">
        <f t="shared" ref="K174:K175" si="12">I174-G174</f>
        <v>0</v>
      </c>
      <c r="L174" s="31"/>
      <c r="M174" s="158" t="s">
        <v>217</v>
      </c>
      <c r="N174" s="162">
        <f>N173-F173</f>
        <v>0</v>
      </c>
      <c r="O174" s="175">
        <f>O173-H173</f>
        <v>0</v>
      </c>
      <c r="P174" s="176">
        <f>P173-J173</f>
        <v>0</v>
      </c>
      <c r="Q174" s="168"/>
      <c r="R174" s="168"/>
      <c r="S174" s="168"/>
    </row>
    <row r="175" spans="1:22" ht="38.25" x14ac:dyDescent="0.25">
      <c r="A175" s="203"/>
      <c r="B175" s="190" t="s">
        <v>21</v>
      </c>
      <c r="C175" s="108" t="s">
        <v>18</v>
      </c>
      <c r="D175" s="191" t="s">
        <v>23</v>
      </c>
      <c r="E175" s="17">
        <v>1751</v>
      </c>
      <c r="F175" s="23">
        <v>4391027.78</v>
      </c>
      <c r="G175" s="18">
        <v>1751</v>
      </c>
      <c r="H175" s="66">
        <v>4459057.8099999996</v>
      </c>
      <c r="I175" s="18">
        <v>1751</v>
      </c>
      <c r="J175" s="66">
        <v>4452081.4400000004</v>
      </c>
      <c r="K175" s="83">
        <f t="shared" si="12"/>
        <v>0</v>
      </c>
      <c r="L175" s="31"/>
      <c r="M175" s="158"/>
      <c r="N175" s="162"/>
      <c r="O175" s="165"/>
      <c r="P175" s="161"/>
    </row>
    <row r="176" spans="1:22" ht="20.25" customHeight="1" x14ac:dyDescent="0.25">
      <c r="A176" s="20"/>
      <c r="B176" s="34"/>
      <c r="C176" s="65" t="s">
        <v>172</v>
      </c>
      <c r="D176" s="191" t="s">
        <v>40</v>
      </c>
      <c r="E176" s="14" t="s">
        <v>109</v>
      </c>
      <c r="F176" s="23">
        <v>49236</v>
      </c>
      <c r="G176" s="14" t="s">
        <v>109</v>
      </c>
      <c r="H176" s="24">
        <v>49236</v>
      </c>
      <c r="I176" s="14" t="s">
        <v>109</v>
      </c>
      <c r="J176" s="24">
        <v>48904</v>
      </c>
      <c r="K176" s="83"/>
      <c r="L176" s="36"/>
      <c r="M176" s="158"/>
      <c r="N176" s="162"/>
      <c r="O176" s="165"/>
      <c r="P176" s="161"/>
    </row>
    <row r="177" spans="1:22" ht="34.5" customHeight="1" x14ac:dyDescent="0.25">
      <c r="A177" s="201" t="s">
        <v>124</v>
      </c>
      <c r="B177" s="82" t="s">
        <v>14</v>
      </c>
      <c r="C177" s="21" t="s">
        <v>22</v>
      </c>
      <c r="D177" s="15" t="s">
        <v>14</v>
      </c>
      <c r="E177" s="15" t="s">
        <v>14</v>
      </c>
      <c r="F177" s="30">
        <f>F178+F179+F180+F181</f>
        <v>20380600</v>
      </c>
      <c r="G177" s="15" t="s">
        <v>14</v>
      </c>
      <c r="H177" s="30">
        <f>H178+H179+H180+H181</f>
        <v>22531559.899999999</v>
      </c>
      <c r="I177" s="15" t="s">
        <v>14</v>
      </c>
      <c r="J177" s="30">
        <f>J178+J179+J180+J181</f>
        <v>22419588.25</v>
      </c>
      <c r="K177" s="15" t="s">
        <v>14</v>
      </c>
      <c r="L177" s="33" t="s">
        <v>14</v>
      </c>
      <c r="M177" s="158"/>
      <c r="N177" s="162">
        <v>20380600</v>
      </c>
      <c r="O177" s="165">
        <v>22531559.899999999</v>
      </c>
      <c r="P177" s="161">
        <v>22419588.25</v>
      </c>
    </row>
    <row r="178" spans="1:22" x14ac:dyDescent="0.25">
      <c r="A178" s="202"/>
      <c r="B178" s="107" t="s">
        <v>121</v>
      </c>
      <c r="C178" s="122" t="s">
        <v>125</v>
      </c>
      <c r="D178" s="94" t="s">
        <v>118</v>
      </c>
      <c r="E178" s="132">
        <v>757</v>
      </c>
      <c r="F178" s="128">
        <v>13842800.74</v>
      </c>
      <c r="G178" s="192">
        <v>759</v>
      </c>
      <c r="H178" s="133">
        <v>15317364.289999999</v>
      </c>
      <c r="I178" s="192">
        <v>759</v>
      </c>
      <c r="J178" s="133">
        <v>15240742.09</v>
      </c>
      <c r="K178" s="123">
        <f t="shared" ref="K178:K180" si="13">G178-I178</f>
        <v>0</v>
      </c>
      <c r="L178" s="36"/>
      <c r="M178" s="158" t="s">
        <v>217</v>
      </c>
      <c r="N178" s="162">
        <f>N177-F177</f>
        <v>0</v>
      </c>
      <c r="O178" s="165">
        <f>O177-H177</f>
        <v>0</v>
      </c>
      <c r="P178" s="161">
        <f>P177-J177</f>
        <v>0</v>
      </c>
    </row>
    <row r="179" spans="1:22" ht="39" x14ac:dyDescent="0.25">
      <c r="A179" s="202"/>
      <c r="B179" s="107" t="s">
        <v>122</v>
      </c>
      <c r="C179" s="124" t="s">
        <v>116</v>
      </c>
      <c r="D179" s="94" t="s">
        <v>119</v>
      </c>
      <c r="E179" s="193">
        <v>15000</v>
      </c>
      <c r="F179" s="131">
        <v>1445279.05</v>
      </c>
      <c r="G179" s="193">
        <v>15147</v>
      </c>
      <c r="H179" s="125">
        <v>1600455.28</v>
      </c>
      <c r="I179" s="193">
        <v>15147</v>
      </c>
      <c r="J179" s="125">
        <v>1592449.3</v>
      </c>
      <c r="K179" s="123">
        <f t="shared" si="13"/>
        <v>0</v>
      </c>
      <c r="L179" s="36"/>
      <c r="M179" s="158"/>
      <c r="N179" s="162"/>
      <c r="O179" s="165"/>
    </row>
    <row r="180" spans="1:22" x14ac:dyDescent="0.25">
      <c r="A180" s="202"/>
      <c r="B180" s="157" t="s">
        <v>123</v>
      </c>
      <c r="C180" s="126" t="s">
        <v>117</v>
      </c>
      <c r="D180" s="95" t="s">
        <v>120</v>
      </c>
      <c r="E180" s="127">
        <v>30</v>
      </c>
      <c r="F180" s="134">
        <v>4939599.21</v>
      </c>
      <c r="G180" s="194">
        <v>30</v>
      </c>
      <c r="H180" s="129">
        <v>5466170.3300000001</v>
      </c>
      <c r="I180" s="192">
        <v>30</v>
      </c>
      <c r="J180" s="125">
        <v>5438826.8600000003</v>
      </c>
      <c r="K180" s="123">
        <f t="shared" si="13"/>
        <v>0</v>
      </c>
      <c r="L180" s="130"/>
      <c r="M180" s="158"/>
      <c r="N180" s="162"/>
      <c r="O180" s="165"/>
    </row>
    <row r="181" spans="1:22" ht="18" customHeight="1" thickBot="1" x14ac:dyDescent="0.3">
      <c r="A181" s="203"/>
      <c r="B181" s="37"/>
      <c r="C181" s="38" t="s">
        <v>172</v>
      </c>
      <c r="D181" s="39"/>
      <c r="E181" s="40" t="s">
        <v>109</v>
      </c>
      <c r="F181" s="135">
        <v>152921</v>
      </c>
      <c r="G181" s="40" t="s">
        <v>109</v>
      </c>
      <c r="H181" s="41">
        <v>147570</v>
      </c>
      <c r="I181" s="40" t="s">
        <v>109</v>
      </c>
      <c r="J181" s="42">
        <v>147570</v>
      </c>
      <c r="K181" s="73"/>
      <c r="L181" s="43"/>
      <c r="M181" s="158"/>
      <c r="N181" s="162"/>
      <c r="O181" s="165"/>
    </row>
    <row r="182" spans="1:22" s="2" customFormat="1" x14ac:dyDescent="0.25">
      <c r="A182" s="204"/>
      <c r="B182" s="205"/>
      <c r="C182" s="205"/>
      <c r="D182" s="205"/>
      <c r="E182" s="3"/>
      <c r="F182" s="3"/>
      <c r="G182" s="4"/>
      <c r="H182" s="4"/>
      <c r="I182" s="4"/>
      <c r="J182" s="4"/>
      <c r="K182" s="4"/>
      <c r="L182" s="4"/>
      <c r="M182" s="177"/>
      <c r="N182" s="167"/>
      <c r="O182" s="167"/>
      <c r="P182" s="167"/>
      <c r="Q182" s="168"/>
      <c r="R182" s="168"/>
      <c r="S182" s="168"/>
      <c r="T182" s="168"/>
      <c r="U182" s="168"/>
      <c r="V182" s="168"/>
    </row>
    <row r="183" spans="1:22" s="8" customFormat="1" ht="15.75" x14ac:dyDescent="0.25">
      <c r="A183" s="5" t="s">
        <v>41</v>
      </c>
      <c r="B183" s="6"/>
      <c r="C183" s="7"/>
      <c r="D183" s="7"/>
      <c r="E183" s="178" t="s">
        <v>215</v>
      </c>
      <c r="F183" s="180">
        <f>F100+F172+F176+F181+F78</f>
        <v>51621277.700000003</v>
      </c>
      <c r="G183" s="180"/>
      <c r="H183" s="180">
        <f t="shared" ref="H183:J183" si="14">H100+H172+H176+H181+H78</f>
        <v>61019568.719999999</v>
      </c>
      <c r="I183" s="180"/>
      <c r="J183" s="180">
        <f t="shared" si="14"/>
        <v>60928084.800000004</v>
      </c>
      <c r="K183" s="13"/>
      <c r="M183" s="160"/>
      <c r="N183" s="159"/>
      <c r="O183" s="159"/>
      <c r="P183" s="159"/>
      <c r="Q183" s="160"/>
      <c r="R183" s="160"/>
      <c r="S183" s="160"/>
      <c r="T183" s="160"/>
      <c r="U183" s="160"/>
      <c r="V183" s="160"/>
    </row>
    <row r="184" spans="1:22" s="7" customFormat="1" ht="12.75" x14ac:dyDescent="0.2">
      <c r="A184" s="5" t="s">
        <v>136</v>
      </c>
      <c r="M184" s="178"/>
      <c r="N184" s="179"/>
      <c r="O184" s="179"/>
      <c r="P184" s="179"/>
      <c r="Q184" s="178"/>
      <c r="R184" s="178"/>
      <c r="S184" s="178"/>
      <c r="T184" s="178"/>
      <c r="U184" s="178"/>
      <c r="V184" s="178"/>
    </row>
    <row r="185" spans="1:22" s="7" customFormat="1" ht="12.75" x14ac:dyDescent="0.2">
      <c r="A185" s="5" t="s">
        <v>42</v>
      </c>
      <c r="F185" s="13"/>
      <c r="G185" s="13"/>
      <c r="H185" s="13"/>
      <c r="I185" s="13"/>
      <c r="J185" s="13"/>
      <c r="M185" s="178"/>
      <c r="N185" s="179"/>
      <c r="O185" s="179"/>
      <c r="P185" s="179"/>
      <c r="Q185" s="178"/>
      <c r="R185" s="178"/>
      <c r="S185" s="178"/>
      <c r="T185" s="178"/>
      <c r="U185" s="178"/>
      <c r="V185" s="178"/>
    </row>
    <row r="186" spans="1:22" s="7" customFormat="1" ht="12.75" x14ac:dyDescent="0.2">
      <c r="A186" s="5" t="s">
        <v>43</v>
      </c>
      <c r="M186" s="178"/>
      <c r="N186" s="179"/>
      <c r="O186" s="179"/>
      <c r="P186" s="179"/>
      <c r="Q186" s="178"/>
      <c r="R186" s="178"/>
      <c r="S186" s="178"/>
      <c r="T186" s="178"/>
      <c r="U186" s="178"/>
      <c r="V186" s="178"/>
    </row>
    <row r="187" spans="1:22" s="7" customFormat="1" ht="12.75" x14ac:dyDescent="0.2">
      <c r="M187" s="178"/>
      <c r="N187" s="179"/>
      <c r="O187" s="179"/>
      <c r="P187" s="179"/>
      <c r="Q187" s="178"/>
      <c r="R187" s="178"/>
      <c r="S187" s="178"/>
      <c r="T187" s="178"/>
      <c r="U187" s="178"/>
      <c r="V187" s="178"/>
    </row>
    <row r="188" spans="1:22" s="2" customFormat="1" hidden="1" x14ac:dyDescent="0.25">
      <c r="C188" s="9" t="s">
        <v>2</v>
      </c>
      <c r="D188" s="218"/>
      <c r="E188" s="218"/>
      <c r="F188" s="218"/>
      <c r="G188" s="218"/>
      <c r="H188" s="218"/>
      <c r="M188" s="168"/>
      <c r="N188" s="167"/>
      <c r="O188" s="167"/>
      <c r="P188" s="167"/>
      <c r="Q188" s="168"/>
      <c r="R188" s="168"/>
      <c r="S188" s="168"/>
      <c r="T188" s="168"/>
      <c r="U188" s="168"/>
      <c r="V188" s="168"/>
    </row>
    <row r="189" spans="1:22" s="2" customFormat="1" hidden="1" x14ac:dyDescent="0.25">
      <c r="C189" s="9" t="s">
        <v>3</v>
      </c>
      <c r="D189" s="216"/>
      <c r="E189" s="216"/>
      <c r="F189" s="216"/>
      <c r="G189" s="216"/>
      <c r="H189" s="216"/>
      <c r="M189" s="168"/>
      <c r="N189" s="167"/>
      <c r="O189" s="167"/>
      <c r="P189" s="167"/>
      <c r="Q189" s="168"/>
      <c r="R189" s="168"/>
      <c r="S189" s="168"/>
      <c r="T189" s="168"/>
      <c r="U189" s="168"/>
      <c r="V189" s="168"/>
    </row>
    <row r="190" spans="1:22" s="2" customFormat="1" hidden="1" x14ac:dyDescent="0.25">
      <c r="C190" s="9" t="s">
        <v>4</v>
      </c>
      <c r="D190" s="216"/>
      <c r="E190" s="216"/>
      <c r="F190" s="216"/>
      <c r="G190" s="216"/>
      <c r="H190" s="216"/>
      <c r="M190" s="168"/>
      <c r="N190" s="167"/>
      <c r="O190" s="167"/>
      <c r="P190" s="167"/>
      <c r="Q190" s="168"/>
      <c r="R190" s="168"/>
      <c r="S190" s="168"/>
      <c r="T190" s="168"/>
      <c r="U190" s="168"/>
      <c r="V190" s="168"/>
    </row>
    <row r="191" spans="1:22" s="2" customFormat="1" hidden="1" x14ac:dyDescent="0.25">
      <c r="C191" s="9" t="s">
        <v>5</v>
      </c>
      <c r="D191" s="216"/>
      <c r="E191" s="216"/>
      <c r="F191" s="216"/>
      <c r="G191" s="216"/>
      <c r="H191" s="216"/>
      <c r="M191" s="168"/>
      <c r="N191" s="167"/>
      <c r="O191" s="167"/>
      <c r="P191" s="167"/>
      <c r="Q191" s="168"/>
      <c r="R191" s="168"/>
      <c r="S191" s="168"/>
      <c r="T191" s="168"/>
      <c r="U191" s="168"/>
      <c r="V191" s="168"/>
    </row>
    <row r="192" spans="1:22" s="2" customFormat="1" hidden="1" x14ac:dyDescent="0.25">
      <c r="C192" s="9" t="s">
        <v>6</v>
      </c>
      <c r="D192" s="218"/>
      <c r="E192" s="218"/>
      <c r="F192" s="218"/>
      <c r="G192" s="218"/>
      <c r="H192" s="218"/>
      <c r="M192" s="168"/>
      <c r="N192" s="167"/>
      <c r="O192" s="167"/>
      <c r="P192" s="167"/>
      <c r="Q192" s="168"/>
      <c r="R192" s="168"/>
      <c r="S192" s="168"/>
      <c r="T192" s="168"/>
      <c r="U192" s="168"/>
      <c r="V192" s="168"/>
    </row>
    <row r="193" spans="3:22" s="2" customFormat="1" hidden="1" x14ac:dyDescent="0.25">
      <c r="C193" s="9" t="s">
        <v>7</v>
      </c>
      <c r="D193" s="218"/>
      <c r="E193" s="218"/>
      <c r="F193" s="218"/>
      <c r="G193" s="218"/>
      <c r="H193" s="218"/>
      <c r="M193" s="168"/>
      <c r="N193" s="167"/>
      <c r="O193" s="167"/>
      <c r="P193" s="167"/>
      <c r="Q193" s="168"/>
      <c r="R193" s="168"/>
      <c r="S193" s="168"/>
      <c r="T193" s="168"/>
      <c r="U193" s="168"/>
      <c r="V193" s="168"/>
    </row>
    <row r="194" spans="3:22" s="2" customFormat="1" hidden="1" x14ac:dyDescent="0.25">
      <c r="C194" s="9" t="s">
        <v>8</v>
      </c>
      <c r="D194" s="216"/>
      <c r="E194" s="216"/>
      <c r="F194" s="216"/>
      <c r="G194" s="216"/>
      <c r="H194" s="216"/>
      <c r="M194" s="168"/>
      <c r="N194" s="167"/>
      <c r="O194" s="167"/>
      <c r="P194" s="167"/>
      <c r="Q194" s="168"/>
      <c r="R194" s="168"/>
      <c r="S194" s="168"/>
      <c r="T194" s="168"/>
      <c r="U194" s="168"/>
      <c r="V194" s="168"/>
    </row>
    <row r="195" spans="3:22" s="2" customFormat="1" hidden="1" x14ac:dyDescent="0.25">
      <c r="C195" s="9" t="s">
        <v>9</v>
      </c>
      <c r="D195" s="217"/>
      <c r="E195" s="217"/>
      <c r="F195" s="217"/>
      <c r="G195" s="217"/>
      <c r="H195" s="217"/>
      <c r="M195" s="168"/>
      <c r="N195" s="167"/>
      <c r="O195" s="167"/>
      <c r="P195" s="167"/>
      <c r="Q195" s="168"/>
      <c r="R195" s="168"/>
      <c r="S195" s="168"/>
      <c r="T195" s="168"/>
      <c r="U195" s="168"/>
      <c r="V195" s="168"/>
    </row>
    <row r="196" spans="3:22" s="2" customFormat="1" hidden="1" x14ac:dyDescent="0.25">
      <c r="D196" s="216"/>
      <c r="E196" s="216"/>
      <c r="F196" s="216"/>
      <c r="G196" s="216"/>
      <c r="H196" s="216"/>
      <c r="M196" s="168"/>
      <c r="N196" s="167"/>
      <c r="O196" s="167"/>
      <c r="P196" s="167"/>
      <c r="Q196" s="168"/>
      <c r="R196" s="168"/>
      <c r="S196" s="168"/>
      <c r="T196" s="168"/>
      <c r="U196" s="168"/>
      <c r="V196" s="168"/>
    </row>
    <row r="197" spans="3:22" s="2" customFormat="1" hidden="1" x14ac:dyDescent="0.25">
      <c r="M197" s="168"/>
      <c r="N197" s="167"/>
      <c r="O197" s="167"/>
      <c r="P197" s="167"/>
      <c r="Q197" s="168"/>
      <c r="R197" s="168"/>
      <c r="S197" s="168"/>
      <c r="T197" s="168"/>
      <c r="U197" s="168"/>
      <c r="V197" s="168"/>
    </row>
    <row r="198" spans="3:22" s="2" customFormat="1" x14ac:dyDescent="0.25">
      <c r="G198" s="10"/>
      <c r="H198" s="11"/>
      <c r="I198" s="10"/>
      <c r="J198" s="11"/>
      <c r="M198" s="168"/>
      <c r="N198" s="167"/>
      <c r="O198" s="167"/>
      <c r="P198" s="167"/>
      <c r="Q198" s="168"/>
      <c r="R198" s="168"/>
      <c r="S198" s="168"/>
      <c r="T198" s="168"/>
      <c r="U198" s="168"/>
      <c r="V198" s="168"/>
    </row>
    <row r="199" spans="3:22" s="2" customFormat="1" x14ac:dyDescent="0.25">
      <c r="H199" s="12"/>
      <c r="J199" s="12"/>
      <c r="M199" s="168"/>
      <c r="N199" s="167"/>
      <c r="O199" s="167"/>
      <c r="P199" s="167"/>
      <c r="Q199" s="168"/>
      <c r="R199" s="168"/>
      <c r="S199" s="168"/>
      <c r="T199" s="168"/>
      <c r="U199" s="168"/>
      <c r="V199" s="168"/>
    </row>
  </sheetData>
  <mergeCells count="32">
    <mergeCell ref="A5:A6"/>
    <mergeCell ref="J1:K1"/>
    <mergeCell ref="B3:L3"/>
    <mergeCell ref="G4:H4"/>
    <mergeCell ref="B5:C5"/>
    <mergeCell ref="D5:D6"/>
    <mergeCell ref="G5:H5"/>
    <mergeCell ref="I5:L5"/>
    <mergeCell ref="E5:F5"/>
    <mergeCell ref="D194:H194"/>
    <mergeCell ref="D195:H195"/>
    <mergeCell ref="D196:H196"/>
    <mergeCell ref="D188:H188"/>
    <mergeCell ref="D189:H189"/>
    <mergeCell ref="D190:H190"/>
    <mergeCell ref="D191:H191"/>
    <mergeCell ref="D192:H192"/>
    <mergeCell ref="D193:H193"/>
    <mergeCell ref="A182:D182"/>
    <mergeCell ref="A79:A100"/>
    <mergeCell ref="A173:A175"/>
    <mergeCell ref="A9:A69"/>
    <mergeCell ref="A101:A172"/>
    <mergeCell ref="B139:B140"/>
    <mergeCell ref="C139:C140"/>
    <mergeCell ref="B141:B142"/>
    <mergeCell ref="C141:C142"/>
    <mergeCell ref="M63:M69"/>
    <mergeCell ref="B64:B65"/>
    <mergeCell ref="C64:C65"/>
    <mergeCell ref="L80:L99"/>
    <mergeCell ref="A177:A181"/>
  </mergeCells>
  <pageMargins left="0.19685039370078741" right="0.19685039370078741" top="0.74803149606299213" bottom="0.74803149606299213" header="0.31496062992125984" footer="0.31496062992125984"/>
  <pageSetup paperSize="9" scale="6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2024-04-12T10:40:42Z</dcterms:modified>
</cp:coreProperties>
</file>