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УТОЧНЕНИЕ БЮДЖЕТА\2024\УТОЧНЕНИЕ БЮДЖЕТА\2.июль\Пояснительная записка\"/>
    </mc:Choice>
  </mc:AlternateContent>
  <bookViews>
    <workbookView xWindow="0" yWindow="0" windowWidth="21570" windowHeight="10215"/>
  </bookViews>
  <sheets>
    <sheet name="Бюджет_3" sheetId="1" r:id="rId1"/>
  </sheets>
  <definedNames>
    <definedName name="_xlnm.Print_Titles" localSheetId="0">Бюджет_3!$5:$7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3" i="1" l="1"/>
  <c r="O53" i="1" l="1"/>
  <c r="O45" i="1"/>
  <c r="O98" i="1" l="1"/>
  <c r="O92" i="1" l="1"/>
  <c r="O151" i="1" l="1"/>
  <c r="O90" i="1"/>
  <c r="O101" i="1"/>
  <c r="O88" i="1" l="1"/>
  <c r="O94" i="1"/>
  <c r="O157" i="1" l="1"/>
  <c r="O83" i="1" l="1"/>
  <c r="O63" i="1"/>
  <c r="O146" i="1" l="1"/>
  <c r="O57" i="1" l="1"/>
  <c r="O127" i="1" l="1"/>
  <c r="O62" i="1"/>
  <c r="O163" i="1" l="1"/>
  <c r="O167" i="1"/>
  <c r="O182" i="1" l="1"/>
  <c r="O71" i="1"/>
  <c r="O141" i="1" l="1"/>
  <c r="O14" i="1" l="1"/>
  <c r="O145" i="1"/>
  <c r="O80" i="1" l="1"/>
  <c r="O162" i="1" l="1"/>
  <c r="O149" i="1" l="1"/>
  <c r="O111" i="1"/>
  <c r="O38" i="1" l="1"/>
  <c r="O10" i="1"/>
  <c r="O161" i="1" l="1"/>
  <c r="O42" i="1"/>
  <c r="O22" i="1"/>
  <c r="O16" i="1"/>
  <c r="O13" i="1"/>
  <c r="O11" i="1"/>
  <c r="O9" i="1"/>
  <c r="O178" i="1"/>
  <c r="O172" i="1"/>
  <c r="O158" i="1"/>
  <c r="O156" i="1"/>
  <c r="O154" i="1"/>
  <c r="O148" i="1"/>
  <c r="O144" i="1"/>
  <c r="O140" i="1"/>
  <c r="O137" i="1"/>
  <c r="O136" i="1" s="1"/>
  <c r="O133" i="1"/>
  <c r="O130" i="1"/>
  <c r="O124" i="1"/>
  <c r="O121" i="1"/>
  <c r="O117" i="1"/>
  <c r="O114" i="1"/>
  <c r="O110" i="1"/>
  <c r="O108" i="1"/>
  <c r="O106" i="1"/>
  <c r="O104" i="1"/>
  <c r="O100" i="1"/>
  <c r="O93" i="1"/>
  <c r="O91" i="1"/>
  <c r="O87" i="1"/>
  <c r="O82" i="1"/>
  <c r="O76" i="1"/>
  <c r="O74" i="1"/>
  <c r="O70" i="1"/>
  <c r="O59" i="1"/>
  <c r="O56" i="1"/>
  <c r="O54" i="1"/>
  <c r="O52" i="1"/>
  <c r="O48" i="1"/>
  <c r="O39" i="1"/>
  <c r="O37" i="1"/>
  <c r="O34" i="1"/>
  <c r="O32" i="1"/>
  <c r="O29" i="1"/>
  <c r="O25" i="1"/>
  <c r="P24" i="1"/>
  <c r="P23" i="1"/>
  <c r="O86" i="1" l="1"/>
  <c r="O36" i="1"/>
  <c r="O160" i="1"/>
  <c r="O8" i="1"/>
  <c r="O21" i="1"/>
  <c r="O28" i="1"/>
  <c r="O113" i="1"/>
  <c r="O123" i="1"/>
  <c r="O153" i="1"/>
  <c r="O139" i="1"/>
  <c r="O41" i="1"/>
  <c r="O79" i="1"/>
  <c r="O73" i="1" s="1"/>
  <c r="O96" i="1"/>
  <c r="O95" i="1" s="1"/>
  <c r="O150" i="1"/>
  <c r="O147" i="1" s="1"/>
  <c r="O65" i="1"/>
  <c r="O58" i="1" s="1"/>
  <c r="L182" i="1"/>
  <c r="O185" i="1" l="1"/>
  <c r="L71" i="1"/>
  <c r="L45" i="1" l="1"/>
  <c r="L163" i="1" l="1"/>
  <c r="L53" i="1" l="1"/>
  <c r="L152" i="1" l="1"/>
  <c r="M170" i="1" l="1"/>
  <c r="P170" i="1" s="1"/>
  <c r="L92" i="1" l="1"/>
  <c r="L98" i="1" l="1"/>
  <c r="L169" i="1" l="1"/>
  <c r="L161" i="1" s="1"/>
  <c r="L146" i="1" l="1"/>
  <c r="L141" i="1"/>
  <c r="L138" i="1" l="1"/>
  <c r="L94" i="1"/>
  <c r="L88" i="1"/>
  <c r="L173" i="1" l="1"/>
  <c r="L111" i="1" l="1"/>
  <c r="L42" i="1" l="1"/>
  <c r="L51" i="1"/>
  <c r="K42" i="1"/>
  <c r="M46" i="1"/>
  <c r="P46" i="1" s="1"/>
  <c r="L75" i="1" l="1"/>
  <c r="L81" i="1" l="1"/>
  <c r="L79" i="1" l="1"/>
  <c r="K79" i="1"/>
  <c r="M81" i="1"/>
  <c r="P81" i="1" s="1"/>
  <c r="L100" i="1" l="1"/>
  <c r="M103" i="1"/>
  <c r="P103" i="1" s="1"/>
  <c r="L62" i="1" l="1"/>
  <c r="L67" i="1"/>
  <c r="M184" i="1" l="1"/>
  <c r="P184" i="1" s="1"/>
  <c r="M183" i="1"/>
  <c r="P183" i="1" s="1"/>
  <c r="M182" i="1"/>
  <c r="P182" i="1" s="1"/>
  <c r="M181" i="1"/>
  <c r="P181" i="1" s="1"/>
  <c r="M180" i="1"/>
  <c r="P180" i="1" s="1"/>
  <c r="M179" i="1"/>
  <c r="P179" i="1" s="1"/>
  <c r="M177" i="1"/>
  <c r="P177" i="1" s="1"/>
  <c r="M176" i="1"/>
  <c r="P176" i="1" s="1"/>
  <c r="M175" i="1"/>
  <c r="P175" i="1" s="1"/>
  <c r="M174" i="1"/>
  <c r="P174" i="1" s="1"/>
  <c r="M173" i="1"/>
  <c r="P173" i="1" s="1"/>
  <c r="M171" i="1"/>
  <c r="P171" i="1" s="1"/>
  <c r="M169" i="1"/>
  <c r="P169" i="1" s="1"/>
  <c r="M168" i="1"/>
  <c r="P168" i="1" s="1"/>
  <c r="M167" i="1"/>
  <c r="P167" i="1" s="1"/>
  <c r="M166" i="1"/>
  <c r="P166" i="1" s="1"/>
  <c r="M165" i="1"/>
  <c r="P165" i="1" s="1"/>
  <c r="M164" i="1"/>
  <c r="P164" i="1" s="1"/>
  <c r="M163" i="1"/>
  <c r="P163" i="1" s="1"/>
  <c r="M162" i="1"/>
  <c r="M159" i="1"/>
  <c r="M157" i="1"/>
  <c r="M155" i="1"/>
  <c r="M152" i="1"/>
  <c r="P152" i="1" s="1"/>
  <c r="M151" i="1"/>
  <c r="P151" i="1" s="1"/>
  <c r="M149" i="1"/>
  <c r="M146" i="1"/>
  <c r="P146" i="1" s="1"/>
  <c r="M145" i="1"/>
  <c r="P145" i="1" s="1"/>
  <c r="M143" i="1"/>
  <c r="P143" i="1" s="1"/>
  <c r="M142" i="1"/>
  <c r="P142" i="1" s="1"/>
  <c r="M141" i="1"/>
  <c r="P141" i="1" s="1"/>
  <c r="M138" i="1"/>
  <c r="M135" i="1"/>
  <c r="P135" i="1" s="1"/>
  <c r="M134" i="1"/>
  <c r="P134" i="1" s="1"/>
  <c r="P133" i="1" s="1"/>
  <c r="M132" i="1"/>
  <c r="P132" i="1" s="1"/>
  <c r="M131" i="1"/>
  <c r="M129" i="1"/>
  <c r="P129" i="1" s="1"/>
  <c r="M128" i="1"/>
  <c r="P128" i="1" s="1"/>
  <c r="M127" i="1"/>
  <c r="P127" i="1" s="1"/>
  <c r="M126" i="1"/>
  <c r="P126" i="1" s="1"/>
  <c r="M125" i="1"/>
  <c r="P125" i="1" s="1"/>
  <c r="M122" i="1"/>
  <c r="M120" i="1"/>
  <c r="P120" i="1" s="1"/>
  <c r="M119" i="1"/>
  <c r="P119" i="1" s="1"/>
  <c r="M118" i="1"/>
  <c r="P118" i="1" s="1"/>
  <c r="M116" i="1"/>
  <c r="P116" i="1" s="1"/>
  <c r="M115" i="1"/>
  <c r="P115" i="1" s="1"/>
  <c r="M112" i="1"/>
  <c r="P112" i="1" s="1"/>
  <c r="M111" i="1"/>
  <c r="P111" i="1" s="1"/>
  <c r="M109" i="1"/>
  <c r="M107" i="1"/>
  <c r="P107" i="1" s="1"/>
  <c r="P106" i="1" s="1"/>
  <c r="M105" i="1"/>
  <c r="M102" i="1"/>
  <c r="P102" i="1" s="1"/>
  <c r="M101" i="1"/>
  <c r="P101" i="1" s="1"/>
  <c r="P100" i="1" s="1"/>
  <c r="M99" i="1"/>
  <c r="P99" i="1" s="1"/>
  <c r="M98" i="1"/>
  <c r="P98" i="1" s="1"/>
  <c r="M97" i="1"/>
  <c r="P97" i="1" s="1"/>
  <c r="M94" i="1"/>
  <c r="M92" i="1"/>
  <c r="M90" i="1"/>
  <c r="P90" i="1" s="1"/>
  <c r="M89" i="1"/>
  <c r="P89" i="1" s="1"/>
  <c r="M88" i="1"/>
  <c r="P88" i="1" s="1"/>
  <c r="M85" i="1"/>
  <c r="P85" i="1" s="1"/>
  <c r="M84" i="1"/>
  <c r="P84" i="1" s="1"/>
  <c r="M83" i="1"/>
  <c r="P83" i="1" s="1"/>
  <c r="M80" i="1"/>
  <c r="M78" i="1"/>
  <c r="P78" i="1" s="1"/>
  <c r="M77" i="1"/>
  <c r="P77" i="1" s="1"/>
  <c r="P76" i="1" s="1"/>
  <c r="M75" i="1"/>
  <c r="M72" i="1"/>
  <c r="P72" i="1" s="1"/>
  <c r="M71" i="1"/>
  <c r="P71" i="1" s="1"/>
  <c r="M69" i="1"/>
  <c r="P69" i="1" s="1"/>
  <c r="M68" i="1"/>
  <c r="P68" i="1" s="1"/>
  <c r="M67" i="1"/>
  <c r="P67" i="1" s="1"/>
  <c r="M66" i="1"/>
  <c r="P66" i="1" s="1"/>
  <c r="M64" i="1"/>
  <c r="P64" i="1" s="1"/>
  <c r="M63" i="1"/>
  <c r="P63" i="1" s="1"/>
  <c r="M62" i="1"/>
  <c r="P62" i="1" s="1"/>
  <c r="M61" i="1"/>
  <c r="P61" i="1" s="1"/>
  <c r="M60" i="1"/>
  <c r="P60" i="1" s="1"/>
  <c r="M57" i="1"/>
  <c r="M55" i="1"/>
  <c r="M53" i="1"/>
  <c r="M51" i="1"/>
  <c r="P51" i="1" s="1"/>
  <c r="M50" i="1"/>
  <c r="P50" i="1" s="1"/>
  <c r="M49" i="1"/>
  <c r="P49" i="1" s="1"/>
  <c r="M47" i="1"/>
  <c r="P47" i="1" s="1"/>
  <c r="M45" i="1"/>
  <c r="P45" i="1" s="1"/>
  <c r="M44" i="1"/>
  <c r="P44" i="1" s="1"/>
  <c r="M43" i="1"/>
  <c r="P43" i="1" s="1"/>
  <c r="M40" i="1"/>
  <c r="P40" i="1" s="1"/>
  <c r="P39" i="1" s="1"/>
  <c r="M38" i="1"/>
  <c r="M35" i="1"/>
  <c r="M31" i="1"/>
  <c r="P31" i="1" s="1"/>
  <c r="M27" i="1"/>
  <c r="P27" i="1" s="1"/>
  <c r="M33" i="1"/>
  <c r="M30" i="1"/>
  <c r="P30" i="1" s="1"/>
  <c r="M26" i="1"/>
  <c r="P26" i="1" s="1"/>
  <c r="M23" i="1"/>
  <c r="M24" i="1"/>
  <c r="M18" i="1"/>
  <c r="P18" i="1" s="1"/>
  <c r="M19" i="1"/>
  <c r="P19" i="1" s="1"/>
  <c r="M20" i="1"/>
  <c r="P20" i="1" s="1"/>
  <c r="M17" i="1"/>
  <c r="P17" i="1" s="1"/>
  <c r="M15" i="1"/>
  <c r="P15" i="1" s="1"/>
  <c r="M14" i="1"/>
  <c r="P14" i="1" s="1"/>
  <c r="P13" i="1" s="1"/>
  <c r="M12" i="1"/>
  <c r="M10" i="1"/>
  <c r="L13" i="1"/>
  <c r="K13" i="1"/>
  <c r="L82" i="1"/>
  <c r="K82" i="1"/>
  <c r="L178" i="1"/>
  <c r="K178" i="1"/>
  <c r="L172" i="1"/>
  <c r="K172" i="1"/>
  <c r="K161" i="1"/>
  <c r="L154" i="1"/>
  <c r="L156" i="1"/>
  <c r="L158" i="1"/>
  <c r="K158" i="1"/>
  <c r="K156" i="1"/>
  <c r="K154" i="1"/>
  <c r="L148" i="1"/>
  <c r="L150" i="1"/>
  <c r="K148" i="1"/>
  <c r="K150" i="1"/>
  <c r="L144" i="1"/>
  <c r="K144" i="1"/>
  <c r="L140" i="1"/>
  <c r="K140" i="1"/>
  <c r="L137" i="1"/>
  <c r="L136" i="1" s="1"/>
  <c r="K137" i="1"/>
  <c r="K136" i="1" s="1"/>
  <c r="L133" i="1"/>
  <c r="K133" i="1"/>
  <c r="L130" i="1"/>
  <c r="K130" i="1"/>
  <c r="L124" i="1"/>
  <c r="K124" i="1"/>
  <c r="L121" i="1"/>
  <c r="K121" i="1"/>
  <c r="L117" i="1"/>
  <c r="K117" i="1"/>
  <c r="L114" i="1"/>
  <c r="K114" i="1"/>
  <c r="L110" i="1"/>
  <c r="K110" i="1"/>
  <c r="L108" i="1"/>
  <c r="K108" i="1"/>
  <c r="L96" i="1"/>
  <c r="K96" i="1"/>
  <c r="K100" i="1"/>
  <c r="L104" i="1"/>
  <c r="K104" i="1"/>
  <c r="L106" i="1"/>
  <c r="K106" i="1"/>
  <c r="L87" i="1"/>
  <c r="K87" i="1"/>
  <c r="L91" i="1"/>
  <c r="K91" i="1"/>
  <c r="L93" i="1"/>
  <c r="K93" i="1"/>
  <c r="L76" i="1"/>
  <c r="K76" i="1"/>
  <c r="L74" i="1"/>
  <c r="K74" i="1"/>
  <c r="L70" i="1"/>
  <c r="K70" i="1"/>
  <c r="L65" i="1"/>
  <c r="K65" i="1"/>
  <c r="L59" i="1"/>
  <c r="K59" i="1"/>
  <c r="L56" i="1"/>
  <c r="K56" i="1"/>
  <c r="L54" i="1"/>
  <c r="K54" i="1"/>
  <c r="L52" i="1"/>
  <c r="K52" i="1"/>
  <c r="L48" i="1"/>
  <c r="K48" i="1"/>
  <c r="L37" i="1"/>
  <c r="L39" i="1"/>
  <c r="K39" i="1"/>
  <c r="K37" i="1"/>
  <c r="L32" i="1"/>
  <c r="L34" i="1"/>
  <c r="K34" i="1"/>
  <c r="K32" i="1"/>
  <c r="L29" i="1"/>
  <c r="K29" i="1"/>
  <c r="L9" i="1"/>
  <c r="L11" i="1"/>
  <c r="L16" i="1"/>
  <c r="L25" i="1"/>
  <c r="L21" i="1" s="1"/>
  <c r="K25" i="1"/>
  <c r="K22" i="1"/>
  <c r="M22" i="1" s="1"/>
  <c r="P22" i="1" s="1"/>
  <c r="K16" i="1"/>
  <c r="K11" i="1"/>
  <c r="K9" i="1"/>
  <c r="M106" i="1" l="1"/>
  <c r="P114" i="1"/>
  <c r="M39" i="1"/>
  <c r="P25" i="1"/>
  <c r="P21" i="1" s="1"/>
  <c r="P16" i="1"/>
  <c r="P70" i="1"/>
  <c r="P140" i="1"/>
  <c r="P59" i="1"/>
  <c r="M130" i="1"/>
  <c r="P131" i="1"/>
  <c r="P130" i="1" s="1"/>
  <c r="P162" i="1"/>
  <c r="P161" i="1" s="1"/>
  <c r="M161" i="1"/>
  <c r="M11" i="1"/>
  <c r="P12" i="1"/>
  <c r="P11" i="1" s="1"/>
  <c r="M52" i="1"/>
  <c r="P53" i="1"/>
  <c r="P52" i="1" s="1"/>
  <c r="P65" i="1"/>
  <c r="M91" i="1"/>
  <c r="P92" i="1"/>
  <c r="P91" i="1" s="1"/>
  <c r="P144" i="1"/>
  <c r="M154" i="1"/>
  <c r="P155" i="1"/>
  <c r="P154" i="1" s="1"/>
  <c r="P172" i="1"/>
  <c r="M9" i="1"/>
  <c r="P10" i="1"/>
  <c r="P9" i="1" s="1"/>
  <c r="P8" i="1" s="1"/>
  <c r="M32" i="1"/>
  <c r="P33" i="1"/>
  <c r="P32" i="1" s="1"/>
  <c r="M37" i="1"/>
  <c r="P38" i="1"/>
  <c r="P37" i="1" s="1"/>
  <c r="P36" i="1" s="1"/>
  <c r="P42" i="1"/>
  <c r="P48" i="1"/>
  <c r="M54" i="1"/>
  <c r="P55" i="1"/>
  <c r="P54" i="1" s="1"/>
  <c r="M79" i="1"/>
  <c r="P80" i="1"/>
  <c r="P79" i="1" s="1"/>
  <c r="P87" i="1"/>
  <c r="M93" i="1"/>
  <c r="P94" i="1"/>
  <c r="P93" i="1" s="1"/>
  <c r="M108" i="1"/>
  <c r="P109" i="1"/>
  <c r="P108" i="1" s="1"/>
  <c r="M121" i="1"/>
  <c r="P122" i="1"/>
  <c r="P121" i="1" s="1"/>
  <c r="M148" i="1"/>
  <c r="P149" i="1"/>
  <c r="P148" i="1" s="1"/>
  <c r="M156" i="1"/>
  <c r="P157" i="1"/>
  <c r="P156" i="1" s="1"/>
  <c r="P178" i="1"/>
  <c r="M104" i="1"/>
  <c r="P105" i="1"/>
  <c r="P104" i="1" s="1"/>
  <c r="M137" i="1"/>
  <c r="M136" i="1" s="1"/>
  <c r="P138" i="1"/>
  <c r="P137" i="1" s="1"/>
  <c r="P136" i="1" s="1"/>
  <c r="P29" i="1"/>
  <c r="M34" i="1"/>
  <c r="P35" i="1"/>
  <c r="P34" i="1" s="1"/>
  <c r="M56" i="1"/>
  <c r="P57" i="1"/>
  <c r="P56" i="1" s="1"/>
  <c r="M74" i="1"/>
  <c r="P75" i="1"/>
  <c r="P74" i="1" s="1"/>
  <c r="P82" i="1"/>
  <c r="P96" i="1"/>
  <c r="P110" i="1"/>
  <c r="P117" i="1"/>
  <c r="P124" i="1"/>
  <c r="P123" i="1" s="1"/>
  <c r="P150" i="1"/>
  <c r="M158" i="1"/>
  <c r="M153" i="1" s="1"/>
  <c r="P159" i="1"/>
  <c r="P158" i="1" s="1"/>
  <c r="M42" i="1"/>
  <c r="M144" i="1"/>
  <c r="M76" i="1"/>
  <c r="M70" i="1"/>
  <c r="M100" i="1"/>
  <c r="M114" i="1"/>
  <c r="M117" i="1"/>
  <c r="M113" i="1" s="1"/>
  <c r="M82" i="1"/>
  <c r="M96" i="1"/>
  <c r="M110" i="1"/>
  <c r="M124" i="1"/>
  <c r="M150" i="1"/>
  <c r="L58" i="1"/>
  <c r="M29" i="1"/>
  <c r="K160" i="1"/>
  <c r="M87" i="1"/>
  <c r="M133" i="1"/>
  <c r="M140" i="1"/>
  <c r="M139" i="1" s="1"/>
  <c r="M172" i="1"/>
  <c r="M178" i="1"/>
  <c r="M48" i="1"/>
  <c r="M59" i="1"/>
  <c r="M65" i="1"/>
  <c r="K8" i="1"/>
  <c r="M13" i="1"/>
  <c r="L139" i="1"/>
  <c r="M16" i="1"/>
  <c r="L153" i="1"/>
  <c r="K36" i="1"/>
  <c r="K147" i="1"/>
  <c r="M25" i="1"/>
  <c r="M21" i="1" s="1"/>
  <c r="L8" i="1"/>
  <c r="M36" i="1"/>
  <c r="K21" i="1"/>
  <c r="L28" i="1"/>
  <c r="L36" i="1"/>
  <c r="L86" i="1"/>
  <c r="K139" i="1"/>
  <c r="K86" i="1"/>
  <c r="L160" i="1"/>
  <c r="K153" i="1"/>
  <c r="L147" i="1"/>
  <c r="K58" i="1"/>
  <c r="L95" i="1"/>
  <c r="K113" i="1"/>
  <c r="K123" i="1"/>
  <c r="L123" i="1"/>
  <c r="L113" i="1"/>
  <c r="K95" i="1"/>
  <c r="L73" i="1"/>
  <c r="K73" i="1"/>
  <c r="L41" i="1"/>
  <c r="K41" i="1"/>
  <c r="K28" i="1"/>
  <c r="M147" i="1" l="1"/>
  <c r="M95" i="1"/>
  <c r="M86" i="1"/>
  <c r="P139" i="1"/>
  <c r="P73" i="1"/>
  <c r="M73" i="1"/>
  <c r="P58" i="1"/>
  <c r="M8" i="1"/>
  <c r="P28" i="1"/>
  <c r="M160" i="1"/>
  <c r="P41" i="1"/>
  <c r="P160" i="1"/>
  <c r="P147" i="1"/>
  <c r="M28" i="1"/>
  <c r="P95" i="1"/>
  <c r="P153" i="1"/>
  <c r="P86" i="1"/>
  <c r="P113" i="1"/>
  <c r="M123" i="1"/>
  <c r="M58" i="1"/>
  <c r="L185" i="1"/>
  <c r="M41" i="1"/>
  <c r="K185" i="1"/>
  <c r="P185" i="1" l="1"/>
  <c r="M185" i="1"/>
</calcChain>
</file>

<file path=xl/sharedStrings.xml><?xml version="1.0" encoding="utf-8"?>
<sst xmlns="http://schemas.openxmlformats.org/spreadsheetml/2006/main" count="847" uniqueCount="338">
  <si>
    <t>07</t>
  </si>
  <si>
    <t>0</t>
  </si>
  <si>
    <t>40</t>
  </si>
  <si>
    <t/>
  </si>
  <si>
    <t>06</t>
  </si>
  <si>
    <t>05</t>
  </si>
  <si>
    <t>04</t>
  </si>
  <si>
    <t>02</t>
  </si>
  <si>
    <t>01</t>
  </si>
  <si>
    <t>2</t>
  </si>
  <si>
    <t>25</t>
  </si>
  <si>
    <t>03</t>
  </si>
  <si>
    <t>EВ</t>
  </si>
  <si>
    <t>1</t>
  </si>
  <si>
    <t>08</t>
  </si>
  <si>
    <t>3</t>
  </si>
  <si>
    <t>24</t>
  </si>
  <si>
    <t>F2</t>
  </si>
  <si>
    <t>23</t>
  </si>
  <si>
    <t>22</t>
  </si>
  <si>
    <t>21</t>
  </si>
  <si>
    <t>18</t>
  </si>
  <si>
    <t>17</t>
  </si>
  <si>
    <t>16</t>
  </si>
  <si>
    <t>15</t>
  </si>
  <si>
    <t>4</t>
  </si>
  <si>
    <t>14</t>
  </si>
  <si>
    <t>13</t>
  </si>
  <si>
    <t>12</t>
  </si>
  <si>
    <t>11</t>
  </si>
  <si>
    <t>10</t>
  </si>
  <si>
    <t>09</t>
  </si>
  <si>
    <t>A1</t>
  </si>
  <si>
    <t>I5</t>
  </si>
  <si>
    <t>I4</t>
  </si>
  <si>
    <t xml:space="preserve">    К В Р </t>
  </si>
  <si>
    <t xml:space="preserve">    К Ц С Р </t>
  </si>
  <si>
    <t>Муниципальная программа "Развитие систем гражданской защиты населения города Мегиона"</t>
  </si>
  <si>
    <t>ИТОГО:</t>
  </si>
  <si>
    <t>№ муниципальной программы</t>
  </si>
  <si>
    <t>Наименование муниципальной программы города Мегиона</t>
  </si>
  <si>
    <t>Подпрограмма "Функционирование единой дежурно - диспетчерской службы  города Мегиона"</t>
  </si>
  <si>
    <t>Основное мероприятие "Содержание каналов связи, обеспечение информационной безопасности"</t>
  </si>
  <si>
    <t>Подпрограмма "Развитие системы оповещения населения при угрозе возникновения чрезвычайных ситуаций на территории города Мегиона"</t>
  </si>
  <si>
    <t>Решение Думы города Мегиона от 15.12.2023 №347 (утверждённый бюджет)                                                      (тыс. рублей)</t>
  </si>
  <si>
    <t>Изменения сводной бюджетной росписи (+;-)                                                                   (тыс. рублей)</t>
  </si>
  <si>
    <t>Проект с учетом внесенных изменений                   (тыс. рублей)</t>
  </si>
  <si>
    <t>Примечание</t>
  </si>
  <si>
    <t>приложение  2</t>
  </si>
  <si>
    <t>к пояснительной записке</t>
  </si>
  <si>
    <t xml:space="preserve">      Информация об изменении показателей объема бюджетных ассигнований на реализацию муниципальных программ и непрограммных направлений деятельности </t>
  </si>
  <si>
    <t>Основное мероприятие "Совершенствование системы оповещения населения города"</t>
  </si>
  <si>
    <t>Подпрограмма "Предупреждение и ликвидация чрезвычайных ситуаций"</t>
  </si>
  <si>
    <t>Основное мероприятие "Обеспечение деятельности МКУ "УГЗН"</t>
  </si>
  <si>
    <t>Основное мероприятие "Обеспечение выполнения полномочий и функций МКУ "УГЗН" в установленных сферах деятельности"</t>
  </si>
  <si>
    <t>Муниципальная программа  "Улучшение условий и охраны труда в  городе Мегионе"</t>
  </si>
  <si>
    <t>Основное мероприятие "Совершенствование государственного управления охраной труда в городе Мегионе"</t>
  </si>
  <si>
    <t>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</si>
  <si>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Основное мероприятие "Снижение производственного травматизма"</t>
  </si>
  <si>
    <t>Основное мероприятие " Улучшение условий труда в городе Мегионе"</t>
  </si>
  <si>
    <t>Муниципальная программа "Поддержка и развитие малого и среднего предпринимательства  на территории города Мегиона"</t>
  </si>
  <si>
    <t>Подпрограмма "Поддержка и развитие малого и среднего предпринимательства"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</si>
  <si>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</si>
  <si>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</si>
  <si>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Подпрограмма "Поддержка сельскохозяйственного производства"</t>
  </si>
  <si>
    <t>Основное мероприятие "Развитие отрасли животноводства"</t>
  </si>
  <si>
    <t>Основное мероприятие "Поддержка рыбохозяйственого комплекса"</t>
  </si>
  <si>
    <t>Муниципальная программа "Развитие гражданского общества на территории города Мегиона"</t>
  </si>
  <si>
    <t>Подпрограмма "Создание условий для реализации гражданских инициатив"</t>
  </si>
  <si>
    <t>Основное мероприятие "Финансовая поддержка социально ориентированных некоммерческих организаций"</t>
  </si>
  <si>
    <t>Основное мероприятие "Развитие добровольческой (волонтёрской) деятельности на территории города Мегиона"</t>
  </si>
  <si>
    <t>Подпрограмма "Обеспечение доступа граждан к информации о социально значимых мероприятиях города Мегиона"</t>
  </si>
  <si>
    <t>Основное мероприятие "Организация и проведение информационных мероприятий для местных СМИ"</t>
  </si>
  <si>
    <t>Подпрограмма "Создание условий для выполнения функций, направленных на обеспечение прав и законных интересов  жителей городского округа в отдельных сферах жизнедеятельности"</t>
  </si>
  <si>
    <t>Основное мероприятие "Обеспечение взаимодействия с политическими партиями, избирательными комиссиями, законодательными (представительным)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Мегионе, прогноза общественно-политической ситуации"</t>
  </si>
  <si>
    <t>Муниципальная программа "Управление муниципальными финансами в городе Мегионе"</t>
  </si>
  <si>
    <t>Подпрограмма  "Организация бюджетного процесса в городе Мегионе"</t>
  </si>
  <si>
    <t>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</si>
  <si>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Подпрограмма  "Управление муниципальным долгом"</t>
  </si>
  <si>
    <t>Основное мероприятие "Обслуживание муниципального внутреннего долга "</t>
  </si>
  <si>
    <t>Муниципальная программа  "Культурное пространство в городе Мегионе"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</si>
  <si>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</si>
  <si>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Основное мероприятие "Развитие музейного дела"</t>
  </si>
  <si>
    <t>Основное мероприятие "Развитие библиотечного дела"</t>
  </si>
  <si>
    <t>Региональный проект  "Культурная среда"</t>
  </si>
  <si>
    <t>Основное мероприятие "Укрепление материально-технической базы учреждений культуры"</t>
  </si>
  <si>
    <t>Основное мероприятие "Поддержка одаренных детей и молодежи, развитие художественного образования"</t>
  </si>
  <si>
    <t>Подпрограмма "Поддержка творческих инициатив, способствующих самореализации населения"</t>
  </si>
  <si>
    <t>Основное мероприятие "Развитие профессионального искусства"</t>
  </si>
  <si>
    <t>Основное мероприятие "Стимулирование культурного разнообразия в городе Мегионе"</t>
  </si>
  <si>
    <t>Основное мероприятие "Повышение  уровня профессиональной компетенции муниципальных служащих"</t>
  </si>
  <si>
    <t>Муниципальная программа "Развитие муниципальной службы в городе Мегионе"</t>
  </si>
  <si>
    <t>Основное мероприятие "Реализация единой государственной политики в сфере культуры"</t>
  </si>
  <si>
    <t>Подпрограмма "Организационные, экономические механизмы развития культуры  и историко-культурного наследия"</t>
  </si>
  <si>
    <t>Муниципальная программа "Информационное обеспечение деятельности органов местного самоуправления города Мегиона"</t>
  </si>
  <si>
    <t>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городе Мегионе"</t>
  </si>
  <si>
    <t>Основное мероприятие "Реализация Всероссийского физкультурно-спортивного комплекса "Готов к труду и обороне" (ГТО)</t>
  </si>
  <si>
    <t>Муниципальная программа "Развитие физической культуры и спорта, укрепление общественного здоровья в городе Мегионе"</t>
  </si>
  <si>
    <t>Основное мероприятие "Проведение муниципальных Спартакиад, физкультурно-массовых мероприятий, спортивных мероприятий, первенств и чемпионатов по видам спорта"</t>
  </si>
  <si>
    <t>Подпрограмма "Развитие физической культуры и массового спорта"</t>
  </si>
  <si>
    <t>Основное мероприятие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</si>
  <si>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</si>
  <si>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Основное мероприятие "Финансовое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Мегиона"</t>
  </si>
  <si>
    <t>Подпрограмма "Развитие системы подготовки спортивного резерва"</t>
  </si>
  <si>
    <t>Основное мероприятие "Обеспечение участия сборных команд по видам спорта в межмуниципальных, региональных, всеросcийских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</si>
  <si>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Основное мероприятие "Комплекс мероприятий по обеспечению процесса спортивной подготовки"</t>
  </si>
  <si>
    <t>Основное мероприятие "Реализация мероприятий по приобретению спортивного оборудования и инвентаря"</t>
  </si>
  <si>
    <t>Основное мероприятие "Развитие сети спортивных объектов шаговой доступности"</t>
  </si>
  <si>
    <t>Муниципальная программа "Управление муниципальным имуществом города Мегиона"</t>
  </si>
  <si>
    <t>Основное мероприятие "Обеспечение выполнения полномочий и функций администрации города в сферах управления муниципальным имуществом и землепользования"</t>
  </si>
  <si>
    <t>Основное мероприятие "Капитальный ремонт, реконструкция и ремонт муниципального имущества"</t>
  </si>
  <si>
    <t>Муниципальная программа "Развитие жилищной сферы на территории города Мегиона"</t>
  </si>
  <si>
    <t>Подпрограмма "Обеспечение жильем молодых семей"</t>
  </si>
  <si>
    <t>Основное мероприятие "Улучшение жилищных условий молодых семей"</t>
  </si>
  <si>
    <t>Подпрограмма  "Улучшение жилищных условий отдельных категорий граждан"</t>
  </si>
  <si>
    <t>Основное мероприятие "Повышение уровня благосостояния малоимущих граждан и граждан, нуждающихся в особой заботе государства"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</si>
  <si>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</si>
  <si>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"Содействие развитию жилищного строительства на территории города Мегиона"</t>
  </si>
  <si>
    <t>Муниципальная программа "Развитие информационного общества на территории города Мегиона"</t>
  </si>
  <si>
    <t>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</si>
  <si>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</si>
  <si>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Основное мероприятие "Обеспечение деятельности муниципальных  учреждений"</t>
  </si>
  <si>
    <t>Основное мероприятие "Защита информации органов местного самоуправления  города Мегиона"</t>
  </si>
  <si>
    <t>Основное мероприятие "Обеспечение доступности и повышение качества транспортных услуг автомобильным транспортом"</t>
  </si>
  <si>
    <t>Основное мероприятие "Строительство (реконструкция), капитальный ремонт и ремонт автомобильных дорог общего пользования, искусственных сооружений, а также внутриквартальных проездов"</t>
  </si>
  <si>
    <t>Подпрограмма "Развитие транспортной системы"</t>
  </si>
  <si>
    <t>Муниципальная программа "Развитие транспортной системы города Мегиона"</t>
  </si>
  <si>
    <t>Основное мероприятие "Субсидии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обратно"</t>
  </si>
  <si>
    <t>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города Мегиона"</t>
  </si>
  <si>
    <t>Муниципальная программа "Развитие жилищно-коммунального комплекса и повышение энергетической эффективности в городе Мегионе"</t>
  </si>
  <si>
    <t>Основное мероприятие "Обеспечение стабильной благополучной эпизоотической обстановки в городе Мегионе и защита населения от болезней, общих для человека и животных"</t>
  </si>
  <si>
    <t>Подпрограмма  "Содержание объектов внешнего благоустройства города Мегиона"</t>
  </si>
  <si>
    <t>Подпрограмма   "Формирование законопослушного поведения участников дорожного движения, повышение безопасности дорожного движения в городе Мегионе"</t>
  </si>
  <si>
    <t>Основное мероприятие "Совершенствование условий движения и организации  дорожного движения на улично-дорожной сети города"</t>
  </si>
  <si>
    <t>Основное мероприятие "Обеспечение единого порядка содержания объектов внешнего благоустройства"</t>
  </si>
  <si>
    <t>Подпрограмма "Модернизация и реформирование жилищно-коммунального комплекса города Мегиона"</t>
  </si>
  <si>
    <t>Основное мероприятие "Строительство городского кладбища"</t>
  </si>
  <si>
    <t>Подпрограмма "Энергосбережение  и повышение  энергетической эффективности и энергобезопасности города Мегиона"</t>
  </si>
  <si>
    <t>Основное мероприятие "Возмещение недополученных доходов организациям, осуществляющим реализацию населению сжиженного газа и возмещение расходов организации за доставку населению сжиженного газа для бытовых нужд"</t>
  </si>
  <si>
    <t>Основное мероприятие " Реконструкция, расширение, модернизация, строительство и капитальный ремонт объектов коммунального комплекса"</t>
  </si>
  <si>
    <t>Подпрограмма "Капитальный ремонт, реконструкция и ремонт  муниципального жилого фонда города Мегиона"</t>
  </si>
  <si>
    <t>Основное мероприятие "Энергосбережение в бюджетной сфере"</t>
  </si>
  <si>
    <t>Основное мероприятие "Капитальный ремонт, реконструкция и ремонт  муниципального жилого фонда города Мегиона"</t>
  </si>
  <si>
    <t>Муниципальная программа "Мероприятия в области градостроительной деятельности города Мегиона"</t>
  </si>
  <si>
    <t>Основное мероприятие "Формирование доступности жилых помещений (в соответствии с оптимальным перечнем) и общего имущества в многоквартирном доме, в котором расположены жилые помещения для инвалидов и других маломобильных групп населения"</t>
  </si>
  <si>
    <t>Основное мероприятие "Повышение условий доступности приоритетных объектов, находящихся в муниципальной собственности, в приоритетных сферах жизнедеятельности для инвалидов и других маломобильных групп населения"</t>
  </si>
  <si>
    <t>Муниципальная программа "Формирование доступной среды для инвалидов и других маломобильных групп населения на территории города Мегиона"</t>
  </si>
  <si>
    <t>Основное мероприятие "Совершенствование системы управления градостроительным развитием территории"</t>
  </si>
  <si>
    <t>Муниципальная программа "Профилактика правонарушений в сфере общественного порядка, незаконного оборота и злоупотребления наркотиками в городе Мегионе"</t>
  </si>
  <si>
    <t>Подпрограмма "Профилактика правонарушений"</t>
  </si>
  <si>
    <t>Основное мероприятие "Создание условий для деятельности народных дружин"</t>
  </si>
  <si>
    <t>Основное мероприятие "Мероприятия, направленные на профилактику правонарушений, в том числе профилактику правонарушений среди несовершеннолетних"</t>
  </si>
  <si>
    <t>Подпрограмма "Профилактика незаконного оборота и потребления наркотических средств и психотропных веществ"</t>
  </si>
  <si>
    <t>Основное мероприятие "Проведение информационной антинаркотической политики, просветительских мероприятий"</t>
  </si>
  <si>
    <t>Основное мероприятие "Развитие профилактической антинаркотической направленности"</t>
  </si>
  <si>
    <t>Основное мероприятие "Поддержка социально ориентированных некоммерческих организаций, осуществляющих свою деятельность в сфере профилактики наркомании"</t>
  </si>
  <si>
    <t>Подпрограмма "Обеспечение защиты прав потребителей"</t>
  </si>
  <si>
    <t>Основное мероприятие "Правовое провсещение и информирование в сфере защиты прав потребителей"</t>
  </si>
  <si>
    <t>Муниципальная программа "Укрепление межнационального и межконфессионального согласия, профилактика экстремизма и терроризма в городе Мегионе"</t>
  </si>
  <si>
    <t>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иностранных граждан (мигрантов), профилактика межнациональных (межэтнических), межконфессиональных конфликтов"</t>
  </si>
  <si>
    <t>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</si>
  <si>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Основное мероприятие "Содействие развитию общественных инициатив, направленных на гармонизацию межэтнических отношений, укрепление позитивного этнического самосознания и обеспечение потребностей граждан, связанных с их этнической  принадлежностью"</t>
  </si>
  <si>
    <t>Основное мероприятие "Социальная и культурная адаптация иностранных граждан (мигрантов)"</t>
  </si>
  <si>
    <t>Основное мероприятие " Реализация комплексной информационной кампании, направленной на укрепление общегражданской идентичности и межнационального ( межэтнического), межконфессионального и межкультурного взаимодействия"</t>
  </si>
  <si>
    <t>Основное мероприятие " Развитие духовно-нравственных основ и самобытной культуры российского казачества и повышение его роли в воспитании подрастающего поколения в духе патриотизма"</t>
  </si>
  <si>
    <t>Подпрограмма " Участие в профилактике экстремизма, а также в минимизации и (или) ликвидации последствий проявлений экстремизма"</t>
  </si>
  <si>
    <t>Основное мероприятие "Профилактика экстремизма, минимизация условий для проявлений экстремизма на территории города Мегиона"</t>
  </si>
  <si>
    <t>Основное мероприятие " Мероприятия по информационному противодействию идеологии терроризма"</t>
  </si>
  <si>
    <t>Подпрограмма "Участие в профилактике терроризма, а также в минимизации и (или) ликвидации последствий проявлений терроризма"</t>
  </si>
  <si>
    <t>Основное мероприятие "Профилактика экстремизма в молодежной среде"</t>
  </si>
  <si>
    <t>Муниципальная программа "Развитие экологической безопасности на территории города Мегиона"</t>
  </si>
  <si>
    <t>Основное мероприятие " Обеспечение выполнения требований антитеррористической защищенности объектов массового пребывания людей"</t>
  </si>
  <si>
    <t>Подпрограмма "Организация мероприятий по охране окружающей среды и уменьшению негативного воздействия на окружающую среду"</t>
  </si>
  <si>
    <t>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</si>
  <si>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Муниципальная программа "Развитие муниципального управления "</t>
  </si>
  <si>
    <t>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</si>
  <si>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Основное мероприятие "Обеспечение деятельности администрации города"</t>
  </si>
  <si>
    <t>Основное мероприятие "Исполнение иных функций и полномочий органов местного самоуправления"</t>
  </si>
  <si>
    <t>Основное мероприятие "Осуществление переданных государственных полномочий"</t>
  </si>
  <si>
    <t>Основное мероприятие "Обеспечение деятельности органов местного самоуправления"</t>
  </si>
  <si>
    <t>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</si>
  <si>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</si>
  <si>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Муниципальная программа "Формирование современной городской среды города Мегиона"</t>
  </si>
  <si>
    <t>Подпрограмма "Благоустройство дворовых территорий"</t>
  </si>
  <si>
    <t>Основное мероприятие "Повышение уровня благоустройства и комфорта дворовых территорий в условиях сложившейся застройки"</t>
  </si>
  <si>
    <t>Региональный проект "Формирование комфортной городской среды"</t>
  </si>
  <si>
    <t>Муниципальная программа "Молодежная политика города Мегиона"</t>
  </si>
  <si>
    <t>Подпрограмма "Развитие молодежной политики в городе Мегионе"</t>
  </si>
  <si>
    <t>Основное мероприятие "Организация и проведение мероприятий творческой, спортивной, профилактической, гражданско-патриотической и добровольческой направленности городского уровня"</t>
  </si>
  <si>
    <t>Основное мероприятие "Реализация и обеспечение деятельности муниципальных учреждений молодежной политики"</t>
  </si>
  <si>
    <t>Подпрограмма "Развитие и организационное обеспечение деятельности муниципальных учреждений молодежной политики"</t>
  </si>
  <si>
    <t>Основное мероприятие "Организация временного трудоустройства несовершеннолетних граждан"</t>
  </si>
  <si>
    <t>Подпрограмма "Содействие трудовой занятости несовершеннолетних граждан"</t>
  </si>
  <si>
    <t>Муниципальная программа "Развитие образования"</t>
  </si>
  <si>
    <t>Основное мероприятие "Обеспечение функций органов местного самоуправления (управление) и обеспечения деятельности департамента образования администрации города"</t>
  </si>
  <si>
    <t>Подпрограмма "Общее и дополнительное образование детей"</t>
  </si>
  <si>
    <t>Основное мероприятие "Выплата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</si>
  <si>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Основное мероприятие "Развитие системы дошкольного и общего образования"</t>
  </si>
  <si>
    <t>Основное мероприятие "Развитие системы персонифицированного финансирования дополнительного образования детей"</t>
  </si>
  <si>
    <t>Основное мероприятие "Организация питания в муниципальных общеобразовательных организациях"</t>
  </si>
  <si>
    <t>Основное мероприятие "Развитие и организационное обеспечение деятельности (оказание услуг) в муниципальных организаций"</t>
  </si>
  <si>
    <t>Основное мероприятие "Организация отдыха и оздоровления детей и подростков"</t>
  </si>
  <si>
    <t>Региональный проект "Патриотическое воспитание граждан Российской Федерации"</t>
  </si>
  <si>
    <t>Основное мероприятие "Обеспечение  
комплексной безопасности образовательных организаций"</t>
  </si>
  <si>
    <t>Подпрограмма "Ресурсное обеспечение в сфере образования"</t>
  </si>
  <si>
    <t>Основное мероприятие "Подготовка  образовательных организаций  к осенне-зимнему периоду, к новому учебному году"</t>
  </si>
  <si>
    <t>Основное мероприятие "Проведение мероприятий по приведению в нормативное состояние антитеррористической защищенности объектов (территорий) образовательных организаций "</t>
  </si>
  <si>
    <t xml:space="preserve">Основное мероприятие "Оснащение и модернизация технологического оборудования для пищеблоков образовательных организаций " </t>
  </si>
  <si>
    <t>Основные мероприятия "Реализация мероприятий по модернизации школьных систем образования"</t>
  </si>
  <si>
    <t>Основное мероприятие "Обеспечение деятельности  Думы города"</t>
  </si>
  <si>
    <t>Непрограммные расходы органов местного самоуправления</t>
  </si>
  <si>
    <t>Основное мероприятие "Обеспечение деятельности контрольно-счетной палаты города Мегиона"</t>
  </si>
  <si>
    <t>Основное мероприятие "Формирование резервного фонда администрации города"</t>
  </si>
  <si>
    <t>Основное мероприятие "Реализация норм, установленных Бюджетным кодексом Российской Федерации"</t>
  </si>
  <si>
    <t>Основное мероприятие "Реализация иных полномочий органов местного самоуправления"</t>
  </si>
  <si>
    <t>Подпрограмма "Благоустройство территорий общего пользования"</t>
  </si>
  <si>
    <t>Основное мероприятие "Повышение качества и комфорта территорий общего пользования"</t>
  </si>
  <si>
    <t>(+) 1 158,6 тыс. рублей - увеличен объем бюджетных ассигнований, путем внутреннего перераспределения, в целях уточнения кодов бюджетной классификации расходов (проведение ремонтных работ в МАУ «СШ «Юность (средства местного бюджета)</t>
  </si>
  <si>
    <t>(-) 1 158,6 тыс. рублей - уменьшен объем бюджетных ассигнований, путем внутреннего перераспределения, в целях уточнения кодов бюджетной классификации расходов (проведение ремонтных работ в МАУ «СШ «Юность (средства местного бюджета)</t>
  </si>
  <si>
    <t>(+) 406,4 тыс.рублей - увеличен объем бюджетных ассигнований за счет перераспределения  для заключения муниципального контракта на проведение авторского надзора по объекту «Капитального ремонта здания корпуса №1 «МАОУ СОШ №4», необходимого в рамках СП 246.1325800.2016 «Положение об авторском надзоре за строительством зданий и сооружений»</t>
  </si>
  <si>
    <t>Основное мероприятие "Предоставление субсидии из бюджета города Мегиона на финансовое 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оказывающих коммунальные услуги населению города Мегиона, связанных с погашением задолженности за потребленные топливно-энергетические ресурсы"</t>
  </si>
  <si>
    <t>Региональный проект "Обеспечение устойчивого сокращения непригодного для проживания жилищного фонда"</t>
  </si>
  <si>
    <t>(-) 1 200,0 тыс. рублей - уменьшен объем бюджетных ассигнований путем внутреннего перераспределения на оказание услуг по погребению умерших (копка могил) (средства местного бюджета)</t>
  </si>
  <si>
    <t>(+) 0,5 тыс. рублей - увеличен объем бюджетных ассигнований на обеспечение мероприятий по модернизации систем коммунальной инфраструктуры (средства местного бюджета)</t>
  </si>
  <si>
    <t>(+) 1 105,0 тыс. рублей - увеличен объем бюджетных ассигнований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</t>
  </si>
  <si>
    <t xml:space="preserve">(+) 163,4 тыс. рублей - увеличен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
</t>
  </si>
  <si>
    <t>(+) 772,9 тыс. рублей - увеличен объем бюджетных ассигнований на потребление электроэнергии уличного освещения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(+) 1 200,0 тыс. рублей - увеличен объем бюджетных ассигнований на оказание услуг по погребению умерших (копка могил)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(-) 1 105,0 тыс. рублей - уменьшен объем бюджетных ассигнований путем внутреннего перераспределения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35,0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                       (+) 1 650,0 тыс. рублей - увеличен объем бюджетных ассигнований на природоохранные мероприятия (уход за газонами, закупка,посадка и уход за цветниками, противопожарное обустройство лесов вогруг города Мегиона) (остаток средств местного бюджета на 01.01.2024)</t>
  </si>
  <si>
    <t>F3</t>
  </si>
  <si>
    <t>(+) 85 045,0 тыс. рублей - увеличен объем бюджетных ассигнований в целях обеспечения доли софинансирования для реализации мероприятий по обеспечению устойчивого сокращения непригодного для проживания жилищного фонда (средства бюджета автономного округа – 66 171,5 тыс. рублей, средства публично-правовой компании "Фонд развития территорий» - 12 919,5 тыс. рублей, средства местного бюджета - 5 954,0 тыс. рублей)</t>
  </si>
  <si>
    <t>(+) 89 267,5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переселения граждан из аварийного многоквартирного дома, распложенного по адресу: г.Мегион, ул.Заречная д.25/1 (средства автономного округа)</t>
  </si>
  <si>
    <t>(+) 1 340,0 тыс.рублей - 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</t>
  </si>
  <si>
    <t>(+) 392,9 тыс. рублей - увеличен объем бюджетных ассигнований на реализацию мероприятий по обеспечению жильем молодых семей (средства бюджета автономного округа – 343,9 тыс. рублей, средства федерального бюджета – 29,3 тыс. рублей, средства местного бюджета - 19,7 тыс. рублей)</t>
  </si>
  <si>
    <t>(+) 77 305,6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опрлаты задолженности организаций коммунального комплекса за потребленный газ (средства автономного округа)</t>
  </si>
  <si>
    <t>(+) 0,5 тыс. рублей - увеличен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(+) 77 305,6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оплаты задолженности организаций коммунального комплекса за потребленный газ (средства автономного округа)</t>
  </si>
  <si>
    <t>(+) 89 267,5 тыс. рублей - увеличен объем целевых межбюджетных трансфертов на реализацию мероприятий за счет бюджетных ассигнований резервного фонда Правительства ХМАО – Югры на финансовое обеспечение непредвиденных расходов, в целях переселения граждан из аварийного многоквартирного дома, распложенного по адресу: г.Мегион, ул.Заречная д.25/1 (средства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85 045,0 тыс. рублей - увеличен объем бюджетных ассигнований в целях обеспечения доли софинансирования для реализации мероприятий по обеспечению устойчивого сокращения непригодного для проживания жилищного фонда (средства бюджета автономного округа – 66171,5 тыс. рублей, средства публично-правовой компании "Фонд развития территорий» - 12919,5 тыс. рублей, средства местного бюджета - 5954,0 тыс. рублей)</t>
  </si>
  <si>
    <t>Основное мероприятие "Обеспечение комплексной безопасности учреждений культуры и дополнительного образования в сфере культуры"</t>
  </si>
  <si>
    <t>(+) 210,0 тыс. рублей - увеличен объем бюджетных ассигнований на оплату услуг по монтажу и пуско-наладке системы речевого оповещения МБУ «Централизованная библиотечная система» в сумме 210,0 тыс. рублей</t>
  </si>
  <si>
    <t xml:space="preserve">(-) 100,0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(улюЛьва Толстого, д.12) </t>
  </si>
  <si>
    <t xml:space="preserve">(-) 100,0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</t>
  </si>
  <si>
    <t>(+) 1 087,9 тыс. рублей - увеличен объем бюджетных ассигнований на обустройство входной группы с установкой пандуса МБУ ЦБС (средства местного бюджета)</t>
  </si>
  <si>
    <t>(-) 406,4 тыс.рублей - уменьшен объем бюджетных ассигнований за счет перераспределения  для заключения муниципального контракта на проведение авторского надзора по объекту «Капитального ремонта здания корпуса №1 «МАОУ СОШ №4», необходимого в рамках СП 246.1325800.2016 «Положение об авторском надзоре за строительством зданий и сооружений»;                                                                                                             (+) 678,9 тыс.рублей - увеличен объем бюджетных ассигнований за счет перераспределения на реализацию мероприятий в области образования.</t>
  </si>
  <si>
    <t xml:space="preserve"> (+) 678,9 тыс.рублей - увеличен объем бюджетных ассигнований за счет перераспределения на реализацию мероприятий в области образования.</t>
  </si>
  <si>
    <t>(+) 5 952,9 тыс. рублей - увеличен объем бюджетных ассигнований на природоохранные мероприятия (ликвидация свалок) (остаток средств местного бюджета)</t>
  </si>
  <si>
    <t xml:space="preserve">(+) 2 150,0 тыс. рублей - увеличен объем бюджетных ассигнований для уплаты административных штрафов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32,6 тыс. рублей - увеличен объем бюджетных ассигнований на приобретение ГСМ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84,0 тыс. рублей - увеличен объем бюджетных ассигнований на приобретение серверного оборудования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</si>
  <si>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(-) 7,9 тыс. рублей - уменьшен объем бюджетных ассигнований для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0,5 тыс. рублей - уменьшен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    (-) 345,0 тыс. рублей - уменьшен объем бюджетных ассигнований на оплату исполнительных документов,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(-) 163,4 тыс. рублей - уменьшен объем бюджетных ассигнований на заработную плату и начисления на выплаты по оплате труда за исполнение обязанностей заместителя главы города средства местного бюджета);                                                                                                                                                                             (-) 20,0 тыс. рублей - уменьшен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(+) 3 390,0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на поощрение за содействие в проведении выборов (средства бюджета автономного округа)
</t>
  </si>
  <si>
    <t xml:space="preserve">(+) 0,2 тыс. рублей - увеличен объем бюджетных ассигнований на организацию летнего отдыха, оздоровления, занятости детей, подростков и молодежи (благотворительные пожертвования ПАО " СН-МНГ" - остаток неиспользованных средств 2022 года)  (средства местного бюджета);                                                                                                                                                             (+) 2 000,0 тыс. рублей - увеличен объем бюджетных ассигнований на организацию летнего отдыха, оздоровления, занятости детей, подростков и молодежи (средства местного бюджета).    </t>
  </si>
  <si>
    <t>(-) 4 601,4 тыс. рублей - уменьшен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1 987,5 тыс. рублей -  уменьшен объем бюджетных ассигнований на содержение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(-) 775,2 тыс. рублей - уменьшен объем бюджетных ассигнований для оплаты административных штрафов (средства местного бюджета)</t>
  </si>
  <si>
    <t>(-) 4 601,4 тыс. рублей - уменьшен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1 987,5 тыс. рублей -  уменьшен объем бюджетных ассигнований на содержание и текущий ремонт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(-) 775,2 тыс. рублей - уменьшен объем бюджетных ассигнований для оплаты административных штрафов (средства местного бюджета)</t>
  </si>
  <si>
    <t>(-) 1 955,5 тыс. рублей - уменьшен объем бюджетных ассигнований путем внутреннего перераспределения на потребление электроэнергии уличного освещения, приобретение ГСМ,  уплату административных штрафов (средства местного бюджета);                                                                                                           (+) 3 789,0 тыс. рублей - увеличен объем бюджетных ассигнований на содержание и текущий ремонт автомобильных дорог,  проездов, элементов обустройства улично-дорожной сети, объектов внешнего благоустройства (средства местного бюджета) (остаток средств местного бюджета на 01.01.2024)</t>
  </si>
  <si>
    <t>(-) 49,0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(-) 224,8 тыс. рублей - уменьшен объем бюджетных ассигнований для оплату административных штрафов (средства местного бюджета)</t>
  </si>
  <si>
    <t>(+) 773,0 тыс. рублей - увеличен объем бюджетных ассигнований на потребление электроэнергии уличного освещения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1 105,0 тыс. рублей - уменьшен объем бюджетных ассигнований путем внутреннего перераспределения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35,0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                       (+) 1 650,0 тыс. рублей - увеличен объем бюджетных ассигнований на природоохранные мероприятия (уход за газонами, закупка,посадка и уход за цветниками, противопожарное обустройство лесов вокруг города Мегиона) (остаток средств местного бюджета на 01.01.2024)</t>
  </si>
  <si>
    <t>(-) 49,0 тыс. рублей - уменьшен объем бюджетных ассигнований путем внутреннего перераспределения на приобретение серверного оборудования (средства местного бюджета);                                                                                                                                                                                               (-) 224,8 тыс. рублей - уменьшен объем бюджетных ассигнований для оплаты административных штрафов (средства местного бюджета)</t>
  </si>
  <si>
    <t xml:space="preserve">(-) 1 955,5 тыс. рублей - уменьшен объем бюджетных ассигнований путем внутреннего перераспределения на потребление электроэнергии уличного освещения, приобретение ГСМ,  уплату административных штрафов (средства местного бюджета);                                                                                                           (+) 1 801,5 тыс. рублей - увеличен объем бюджетных ассигнований на содержание и текущий ремонт автомобильных дорог,  проездов, элементов обустройства улично-дорожной сети, объектов внешнего благоустройства (средства местного бюджета) (остаток средств местного бюджета на 01.01.2024);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1 987,5 тыс. рублей -  увеличен объем бюджетных ассигнований на содержание и текущий ремонт автомобильных дорог (средства местного бюджета); </t>
  </si>
  <si>
    <t xml:space="preserve">(+) 1 752,9 тыс. рублей - увеличен объем бюджетных ассигнований на природоохранные мероприятия (ликвидация свалок) (остаток средств местного бюджета на 01.01.2024);
(+) 4 200,0 тыс. рублей - увеличен объем бюджетных ассигнований на природоохранные мероприятия (ликвидация свалок) (средства местного бюджета).
</t>
  </si>
  <si>
    <t xml:space="preserve">(-) 7,9 тыс. рублей - уменьшен объем бюджетных ассигнований для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0,5 тыс. рублей - уменьшен объем бюджетных ассигнований на обеспечение мероприятий по модернизации систем коммунальной инфраструктуры (средства местного бюджета);                                                                                                                                                                                     (-) 345,0 тыс. рублей - уменьшен объем бюджетных ассигнований на оплату исполнительных документов,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(-) 163,4 тыс. рублей - уменьшен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бюджета);                                                                                                                                                                             (-) 20,0 тыс. рублей - уменьшен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(+) 3 390,0 тыс. рублей –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
</t>
  </si>
  <si>
    <t>Реализация инициативных проектов, отобранных по результатам конкурса</t>
  </si>
  <si>
    <t>(+) 0,1 тыс. рублей – увеличен объем бюджетных ассигнований на реализацию программ формирования современной городской среды (средства бюджета автономного округа)</t>
  </si>
  <si>
    <t>(+) 1 105,0 тыс. рублей - увеличен объем бюджетных ассигнований на приобретение туалетного модуля для объекта "Парк на берегу р. Мега ("МегаПарк") в г. Мегионе", разработку дизайн - проекта для благоустройства набережной от Аллеи трудовой славы до МегаПарка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0,1 тыс. рублей – увеличен объем бюджетных ассигнований на реализацию программ формирования современной городской среды (средства бюджета автономного округа)</t>
  </si>
  <si>
    <t xml:space="preserve">(-) 1 528,2   тыс. рублей -  уменьшен объем бюджетных ассигнований в целях обеспечения доли софинансирования средств, направленных на реализацию инициативного проекта МАОУ СОШ №5 «Гимназия»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</si>
  <si>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(-) 1 026,3 тыс.рублей - уменьшен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(-) 1 120,8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д.12);                                                                                                                                                                                   (+) 15,1 тыс.рублей - увеличен объем бюджетных ассигнований для оплаты командировочных расходов (средства местного бюджета)</t>
  </si>
  <si>
    <t>(-) 1 026,2 тыс.рублей - уменьшен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        (-) 1 120,8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;                                                                                                                                  (+) 15,1 тыс.рублей - увеличен объем бюджетных ассигнований для оплаты командировочных расходов (средства местного бюджета)</t>
  </si>
  <si>
    <t>(+) 4 119,2 - тыс.рублей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(-) 678,9 тыс.рублей - уменьшен объем бюджетных ассигнований за счет перераспределения на реализацию мероприятий в области образования.</t>
  </si>
  <si>
    <t xml:space="preserve">(+) 470,0 тыс. рублей - увеличен объем бюджетных ассигнований на приобретение принтера для печати рельефно-точечным шрифтом Брайля в комплекте с программным обеспечением для МАУ «РИКиЭЦ» (Расп.Прав.Тюм.обл. от 26.02.2024 №130-рп);
(+) 282,1 тыс.рублей - увеличен объем бюджетных ассигнований на разработку дизайн-проекта библиотеки для МБУ «ЦБС» (Расп.Прав.Тюм. обл.от 26.02.2024 №131-рп);
(+) 1 026,2 тыс.рублей - увеличен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(-) 77,1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(средства местного бюджета);                                                                                        (-) 15,1 тыс.рублей -    уменьшен объем бюджетных ассигнований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(+) 6 435,9 тыс.рублей - увеличен объем бюджетных ассигнований на реновацию МБУ ДО "ДШИ им.А.М.Кузьмина" (благотворительное пожертвование ООО "Газпромнефть-Хантос") (средства местного бюджета);                                                                                                   (+) 170,0 тыс.рублей -  тыс.рублей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</t>
  </si>
  <si>
    <t xml:space="preserve">(+) 1 510,0 тыс.рублей - 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470,0 тыс. рублей - увеличен объем бюджетных ассигнований на приобретение принтера для печати рельефно-точечным шрифтом Брайля в комплекте с программным обеспечением для МАУ «РИКиЭЦ» (Расп.Прав.Тюм.обл. от 26.02.2024 №130-рп)(средства местного бюджета);
(+) 282,1 тыс.рублей - увеличен объем бюджетных ассигнований на разработку дизайн-проекта библиотеки для МБУ «ЦБС» (Расп.Прав.Тюм. обл.от 26.02.2024 №131-рп) (средства местного бюджета);
(+) 1 026,2 тыс.рублей - увеличен объем бюджетных ассигнований в целях проведения ремонта помещений в связи с переездом структурного подразделения «Школа искусств «Высокий» в здание МБОУ «СОШ №6»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(-) 77,1 тыс.рублей - уменьшен объем бюджетных ассигнований в целях проведения  обустройства входной группы с установкой пандуса Модельной библиотеки пгт.Высокий (ул.Льва Толстого, д.12) (средства местного бюджета);                                                                                      (-) 15,1 тыс.рублей -    уменьшен объем бюджетных ассигнований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(+) 210,0 тыс. рублей - увеличен объем бюджетных ассигнований на оплату услуг по монтажу и пуско-наладке системы речевого оповещения в МБУ «Централизованная библиотечная система»  (средства местного бюджета);                                                                                       (+) 6 435,9 тыс.рублей - увеличен объем бюджетных ассигнований на реновацию МБУ ДО "ДШИ им.А.М.Кузьмина" (благотворительное пожертвование ООО "Газпромнефть-Хантос") (средства местного бюджета);                                                                                                                              </t>
  </si>
  <si>
    <t xml:space="preserve">(+) 690,0 - тыс.рублей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</t>
  </si>
  <si>
    <t xml:space="preserve">(+) 690,0 - тыс.рублей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     </t>
  </si>
  <si>
    <t>(+) 295,0 тыс. рублей - увеличен объем бюджетных ассигнований путем внутреннего перераспределения на продление программных продуктов и оказание услуг по технической защите информации органов местного самоуправления города Мегиона</t>
  </si>
  <si>
    <t>(+) 68,0 тыс. рублей - увеличен объем бюджетных ассигнований, путем внутреннего перераспределения, на демонтаж уличного экрана расположенного по адресу г.Мегион, ул.Нефтяников д6/1 (здание СК "Олимп")</t>
  </si>
  <si>
    <t>(-) 363,0 тыс. рублей - уменьшен объем бюджетных ассигнований путем внутреннего перераспределения на демонтаж уличного экрана расположенного по адресу г.Мегион, (ул.Нефтяников д6/1 (здание СК "Олимп")),  на продление программных продуктов и оказание услуг по технической защите информации органов местного самоуправления города Мегиона</t>
  </si>
  <si>
    <t xml:space="preserve">(+) 4 119,2 - тыс.рублей увеличен объем бюджетных ассигнований на финансирование наказов избирателей депутатам Думы Ханты-Мансийского автономного округа - 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(+) 0,2 тыс. рублей - увеличен объем бюджетных ассигнований на организацию летнего отдыха, оздоровления, занятости детей, подростков и молодежи (благотворительные пожертвования ПАО " СН-МНГ" - остаток неиспользованных средств 2022 года) 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163,4 тыс. рублей - увеличен объем бюджетных ассигнований на заработную плату и начисления на выплаты по оплате труда за исполнение обязанностей заместителя главы города (средства местного бюджета);                                                                                                                                   (-) 678,9 тыс.рублей - уменьшен объем бюджетных ассигнований за счет перераспределения на реализацию мероприятий в области образования;                                                                                                     (+) 2 000,0 тыс. рублей - увеличен объем бюджетных ассигнований на организацию летнего отдыха, оздоровления, занятости детей, подростков и молодежи (средства местного бюджета);                                                                                                                                                                          (+) 3 985,0 тыс. рублей - увеличен объем бюджетных ассигнований на реализацию инициативного проекта "Центр детских научных инициатив" МАОУ СОШ №5 «Гимназия» (средства бюджета автономного округа;                                                                                                                                                                                (+) 1 528,2   тыс. рублей -  увеличен объем бюджетных ассигнований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(инициативные платежи).    </t>
  </si>
  <si>
    <t xml:space="preserve">(+) 3 985,0 тыс. рублей - увеличен объем бюджетных ассигнований на реализацию инициативного проекта "Центр детских научных инициатив" МАОУ СОШ №5 «Гимназия» (средства бюджета автономного округа;                                                                                                                                                                                (+) 1 528,2   тыс. рублей -  увеличен объем бюджетных ассигнований в целях обеспечения доли софинансирования средств, направленных на реализацию инициативного проекта "Центр детских научных инициатив" МАОУ СОШ №5 «Гимназия»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180,0 тыс. рублей - увеличен объем бюджетных ассигнований  в целях обеспечения доли софинансирования средств, направленных на реализацию инициативного проекта "Центр детских научных инициатив"МАОУ СОШ №5 «Гимназия» (инициативные платежи). </t>
  </si>
  <si>
    <t xml:space="preserve">(+) 5 066,0 тыс. рублей - увеличен объем бюджетных ассигнований на оплату коммунальных услуг по пустующим квартирам за период 01.07.2023-31.12.2023 (средства местного бюджета);                                                                                                                                                                 (+) 8 859,0 тыс. рублей - увеличен объем бюджетных ассигнований на оплату коммунальных услуг по пустующим квартирам за период   январь-октябрь 2024 года  (средства местного бюджета);                                                                                                                                                                                                (+) 1 980,0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(-) 9 422,8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(-) 19,7 тыс. рублей - уменьшен объем бюджетных ассигнований для обеспечения доли софинансирования на реализацию мероприятий по обеспечению жильем молодых семей (средства местного бюджета);                                                                                                                  (+) 1 741,0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                                                                                                               </t>
  </si>
  <si>
    <t xml:space="preserve">(+) 5 066,0 тыс. рублей - увеличен объем бюджетных ассигнований на оплату коммунальных услуг по пустующим квартирам за период июль-декабрь 2023 года (средства местного бюджета);                                                                                                                                                                 (+) 8 859,0 тыс. рублей - увеличен объем бюджетных ассигнований на оплату коммунальных услуг по пустующим квартирам за период   январь-октябрь 2024 года  (средства местного бюджета);                                                                                                                                                                                                (+) 1 980,0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(-) 9 422,8 тыс. рублей - уменьшен объем бюджетных ассигнований путем внутреннего перераспределения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(-) 19,7 тыс. рублей - уменьшен объем бюджетных ассигнований для обеспечения доли софинансирования на реализацию мероприятий по обеспечению жильем молодых семей (средства местного бюджета);                                                                                                                  (+) 1 741,0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                                                                                                               </t>
  </si>
  <si>
    <r>
      <t xml:space="preserve">(+) 9 767,8 тыс. рублей - увеличен объем бюджетных ассигнований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7,9 тыс. рублей - увеличен объем бюджетных ассигнований в целях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20,0 тыс. рублей - увеличен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(+) 4 601,4 тыс. рублей - увеличен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</t>
    </r>
    <r>
      <rPr>
        <sz val="8"/>
        <color rgb="FFFF0000"/>
        <rFont val="Times New Roman"/>
        <family val="1"/>
        <charset val="204"/>
      </rPr>
      <t>на поощрение мобилизационных групп</t>
    </r>
    <r>
      <rPr>
        <sz val="8"/>
        <rFont val="Times New Roman"/>
        <family val="1"/>
        <charset val="204"/>
      </rPr>
      <t xml:space="preserve">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1 505,9 тыс. рублей -  увеличен объем бюджетных ассигнований   на проведение муниципальных выборов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</si>
  <si>
    <t xml:space="preserve">(+) 9 767,8 тыс. рублей - увеличен объем бюджетных ассигнований для оплаты исполнительных документов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7,9 тыс. рублей - увеличен объем бюджетных ассигнований в целях возврата денежных средств в бюджет Ханты-Мансийского автономного округа - Югры по требованию Департамента экономического развития Ханты-Мансийского автономного округа - 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20,0 тыс. рублей - увеличен объем бюджетных ассигнований для оплаты судебной строительно-технической экспертизы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(+) 4 601,4 тыс. рублей - увеличен объем бюджетных ассигнований для возврата денежных средств по требованию Департамента строительства и жилищно-коммунального комплекса Ханты-Мансийского автономного округа –Югры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50,0 тыс. рублей – 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1 505,9 тыс. рублей -  увеличен объем бюджетных ассигнований   на проведение муниципальных выборов (средства местного бюджета);                                                                                                                                 (-) 1 528,2   тыс. рублей -  уменьшен объем бюджетных ассигнований в целях обеспечения доли софинансирования средств, направленных на реализацию инициативного проекта МАОУ СОШ №5 «Гимназия»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</si>
  <si>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Решение Думы города Мегиона от 26.04.2024 №380 (утверждённый бюджет)                                                      (тыс. рублей)</t>
  </si>
  <si>
    <t>Основное мероприятие "Обеспечение функционирования сети автомобильных дорог общего пользования города Мегиона"</t>
  </si>
  <si>
    <t xml:space="preserve">(+) 165,0 тыс. рублей - увеличен объем бюджетных ассигнований на услуги связи по передаче данных на ноябрь-декабрь 2024 (средства местного бюджета);
</t>
  </si>
  <si>
    <t>(+) 100,0 тыс. рублей - увеличен объем бюджетных ассигнований руководствуясь соглашением о соблюдении социально-экономических и экологических интересов населения муниципального образования город Мегион на ликвидацию несанкционированных свалок (средства местного бюджета);</t>
  </si>
  <si>
    <t>(+) 46,7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</t>
  </si>
  <si>
    <t>(-) 877,3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</t>
  </si>
  <si>
    <t>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образования"</t>
  </si>
  <si>
    <t>(+) 560,0 тыс. рублей - увеличен объем бюджетных ассигнований  путем внутреннего перераспределения на реализацию мероприятий направленных на подготовку  образовательных организаций  к осенне-зимнему периоду, к новому учебному году (средства местного бюджета)</t>
  </si>
  <si>
    <t>(+) 2 076,0 тыс. рублей - увеличен объем бюджетных ассигнований  путем внутреннего перераспределения на реализацию мероприятий по обеспечению антитеррористической защищенности (средства местного бюджета)</t>
  </si>
  <si>
    <t>(+) 220,0 тыс. рублей - увеличен объем бюджетных ассигнований путем внутреннего перераспределения на реализацию программных мероприятий (средства местного бюджета)</t>
  </si>
  <si>
    <t>(-) 151,5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78,1 тыс. рублей - увеличен объем бюджетных ассигнований на разработку проектно-сметной документации по объекту «Обустройство туалетной комнаты для беспрепятственного доступа маломобильных групп населения в здании МБУ ДО «ДШИ им.А.М.Кузьмина» (средства местного бюджета)</t>
  </si>
  <si>
    <t xml:space="preserve">(-) 310,1 тыс. рублей - уменьшен объем целевых межбюджетных трансфертов на 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 (средства бюджета автономного округа);  </t>
  </si>
  <si>
    <t>(+) 593,9 тыс. рублей - увеличен объем бюджетных ассигнований на реализацию выставочного проекта «Золото древней земли» для МАУ «Экоцентр» (Распоряжение Правительства Тюменской области от 14.06.2024 №559-рп) (средства местного бюджета)</t>
  </si>
  <si>
    <t>(+) 1 930,0 тыс. рублей -  увеличен объем бюджетных ассигнований на обеспечение устойчивого сокращения непригодного для проживания жилищного фонда (приобретение квартиры по решению суда) (средства местного бюджета)</t>
  </si>
  <si>
    <t>(+) 433,0 тыс. рублей - увеличен объем бюджетных ассигнований на обустройство квартиры для беспрепятственного доступа маломобильных групп населения (средства местного бюджета)</t>
  </si>
  <si>
    <t>(+) 2 651,0 тыс. рублей - увеличен объем бюджетных ассигнований на выплаты пенсии за выслугу лет муниципальным служащим (средства местного бюджета)</t>
  </si>
  <si>
    <t>(-) 130,0 тыс. рублей - уменьшен объем бюджетных ассигнований путем внутреннего перераспределения на оплату морального вреда по исполнительному листу (средства местного бюджета);                                                                                                                                                                   (-) 1 399,6 тыс. рублей - уменьшен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3 340,0 тыс. рублей - уменьшен объем бюджетных ассигнований путем внутреннего перераспределения на оплату судебных расходов по исполнительным листам (средства местного бюджета);                                                                                                                                                               (-) 25,0 тыс. рублей - уменьшен объем бюджетных ассигнований путем внутреннего перераспределения на вознаграждение финансовому управляющему за проведение процедуры банкротства ООО «ВТК-Союз» (средства местного бюджета);                                                                                                                                      (-) 75,0 тыс. рублей - уменьшен объем бюджетных ассигнований путем внутреннего перераспределения на уплату административного штрафа (средства местного бюдежта)</t>
  </si>
  <si>
    <t>(+) 264,4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368,1 тыс. рублей - увеличен объем бюджетных ассигнований на приоритетные расходы бюджета городского округа (средства местного бюджета)</t>
  </si>
  <si>
    <t xml:space="preserve">(-) 600,0 тыс. рублей -  уменьшен объем бюджетных ассигнований путем внутреннего перераспределения на оплату исполнительных сборов (средства местного бюджета);                                                                                                                                                                                                                        (+) 25,0 тыс. рублей - увеличен объем бюджетных ассигнований на перечисления вознаграждения финансовому управляющему за проведение процедуры, применяемой в деле о банкротстве ООО «ВТК-Союз» (средства местного бюджета);                                                                                                            (+) 594,0 тыс. рублей - увеличен объем бюджетных ассигнований на оплату услуг по обследованию ограждающих и несущих конструкций жилых домов (средства местного бюджета);                                                                                                                                                                                                  (+) 12 800,0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                     (+) 75,0 тыс. рублей - увеличен объем бюджетных ассигнований на вознаграждение конкурсным управляющим за проведение процедур банкротства (средства местного бюджета);                                                                                                                                                                         (+) 1 343,0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бюджета);                                                                                                                                                                                                                      (-) 30,0 тыс. рублей - уменьшен объем бюджетных ассигнований путем внутреннего перераспределения на судебные расходы по исполнительному документу (средства местного бюджета)
</t>
  </si>
  <si>
    <t>(+) 225,0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(+) 130,0 тыс. рублей - увеличен объем бюджетных ассигнований на оплату морального вреда по исполнительному листу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75,0 тыс. рублей - увеличен объем бюджетных ассигнований на оплату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3 970,0 тыс. рублей - увеличен объем бюджетных ассигнований на оплату исполнительских сборов и судебных расходов по исполнительным листам (средства местного бюджета)</t>
  </si>
  <si>
    <t xml:space="preserve">(-) 165,0 тыс. рублей -  уменьшен объем бюджетных ассигнований путем внутреннего перераспределения на услуги связи по передаче данных на ноябрь-декабрь 2024 (средства местного бюджета);                                                                                                                                                                                                                       (+) 31,1 тыс. рублей - увеличен объем бюджетных ассигнований на уплату налога на имущество (средства местного бюджета)
</t>
  </si>
  <si>
    <t>(+) 699,8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50,5 тыс. рублей - увеличен объем бюджетных ассигнований на уплату налога на имущество МКУ "Служба обеспечения" (средства местного бюджета)</t>
  </si>
  <si>
    <t>(+) 342,1тыс. рублей - 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80,0 тыс.рублей - увеличен объем бюджетных ассигнований путем внутреннего перераспределения на приобретение компьютера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(+) 300,0 тыс.рублей - увеличен объем бюджетных ассигнований путем внутреннего перераспределения на приобретение, монтаж кондиционеров (средства местного бюджета)</t>
  </si>
  <si>
    <t xml:space="preserve">(+) 103,1 тыс. рублей - увеличен объем бюджетных ассигнований  на доведение заработной платы низкооплачиваемых категорий работников до МРОТ </t>
  </si>
  <si>
    <t>(+) 7 788,8 тыс. рублей - увеличен объем бюджетных ассигнований на замену внешних инженерных сетей теплоснабжения, водоснабжения и водоотведения, внешнего электроснабжения и реконструкцию (замену) сети уличного освещения прилегающей территории здания корпуса №1 МАОУ "СОШ №4"</t>
  </si>
  <si>
    <t>(+) 7 577,6 тыс. рублей - увеличен объем бюджетных ассигнований на ежемесячное денежное вознаграждение за классное руководство педагогическим работникам муниципальных общеобразовательных организаций (средства федерального бюджета);                                                                                         (+) 151 959,5 тыс. рублей - увеличен объем бюджетных ассигнований на обеспечение государственных гарантий на получение образования и осуществление переданных органам местного самоуправления отдельных государственных полномочий в области образования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10 437,4 тыс. рублей - уменьшен объем бюджетных ассигнований  путем внутреннего перераспределения  на реализацию программных мероприятий; (+) 11 136,8 тыс. рублей -  увеличен объем бюджетных ассигнований на доведение заработной платы низкооплачиваемых категорий работников до МРОТ;                                                                                                                                                                                                                      (+) 11 597,4 тыс. рублей – увеличен объем бюджетных ассигнований на уплату налога на имущество учреждений (средства местного бюджета).</t>
  </si>
  <si>
    <t>(+) 12,2 тыс. рублей – увеличен объем бюджетных ассигнований на уплату налога на имущество учреждений (средства местного бюджета)</t>
  </si>
  <si>
    <t>(+) 150,0 тыс. рублей - увеличен объем бюджетных ассигнований на корректировку проектно-сметной документации по капитальному ремонту административного здания по ул.советская, 1 в пгт Высокий (средства местного бюджета)</t>
  </si>
  <si>
    <t>(+) 18,0 тыс. рублей - увеличен объем бюджетных ассигнований на приобретение годового доступа к интернет-сервису «МКД-расчет»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16,0 тыс. рублей - увеличен объем бюджетных ассигнований 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33,0 тыс. рублей - увеличен объем бюджетных ассигнований  на приобретение серверного оборудования для установки в административном здании по ул.Советская, д.19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(+) 10,0 тыс. рублей - увеличен объем бюджетных ассигнований  на приобретение государственных знаков почтовой оплаты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208,9 тыс. рублей - увеличен объем бюджетных ассигнований на техническое обслуживание автоматизированного рабочего места, обновление программных продуктов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70,0 тыс. рублей - увеличен объем бюджетных ассигнований на приобретение ноутбука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250,0 тыс. рублей - увеличен объем бюджетных ассигнований на уплату административных штрафов в сумме 250,0 тыс. рублей</t>
  </si>
  <si>
    <t>(+) 106,0 тыс. рублей – увеличен объем бюджетных ассигнований на проведение мероприятий, связанных с социальной и культурной адаптацией иностранных граждан (мигрантов) (средства местного бюджета)</t>
  </si>
  <si>
    <t>(+) 150,0 тыс. рублей – увеличен объем бюджетных ассигнований на выполнение работ по монтажу и пуско-наладке системы передачи тревожных сообщений для сохранения уровня антитеррористической защищенности объекта (средства местного бюджета);</t>
  </si>
  <si>
    <t>(+) 10 795,4 тыс.рублей  - увеличен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доведение заработной платы низкооплачиваемых категорий работников до МРОТ;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2 323,1 тыс. рублей – увеличен объем бюджетных ассигнований на уплату налога на имущество учреждений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(+) 150,0 тыс. рублей – увеличен объем бюджетных ассигнований на выполнение работ по монтажу и пуско-наладке системы передачи тревожных сообщений для сохранения уровня антитеррористической защищенности объекта</t>
  </si>
  <si>
    <t>(+) 10 795,4 тыс.рублей  - увеличен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доведение заработной платы низкооплачиваемых категорий работников до МРОТ;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2 323,1 тыс. рублей – увеличен объем бюджетных ассигнований на уплату налога на имущество учреждений (средства местного бюджета)</t>
  </si>
  <si>
    <t xml:space="preserve">(-) 5 368,2 тыс. рублей - объем бюджетных ассигнований перераспределен на приоритетные расходы бюджета городского округа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2 520,0 тыс. рублей – увеличен объем бюджетных ассигнований на приобретение оборудования (системы хранения данных).                                                                              </t>
  </si>
  <si>
    <t>(+) 155,0 тыс. рублей - увеличен объем бюджетных ассигнований на оценку технического состояния автомобильных дорог общего пользования местного значения (средства местного бюджета);                                                                                                                                                      (+) 120,0 тыс. рублей - увеличен объем бюджетных ассигнований на содержание, обслуживание и проведение периодической поверки  камер видеонаблюдения на улично-дорожной сети (средства местного бюджета);                                                                                                      (+) 5 000,0 тыс. рублей - увеличен объем бюджетных ассигнований на выполнение работ по ремонту автомобильных дорог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(-) 100,0 тыс. рублей - уменьшен объем бюджетных ассигнований путем внутреннего перераспределения на разработку проектно-сметной документации по объекту «Обустройство туалетной комнаты для беспрепятственного доступа маломобильных групп населения в здании МБУ ДО «ДШИ им.А.М.Кузьмина» и обновление версии ПК «Гранд-Смета» и сборников ФСНБ-2022 в течение года (средства местного бюджета);                                                                                                                                                                                                  (-) 886,4 тыс. рублей - уменьшен объем бюджетных ассигнований путем внутреннего перераспределения на обеспечение доли софинансирования субсидии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20 886,4 тыс. рублей - увеличен объем бюджетных ассигнований в целях обеспечения доли софинансирования за счет средств бюджета городского округа субсидии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20 886,4 тыс. рублей - увеличен объем целевых межбюджетных трансфертов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207,5 тыс. рублей - увеличен объем бюджетных ассигнований на разработку проектно-сметной документации по объекту "Капитальный ремонт автомобильных дорог по ул.Абазарова в г.Мегионе" (средства местного бюджета);                                                                                                                                      (+) 600,0 тыс. рублей - увеличен объем бюджетных ассигнований на устройство проезда по ул.Сосновая в пгт.Высокий" (средства местного бюджета)</t>
  </si>
  <si>
    <t>(-) 600,0 тыс. рублей -  уменьшен объем бюджетных ассигнований путем внутреннего перераспределения на оплату исполнительных сборов (средства местного бюджета);                                                                                                                                                                                                                        (+) 25,0 тыс. рублей - увеличен объем бюджетных ассигнований на перечисления вознаграждения финансовому управляющему за проведение процедуры, применяемой в деле о банкротстве ООО «ВТК-Союз» (средства местного бюджета);                                                                                                            (+) 594,0 тыс. рублей - увеличен объем бюджетных ассигнований на оплату услуг по обследованию ограждающих и несущих конструкций жилых домов (средства местного бюджета);                                                                                                                                                                                                  (+) 12 800,0 тыс. рублей - увеличен объем бюджетных ассигнований на оплату задолженности за оказанные услуги по содержанию общего имущества многоквартирных домов (средства местного бюджета);                                                                                                                                                                                                              (+) 75,0 тыс. рублей - увеличен объем бюджетных ассигнований на вознаграждение конкурсным управляющим за проведение процедур банкротства (средства местного бюджета);                                                                                                                                                                         (+) 1 343,0 тыс. рублей - увеличен объем бюджетных ассигнований на оплату взносов на капитальный ремонт в Югорский фонд капитального ремонта (средства местного бюджета);                                                                                                                                                                                                                      (-) 30,0 тыс. рублей - уменьшен объем бюджетных ассигнований путем внутреннего перераспределения на судебные расходы по исполнительному документу (средства местного бюджета);                                                                                                                                                                                                        (+) 150,0 тыс. рублей - увеличен объем бюджетных ассигнований на корректировку проектно-сметной документации по капитальному ремонту административного здания по ул.советская, 1 в пгт Высокий (средства местного бюджета)</t>
  </si>
  <si>
    <t>(+) 223,0 тыс. рублей - увеличен объем бюджетных ассигнований на обеспечение общественного порядка во время проведения массовых мероприятий (средства местного бюджета)</t>
  </si>
  <si>
    <t>(-) 130,0 тыс. рублей - уменьшен объем бюджетных ассигнований путем внутреннего перераспределения на оплату морального вреда по исполнительному листу (средства местного бюджета);                                                                                                                                                                   (-) 1 399,6 тыс. рублей - уменьшен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3 340,0 тыс. рублей - уменьшен объем бюджетных ассигнований путем внутреннего перераспределения на оплату судебных расходов по исполнительным листам (средства местного бюджета);                                                                                                                                                               (-) 25,0 тыс. рублей - уменьшен объем бюджетных ассигнований путем внутреннего перераспределения на вознаграждение финансовому управляющему за проведение процедуры банкротства ООО «ВТК-Союз» (средства местного бюджета);                                                                                                                                      (-) 75,0 тыс. рублей - уменьшен объем бюджетных ассигнований путем внутреннего перераспределения на уплату административного штрафа (средства местного бюдежта);                                                                                                                                                                                                                                                       (+) 2 651,0 тыс. рублей - увеличен объем бюджетных ассигнований на выплаты пенсии за выслугу лет муниципальным служащим (средства местного бюджета)</t>
  </si>
  <si>
    <t>(+) 699,8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50,5 тыс. рублей - увеличен объем бюджетных ассигнований на уплату налога на имущество МКУ "Служба обеспечения"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18,0 тыс. рублей - увеличен объем бюджетных ассигнований на приобретение годового доступа к интернет-сервису «МКД-расчет»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16,0 тыс. рублей - увеличен объем бюджетных ассигнований  на оплату командировочных расходов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33,0 тыс. рублей - увеличен объем бюджетных ассигнований  на приобретение серверного оборудования для установки в административном здании по ул.Советская, д.19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(+) 10,0 тыс. рублей - увеличен объем бюджетных ассигнований  на приобретение государственных знаков почтовой оплаты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208,9 тыс. рублей - увеличен объем бюджетных ассигнований на техническое обслуживание автоматизированного рабочего места, обновление программных продуктов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70,0 тыс. рублей - увеличен объем бюджетных ассигнований на приобретение ноутбука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250,0 тыс. рублей - увеличен объем бюджетных ассигнований на уплату административных штрафов в сумме 250,0 тыс. рублей</t>
  </si>
  <si>
    <t>(-) 275,0 тыс. рублей - уменьшен объем бюджетных ассигнований путем внутреннего перераспределения на оценку технического состояния автомобильных дорог общего пользования местного значения  и содержание, обслуживание и проведение периодической поверки  камер видеонаблюдения на улично-дорожной сети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223,0 тыс. рублей - уменьшен объем бюджетных ассигнований путем внутреннего перераспределения на обеспечение общественного порядка во время проведения массовых мероприятий (средства местного бюджета);                                                                                                      (-) 63,5 тыс. рублей - уменьшен объем бюджетных ассигнований по актуализации комплексной схемы организации дорожного движения г.Мегиона в результате сложившейся экономии по результатам торгов (средства местного бюджета);                                                                                                                                                     (-) 115,1 тыс. рублей - уменьшен объем бюджетных ассигнований путем внутреннего перераспределения на разработку проектно-сметной документации по объекту «Обустройство туалетной комнаты для беспрепятственного доступа маломобильных групп населения в здании МБУ ДО «ДШИ им.А.М.Кузьмина»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5 189,9 тыс. рублей - уменьшен объем бюджетных ассигнований в целях обеспечения доли софинансирования за счет средств бюджета городского округа субсидии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2 100,0 тыс. рублей - уменьшен объем бюджетных ассигнований путем внутреннего перераспределения на разработку проектно-сметной документации по объекту «Капитальный ремонт автомобильной дороги по ул.Абазарова в г.Мегионе», содержание автомобильных дорог, устройство проезда по ул.Сосновая в пгт.Высокий, благоустройство городской площади в пгт.Высокий (средства местного бюджета);</t>
  </si>
  <si>
    <t>(-) 805,6 тыс. рублей - уменьшен объем бюджетных ассигнований путем внутреннего перераспределения на предоставление субсидии перевозчику (подрядчику) в целях возмещения недополученных доходов в связи с выполнением работ по перевозке обучающихся г.Мегиона и пгт.Высокий до муниципальных общеобразовательных организаций и обратно (средства местного бюджета)</t>
  </si>
  <si>
    <t xml:space="preserve">(+) 805,6 тыс. рублей - увеличен объем бюджетных ассигнований на предоставление субсидии перевозчику (подрядчику) в целях возмещения недополученных доходов в связи с выполнением работ по перевозке обучающихся г.Мегиона и пгт.Высокий до муниципальных общеобразовательных организаций и обратно (средства местного бюджета); </t>
  </si>
  <si>
    <t>(-) 519,6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2 568,5 тыс. рублей - увеличен объем бюджетных ассигнований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(+) 1 122,8 тыс. рублей - увеличен объем бюджетных ассигнований на благоустройство объекта "Городская площадь пгт.Высокий" (средства местного бюджета);                                                                                                                                                                                                              (+) 288,5 тыс. рублей - увеличен объем бюджетных ассигнований на устройство локальных очистных сооружений "Парк на берегу р.Мега "Мега-Парк" (средства местного бюджета);</t>
  </si>
  <si>
    <t>(-) 275,0 тыс. рублей - уменьшен объем бюджетных ассигнований путем внутреннего перераспределения на оценку технического состояния автомобильных дорог общего пользования местного значения  и содержание, обслуживание и проведение периодической поверки  камер видеонаблюдения на улично-дорожной сети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223,0 тыс. рублей - уменьшен объем бюджетных ассигнований путем внутреннего перераспределения на обеспечение общественного порядка во время проведения массовых мероприятий (средства местного бюджета);                                                                                                      (-) 63,5 тыс. рублей - уменьшен объем бюджетных ассигнований по актуализации комплексной схемы организации дорожного движения г.Мегиона в результате сложившейся экономии по результатам торгов (средства местного бюджета);                                                                                                                                                     (-) 115,1 тыс. рублей - уменьшен объем бюджетных ассигнований путем внутреннего перераспределения на разработку проектно-сметной документации по объекту «Обустройство туалетной комнаты для беспрепятственного доступа маломобильных групп населения в здании МБУ ДО «ДШИ им.А.М.Кузьмина»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5 189,9 тыс. рублей - уменьшен объем бюджетных ассигнований в целях обеспечения доли софинансирования за счет средств бюджета городского округа субсидии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2 100,0 тыс. рублей - уменьшен объем бюджетных ассигнований путем внутреннего перераспределения на разработку проектно-сметной документации по объекту «Капитальный ремонт автомобильной дороги по ул.Абазарова в г.Мегионе», содержание автомобильных дорог, устройство проезда по ул.Сосновая в пгт.Высокий, благоустройство городской площади в пгт.Высокий (средства местного бюджета)</t>
  </si>
  <si>
    <t>(-) 519,6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2 568,5 тыс. рублей - увеличен объем бюджетных ассигнований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(+) 1 122,8 тыс. рублей - увеличен объем бюджетных ассигнований на благоустройство объекта "Городская площадь пгт.Высокий" (средства местного бюджета);                                                                                                                                                                                                              (+) 288,5 тыс. рублей - увеличен объем бюджетных ассигнований на устройство локальных очистных сооружений "Парк на берегу р.Мега "Мега-Парк" (средства местного бюджета)</t>
  </si>
  <si>
    <t>(+) 46,6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</t>
  </si>
  <si>
    <t>(+) 46 600,0 тыс. рублей - увеличен объем бюджетных ассигнований на содержание и текущий ремонт автомобильных дорог,  проездов, элементов обустройства улично-дорожной сети, объектов внешнего благоустройства городского округа город Мегион  (средства местного бюджета)</t>
  </si>
  <si>
    <t>(-) 1 151,7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2 086,3 тыс. рублей - уменьшен объем бюджетных ассигнований в целях обеспечения доли софинансирования за счет средств бюджета городского округа субсидии на капитальный ремонт и ремонт автомобильных дорог общего пользования местного значения по объекту «Ремонт автомобильной дороги по ул.Свободы в г.Мегионе»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1 100,0 тыс. рублей - увеличен объем бюджетных ассигнований на природоохранные мероприятия по противопожарному обустройству лесов вокруг города Мегиона (средства местного бюджета);                                                                                                                                      (-) 4 218,2 тыс. рублей - уменьшен объем бюджетных ассигнований на ремонт и содержание площадей и скверов, обслуживание сетей уличного освещения, разработку проектно-сметной документации по объекту "Строительство канализационных сетей в 28-29 мкр. г.Мегион", приобретение и установку флажков на опорах освещения улично-дорожной сети, благоустройство объекта "Городская площадь пгт.Высокий" (средства местного бюджета);                                                                                                                             (+) 600,0 тыс. рублей - увеличен объем бюджетных ассигнований на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(+) 549,1 тыс. рублей - увеличен объем бюджетных ассигнований на содержание площадей и скверов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(+) 600,0 тыс. рублей - увеличен объем бюджетных ассигнований на приобретение и установку флажков на опорах освещения улично-дорожной сети (средства местного бюджета)</t>
  </si>
  <si>
    <t>(+) 34 620,3 тыс. рублей - увеличен объем бюджетных ассигнований на повышение оплаты труда категорий работников, подпадающих под действие Указов Президента Российской Федерации от 2012 года, на доведение заработной платы низкооплачиваемых категорий работников до МРОТ;                                                                                                            (+) 188,0 тыс. рублей – увеличен объем бюджетных ассигнований на уплату налога на имущество учреждений (средства местного бюджета);                                               (-) 20,0 тыс.рублей -  уменьшен объем бюджетных ассигнований путем внутреннего перераспределения на программные мероприятия (средства местного бюджета).</t>
  </si>
  <si>
    <t xml:space="preserve">(+) 593,9 тыс. рублей - увеличен объем бюджетных ассигнований на реализацию выставочного проекта «Золото древней земли» для МАУ «Экоцентр» (распоряжение Правительства Тюменской области от 14.06.2024 №559-рп) (средства местного бюджета);                                                                                                                                (+) 650,0 тыс. рублей - увеличен объем бюджетных ассигнований на приобретение стеллажей, вешалок на колесах, хореографических станков и зеркал для МБУ ДО «Детская школа искусств им.А.М.Кузьмина» (распоряжение Правительства Тюменской области от 13.05.2024 №414-рп) (средства местного бюджета);                                                                                                                                 (+) 3 261,8 тыс.рублей - увеличен объем бюджетных ассигнований на обустройство предоставленного помещения в МБОУ "СОШ №6" для структурного подразделения "Школа искусств Высокий" (средства местного бюджета);                                                                                                                                           (+) 20,0 тыс.рублей -  увеличен объем бюджетных ассигнований путем внутреннего перераспределения на программные мероприятия (средства местного бюджета).                                                                                                                       </t>
  </si>
  <si>
    <t xml:space="preserve">(+) 650,0 тыс. рублей - увеличен объем бюджетных ассигнований на приобретение стеллажей, вешалок на колесах, хореографических станков и зеркал для МБУ ДО «Детская школа искусств им.А.М.Кузьмина» (Распоряжение Правительства Тюменской области от 13.05.2024 №414-рп) (средства местного бюджета);                                                                                                                   (+) 3261,8 тыс.рублей - увеличен объем бюджетных ассигнований на обустройство предоставленного помещения в МБОУ "СОШ №6" для структурного подразделения "Школа искусств Высокий" (средства местного бюджета);                                                                                                                                                          (+) 20,0 тыс.рублей -  увеличен объем бюджетных ассигнований путем внутреннего перераспределения на программные мероприятия (средства местного бюджета).  </t>
  </si>
  <si>
    <t>(+) 37,6 тыс. рублей – увеличен объем бюджетных ассигнований на уплату налога на имущество учреждений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(+)1 033,5 увеличен объем бюджетных ассигнований для  заключения договоров на печать газеты, трансляции материалов сетевого издания  "Мегион24", организации телевизионного канала "Мегион-Линк" (средства местного бюджета)</t>
  </si>
  <si>
    <t>(-) 151,5 тыс. рублей - уменьшен объем бюджетных ассигнований путем внутреннего перераспределения на разработку проектно-сметной документации по объекту "Благоустройство набережной зоны на берегу р.Мега в г.Мегион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78,1 тыс. рублей - увеличен объем бюджетных ассигнований на разработку проектно-сметной документации по объекту «Обустройство туалетной комнаты для беспрепятственного доступа маломобильных групп населения в здании МБУ ДО «ДШИ им.А.М.Кузьмина»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433,0 тыс. рублей - увеличен объем бюджетных ассигнований на обустройство квартиры для беспрепятственного доступа маломобильных групп населения (средства местного бюджета)</t>
  </si>
  <si>
    <t xml:space="preserve">(-) 13,5 тыс. рублей - уменьшен объем бюджетных ассигнований по разработке программы комплексного развития систем коммунальной инфраструктуры в результате сложившейся экономии по результатам торгов (средства местного бюджета);                                                                                                                              (+) 140,0 тыс. рублей - увеличен объем бюджетных ассигнований на разработку фактического топливно-энергетического баланса г.Мегион (средства местного бюджета);                                                                                                                                                                                           (+) 1 200,0 тыс. рублей - увеличен объем бюджетных ассигнований на разработку проектно-сметной документации по объекту "Строительство канализационных сетей в 28-29 мкр. г.Мегион"(средства местного бюджета);                                                                                                                                                                                                                                    (-) 310,1 тыс. рублей - уменьшен объем целевых межбюджетных трансфертов на 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 (средства бюджета автономного округа)  </t>
  </si>
  <si>
    <t>(-) 13,5 тыс. рублей - уменьшен объем бюджетных ассигнований по разработке программы комплексного развития систем коммунальной инфраструктуры в результате сложившейся экономии по результатам торгов (средства местного бюджета);                                                                                                                              (+) 140,0 тыс. рублей - увеличен объем бюджетных ассигнований на разработку фактического топливно-энергетического баланса г.Мегион (средства местного бюджета);                                                                                                                                                                                                   (+) 1 200,0 тыс. рублей - увеличен объем бюджетных ассигнований на разработку проектно-сметной документации по объекту "Строительство канализационных сетей в 28-29 мкр. г.Мегион"(средства местного бюджета)</t>
  </si>
  <si>
    <t>(+) 100,0 тыс. рублей - увеличен объем бюджетных ассигнований на ликвидацию несанкционированных свалок в соответствии с соглашением о соблюдении социально-экономических и экологических интересов населения муниципального образования город Мегион (средства местного бюджета)</t>
  </si>
  <si>
    <t>(+) 2371,7 тыс.рублей  - увеличен объем бюджетных ассигнований на  доведение заработной платы низкооплачиваемых категорий работников до МРОТ;                                                                                                                                                                                                                               (+) 6,9 тыс. рублей – увеличен объем бюджетных ассигнований на уплату налога на имущество учреждений (средства местного бюджета)</t>
  </si>
  <si>
    <t>(+) 342,1тыс. рублей - 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7 577,6 тыс. рублей - увеличен объем бюджетных ассигнований на ежемесячное денежное вознаграждение за классное руководство педагогическим работникам муниципальных общеобразовательных организаций (средства федерального бюджета);                                                                                         (+) 151 959,5 тыс. рублей - увеличен объем бюджетных ассигнований на обеспечение государственных гарантий на получение образования и осуществление переданных органам местного самоуправления отдельных государственных полномочий в области образования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(-) 9 837,4 тыс. рублей - уменьшен объем бюджетных ассигнований  путем внутреннего перераспределения  на реализацию программных мероприятий 9Средства местного бюджета);                                                                                                                                                             (+) 11 136,8 тыс. рублей -  увеличен объем бюджетных ассигнований на доведение заработной платы низкооплачиваемых категорий работников до МРОТ (средства местного бюджета);                                                                                                                                                                            (+) 11 700,5 тыс. рублей – увеличен объем бюджетных ассигнований на уплату налога на имущество учреждений (средства местного бюджета)</t>
  </si>
  <si>
    <t xml:space="preserve">(-) 5 368,2 тыс. рублей - объем бюджетных ассигнований перераспределен на приоритетные расходы бюджета городского округа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2 520,0 тыс. рублей – увеличен объем бюджетных ассигнований на приобретение оборудования (системы хранения данных);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12,2 тыс. рублей – увеличен объем бюджетных ассигнований на уплату налога на имущество учреждений (средства местного бюджета)          </t>
  </si>
  <si>
    <t xml:space="preserve">(+) 93,3 тыс. рублей - увеличен объем бюджетных ассигнований за счет бюджетных ассигнований резервного фонда Правительства ХМАО – Югры, за исключением иных межбюджетных трансфертов на реализацию наказов избирателей депутатам Думы ХМАО-Югры (средства бюджета автономного округа);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225,0 тыс. рублей – увеличен объем бюджетных ассигнований за счет бюджетных ассигнований резервного фонда Правительства Ханты-Мансийского автономного округа – Югры (средства бюджета автономного округа);                                                                                                                                                                      (+) 130,0 тыс. рублей - увеличен объем бюджетных ассигнований на оплату морального вреда по исполнительному листу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75,0 тыс. рублей - увеличен объем бюджетных ассигнований на уплату административного штрафа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3 970,0 тыс. рублей - увеличен объем бюджетных ассигнований на оплату исполнительских сборов и судебных расходов по исполнительным листам (средства местного бюджета)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</si>
  <si>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(+) 106,0 тыс. рублей – увеличен объем бюджетных ассигнований на проведение мероприятий, связанных с социальной и культурной адаптацией иностранных граждан (мигрантов)</t>
  </si>
  <si>
    <t>(+) 7 201,4 тыс. рублей - увеличен объем бюджетных ассигнований путем внутреннего перераспределения на реализацию мероприятий направленных на обеспечение  комплексной безопасности образовательных организаций (средства местного бюджета) ;                                                                                                                                              (+) 7 788,9 тыс. рублей - увеличен объем бюджетных ассигнований на замену внешних инженерных сетей теплоснабжения, водоснабжения и водоотведения, внешнего электроснабжения и реконструкцию (замену) сети уличного освещения прилегающей территории здания корпуса №1 МАОУ "СОШ №4"(средства местного бюджета) .</t>
  </si>
  <si>
    <t xml:space="preserve">(+) 7 201,4 тыс. рублей - увеличен объем бюджетных ассигнований путем внутреннего перераспределения на реализацию мероприятий направленных на обеспечение  комплексной безопасности образовательных организаций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560,0 тыс. рублей - увеличен объем бюджетных ассигнований  путем внутреннего перераспределения на реализацию мероприятий направленных на подготовку  образовательных организаций  к осенне-зимнему периоду, к новому учебному году (средства местного бюджета);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 2 076,0 тыс. рублей - увеличен объем бюджетных ассигнований  путем внутреннего перераспределения на реализацию мероприятий по обеспечению антитеррористической защищенности (средства местного бюджета);                                                               (+) 7 788,9 тыс. рублей - увеличен объем бюджетных ассигнований на замену внешних инженерных сетей теплоснабжения, водоснабжения и водоотведения, внешнего электроснабжения и реконструкцию (замену) сети уличного освещения прилегающей территории здания корпуса №1 МАОУ "СОШ №4"(средства местного бюджета)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</si>
</sst>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.00.00000"/>
    <numFmt numFmtId="165" formatCode="#,##0.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1">
    <xf numFmtId="0" fontId="0" fillId="0" borderId="0" xfId="0"/>
    <xf numFmtId="0" fontId="3" fillId="0" borderId="0" xfId="2" applyFont="1" applyFill="1" applyAlignment="1">
      <alignment horizontal="right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hidden="1"/>
    </xf>
    <xf numFmtId="0" fontId="4" fillId="0" borderId="0" xfId="0" applyFont="1" applyFill="1"/>
    <xf numFmtId="0" fontId="4" fillId="0" borderId="0" xfId="0" applyNumberFormat="1" applyFont="1" applyFill="1" applyAlignment="1" applyProtection="1">
      <alignment wrapText="1"/>
      <protection hidden="1"/>
    </xf>
    <xf numFmtId="0" fontId="4" fillId="0" borderId="0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/>
    <xf numFmtId="0" fontId="4" fillId="0" borderId="4" xfId="0" applyFont="1" applyFill="1" applyBorder="1" applyProtection="1">
      <protection hidden="1"/>
    </xf>
    <xf numFmtId="0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NumberFormat="1" applyFont="1" applyFill="1" applyBorder="1" applyAlignment="1" applyProtection="1">
      <protection hidden="1"/>
    </xf>
    <xf numFmtId="0" fontId="8" fillId="0" borderId="25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Border="1" applyAlignment="1" applyProtection="1"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/>
    <xf numFmtId="165" fontId="5" fillId="0" borderId="10" xfId="0" applyNumberFormat="1" applyFont="1" applyFill="1" applyBorder="1" applyAlignment="1" applyProtection="1">
      <alignment horizontal="right" vertical="center"/>
      <protection hidden="1"/>
    </xf>
    <xf numFmtId="165" fontId="7" fillId="0" borderId="6" xfId="0" applyNumberFormat="1" applyFont="1" applyFill="1" applyBorder="1" applyAlignment="1" applyProtection="1">
      <alignment horizontal="right" vertical="center"/>
      <protection hidden="1"/>
    </xf>
    <xf numFmtId="165" fontId="5" fillId="0" borderId="6" xfId="0" applyNumberFormat="1" applyFont="1" applyFill="1" applyBorder="1" applyAlignment="1" applyProtection="1">
      <alignment horizontal="right" vertical="center"/>
      <protection hidden="1"/>
    </xf>
    <xf numFmtId="165" fontId="7" fillId="0" borderId="7" xfId="0" applyNumberFormat="1" applyFont="1" applyFill="1" applyBorder="1" applyAlignment="1" applyProtection="1">
      <alignment horizontal="right" vertical="center"/>
      <protection hidden="1"/>
    </xf>
    <xf numFmtId="165" fontId="7" fillId="0" borderId="7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 vertical="center"/>
    </xf>
    <xf numFmtId="165" fontId="5" fillId="0" borderId="25" xfId="0" applyNumberFormat="1" applyFont="1" applyFill="1" applyBorder="1" applyAlignment="1" applyProtection="1">
      <alignment horizontal="right" vertical="center"/>
      <protection hidden="1"/>
    </xf>
    <xf numFmtId="49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164" fontId="7" fillId="0" borderId="9" xfId="0" applyNumberFormat="1" applyFont="1" applyFill="1" applyBorder="1" applyAlignment="1" applyProtection="1">
      <alignment vertical="center" wrapText="1"/>
      <protection hidden="1"/>
    </xf>
    <xf numFmtId="164" fontId="7" fillId="0" borderId="8" xfId="0" applyNumberFormat="1" applyFont="1" applyFill="1" applyBorder="1" applyAlignment="1" applyProtection="1">
      <alignment vertical="center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164" fontId="7" fillId="0" borderId="5" xfId="0" applyNumberFormat="1" applyFont="1" applyFill="1" applyBorder="1" applyAlignment="1" applyProtection="1">
      <alignment vertical="center" wrapText="1"/>
      <protection hidden="1"/>
    </xf>
    <xf numFmtId="164" fontId="7" fillId="0" borderId="24" xfId="0" applyNumberFormat="1" applyFont="1" applyFill="1" applyBorder="1" applyAlignment="1" applyProtection="1">
      <alignment vertical="center" wrapText="1"/>
      <protection hidden="1"/>
    </xf>
    <xf numFmtId="0" fontId="4" fillId="0" borderId="23" xfId="0" applyNumberFormat="1" applyFont="1" applyFill="1" applyBorder="1" applyAlignment="1" applyProtection="1">
      <alignment vertical="center"/>
      <protection hidden="1"/>
    </xf>
    <xf numFmtId="0" fontId="4" fillId="0" borderId="22" xfId="0" applyNumberFormat="1" applyFont="1" applyFill="1" applyBorder="1" applyAlignment="1" applyProtection="1">
      <alignment vertical="center"/>
      <protection hidden="1"/>
    </xf>
    <xf numFmtId="0" fontId="4" fillId="0" borderId="3" xfId="0" applyNumberFormat="1" applyFont="1" applyFill="1" applyBorder="1" applyAlignment="1" applyProtection="1">
      <alignment vertical="center"/>
      <protection hidden="1"/>
    </xf>
    <xf numFmtId="165" fontId="5" fillId="0" borderId="7" xfId="0" applyNumberFormat="1" applyFont="1" applyFill="1" applyBorder="1" applyAlignment="1" applyProtection="1">
      <alignment horizontal="right" vertical="center"/>
      <protection hidden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Border="1" applyAlignment="1">
      <alignment vertical="top" wrapText="1"/>
    </xf>
    <xf numFmtId="0" fontId="5" fillId="0" borderId="26" xfId="0" applyFont="1" applyFill="1" applyBorder="1" applyAlignment="1">
      <alignment vertical="top"/>
    </xf>
    <xf numFmtId="0" fontId="7" fillId="0" borderId="6" xfId="0" applyFont="1" applyFill="1" applyBorder="1" applyAlignment="1">
      <alignment vertical="top"/>
    </xf>
    <xf numFmtId="0" fontId="5" fillId="0" borderId="6" xfId="0" applyFont="1" applyFill="1" applyBorder="1" applyAlignment="1">
      <alignment vertical="top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vertical="top"/>
    </xf>
    <xf numFmtId="0" fontId="6" fillId="0" borderId="7" xfId="0" applyFont="1" applyFill="1" applyBorder="1"/>
    <xf numFmtId="0" fontId="4" fillId="0" borderId="7" xfId="0" applyFont="1" applyFill="1" applyBorder="1"/>
    <xf numFmtId="0" fontId="7" fillId="0" borderId="7" xfId="0" applyFont="1" applyFill="1" applyBorder="1" applyAlignment="1">
      <alignment horizontal="justify"/>
    </xf>
    <xf numFmtId="0" fontId="7" fillId="0" borderId="7" xfId="0" applyFont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12" fillId="0" borderId="7" xfId="0" applyFont="1" applyFill="1" applyBorder="1"/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vertical="center" wrapText="1"/>
    </xf>
    <xf numFmtId="0" fontId="13" fillId="0" borderId="0" xfId="0" applyFont="1" applyFill="1"/>
    <xf numFmtId="0" fontId="7" fillId="0" borderId="7" xfId="0" applyFont="1" applyBorder="1" applyAlignment="1">
      <alignment horizontal="justify" vertical="center"/>
    </xf>
    <xf numFmtId="0" fontId="7" fillId="0" borderId="7" xfId="0" applyFont="1" applyBorder="1" applyAlignment="1">
      <alignment wrapText="1"/>
    </xf>
    <xf numFmtId="0" fontId="7" fillId="0" borderId="7" xfId="0" applyFont="1" applyFill="1" applyBorder="1" applyAlignment="1">
      <alignment horizontal="left" wrapText="1"/>
    </xf>
    <xf numFmtId="0" fontId="10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16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1" xfId="0" applyNumberFormat="1" applyFont="1" applyFill="1" applyBorder="1" applyAlignment="1" applyProtection="1">
      <alignment horizontal="center" vertical="top" wrapText="1"/>
      <protection hidden="1"/>
    </xf>
    <xf numFmtId="0" fontId="5" fillId="0" borderId="19" xfId="0" applyNumberFormat="1" applyFont="1" applyFill="1" applyBorder="1" applyAlignment="1" applyProtection="1">
      <alignment horizontal="center" vertical="top" wrapText="1"/>
      <protection hidden="1"/>
    </xf>
    <xf numFmtId="164" fontId="7" fillId="0" borderId="7" xfId="0" applyNumberFormat="1" applyFont="1" applyFill="1" applyBorder="1" applyAlignment="1" applyProtection="1">
      <alignment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top" wrapText="1"/>
      <protection hidden="1"/>
    </xf>
    <xf numFmtId="0" fontId="5" fillId="0" borderId="18" xfId="0" applyNumberFormat="1" applyFont="1" applyFill="1" applyBorder="1" applyAlignment="1" applyProtection="1">
      <alignment horizontal="center" vertical="top" wrapText="1"/>
      <protection hidden="1"/>
    </xf>
    <xf numFmtId="164" fontId="5" fillId="0" borderId="11" xfId="0" applyNumberFormat="1" applyFont="1" applyFill="1" applyBorder="1" applyAlignment="1" applyProtection="1">
      <alignment vertical="center" wrapText="1"/>
      <protection hidden="1"/>
    </xf>
    <xf numFmtId="164" fontId="5" fillId="0" borderId="8" xfId="0" applyNumberFormat="1" applyFont="1" applyFill="1" applyBorder="1" applyAlignment="1" applyProtection="1">
      <alignment vertical="center" wrapText="1"/>
      <protection hidden="1"/>
    </xf>
    <xf numFmtId="164" fontId="7" fillId="0" borderId="6" xfId="0" applyNumberFormat="1" applyFont="1" applyFill="1" applyBorder="1" applyAlignment="1" applyProtection="1">
      <alignment vertical="center" wrapText="1"/>
      <protection hidden="1"/>
    </xf>
    <xf numFmtId="164" fontId="7" fillId="0" borderId="5" xfId="0" applyNumberFormat="1" applyFont="1" applyFill="1" applyBorder="1" applyAlignment="1" applyProtection="1">
      <alignment vertical="center" wrapText="1"/>
      <protection hidden="1"/>
    </xf>
    <xf numFmtId="164" fontId="7" fillId="0" borderId="24" xfId="0" applyNumberFormat="1" applyFont="1" applyFill="1" applyBorder="1" applyAlignment="1" applyProtection="1">
      <alignment vertical="center" wrapText="1"/>
      <protection hidden="1"/>
    </xf>
    <xf numFmtId="0" fontId="9" fillId="0" borderId="0" xfId="0" applyNumberFormat="1" applyFont="1" applyFill="1" applyAlignment="1" applyProtection="1">
      <alignment horizontal="center" wrapText="1"/>
      <protection hidden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6"/>
  <sheetViews>
    <sheetView showGridLines="0" tabSelected="1" topLeftCell="G154" zoomScale="120" zoomScaleNormal="120" workbookViewId="0">
      <selection activeCell="Q173" sqref="Q173"/>
    </sheetView>
  </sheetViews>
  <sheetFormatPr defaultColWidth="9.140625" defaultRowHeight="12.75" outlineLevelRow="1" x14ac:dyDescent="0.2"/>
  <cols>
    <col min="1" max="1" width="0.7109375" style="4" customWidth="1"/>
    <col min="2" max="6" width="2.7109375" style="4" hidden="1" customWidth="1"/>
    <col min="7" max="7" width="67.85546875" style="4" customWidth="1"/>
    <col min="8" max="8" width="5.28515625" style="4" customWidth="1"/>
    <col min="9" max="10" width="5.140625" style="4" customWidth="1"/>
    <col min="11" max="11" width="14.140625" style="4" hidden="1" customWidth="1"/>
    <col min="12" max="12" width="13" style="4" hidden="1" customWidth="1"/>
    <col min="13" max="13" width="15.7109375" style="4" customWidth="1"/>
    <col min="14" max="14" width="60" style="4" hidden="1" customWidth="1"/>
    <col min="15" max="15" width="14.5703125" style="4" customWidth="1"/>
    <col min="16" max="16" width="18.85546875" style="4" customWidth="1"/>
    <col min="17" max="17" width="53.85546875" style="4" customWidth="1"/>
    <col min="18" max="18" width="9.140625" style="4" customWidth="1"/>
    <col min="19" max="19" width="9.5703125" style="4" customWidth="1"/>
    <col min="20" max="243" width="9.140625" style="4" customWidth="1"/>
    <col min="244" max="16384" width="9.140625" style="4"/>
  </cols>
  <sheetData>
    <row r="1" spans="1:17" ht="15.75" x14ac:dyDescent="0.25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O1" s="2"/>
      <c r="Q1" s="1" t="s">
        <v>48</v>
      </c>
    </row>
    <row r="2" spans="1:17" ht="15.75" x14ac:dyDescent="0.25">
      <c r="A2" s="2"/>
      <c r="B2" s="2"/>
      <c r="C2" s="2"/>
      <c r="D2" s="2"/>
      <c r="E2" s="2"/>
      <c r="F2" s="2"/>
      <c r="G2" s="5"/>
      <c r="H2" s="2"/>
      <c r="I2" s="2"/>
      <c r="J2" s="2"/>
      <c r="K2" s="2"/>
      <c r="L2" s="2"/>
      <c r="O2" s="2"/>
      <c r="Q2" s="1" t="s">
        <v>49</v>
      </c>
    </row>
    <row r="3" spans="1:17" s="18" customFormat="1" ht="27.75" customHeight="1" x14ac:dyDescent="0.25">
      <c r="A3" s="17"/>
      <c r="B3" s="17"/>
      <c r="C3" s="17"/>
      <c r="D3" s="17"/>
      <c r="E3" s="17"/>
      <c r="F3" s="17"/>
      <c r="G3" s="90" t="s">
        <v>50</v>
      </c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13.5" thickBot="1" x14ac:dyDescent="0.25">
      <c r="A4" s="2"/>
      <c r="B4" s="2"/>
      <c r="C4" s="2"/>
      <c r="D4" s="6"/>
      <c r="E4" s="6"/>
      <c r="F4" s="6"/>
      <c r="G4" s="6"/>
      <c r="H4" s="2"/>
      <c r="I4" s="2"/>
      <c r="J4" s="6"/>
      <c r="K4" s="6"/>
      <c r="L4" s="2"/>
      <c r="O4" s="2"/>
    </row>
    <row r="5" spans="1:17" ht="37.5" customHeight="1" thickBot="1" x14ac:dyDescent="0.25">
      <c r="A5" s="6"/>
      <c r="B5" s="83" t="s">
        <v>36</v>
      </c>
      <c r="C5" s="74" t="s">
        <v>36</v>
      </c>
      <c r="D5" s="75" t="s">
        <v>36</v>
      </c>
      <c r="E5" s="84" t="s">
        <v>36</v>
      </c>
      <c r="F5" s="84" t="s">
        <v>35</v>
      </c>
      <c r="G5" s="71" t="s">
        <v>40</v>
      </c>
      <c r="H5" s="77" t="s">
        <v>39</v>
      </c>
      <c r="I5" s="78"/>
      <c r="J5" s="68"/>
      <c r="K5" s="68" t="s">
        <v>44</v>
      </c>
      <c r="L5" s="65" t="s">
        <v>45</v>
      </c>
      <c r="M5" s="68" t="s">
        <v>275</v>
      </c>
      <c r="N5" s="65" t="s">
        <v>47</v>
      </c>
      <c r="O5" s="65" t="s">
        <v>45</v>
      </c>
      <c r="P5" s="65" t="s">
        <v>46</v>
      </c>
      <c r="Q5" s="65" t="s">
        <v>47</v>
      </c>
    </row>
    <row r="6" spans="1:17" ht="11.25" customHeight="1" thickBot="1" x14ac:dyDescent="0.25">
      <c r="A6" s="6"/>
      <c r="B6" s="83"/>
      <c r="C6" s="74"/>
      <c r="D6" s="75"/>
      <c r="E6" s="84"/>
      <c r="F6" s="84"/>
      <c r="G6" s="72"/>
      <c r="H6" s="79"/>
      <c r="I6" s="80"/>
      <c r="J6" s="69"/>
      <c r="K6" s="69"/>
      <c r="L6" s="66"/>
      <c r="M6" s="69"/>
      <c r="N6" s="66"/>
      <c r="O6" s="66"/>
      <c r="P6" s="66"/>
      <c r="Q6" s="66"/>
    </row>
    <row r="7" spans="1:17" ht="36" customHeight="1" thickBot="1" x14ac:dyDescent="0.25">
      <c r="A7" s="6"/>
      <c r="B7" s="83"/>
      <c r="C7" s="74"/>
      <c r="D7" s="75"/>
      <c r="E7" s="84"/>
      <c r="F7" s="84"/>
      <c r="G7" s="73"/>
      <c r="H7" s="81"/>
      <c r="I7" s="82"/>
      <c r="J7" s="70"/>
      <c r="K7" s="70"/>
      <c r="L7" s="67"/>
      <c r="M7" s="70"/>
      <c r="N7" s="67"/>
      <c r="O7" s="66"/>
      <c r="P7" s="66"/>
      <c r="Q7" s="66"/>
    </row>
    <row r="8" spans="1:17" s="9" customFormat="1" ht="27" customHeight="1" x14ac:dyDescent="0.2">
      <c r="A8" s="7"/>
      <c r="B8" s="85" t="s">
        <v>37</v>
      </c>
      <c r="C8" s="85"/>
      <c r="D8" s="85"/>
      <c r="E8" s="85"/>
      <c r="F8" s="85"/>
      <c r="G8" s="85"/>
      <c r="H8" s="8" t="s">
        <v>8</v>
      </c>
      <c r="I8" s="8" t="s">
        <v>3</v>
      </c>
      <c r="J8" s="8" t="s">
        <v>3</v>
      </c>
      <c r="K8" s="19">
        <f>K9+K11+K13</f>
        <v>49967.7</v>
      </c>
      <c r="L8" s="19">
        <f t="shared" ref="L8:M8" si="0">L9+L11+L13</f>
        <v>0</v>
      </c>
      <c r="M8" s="19">
        <f t="shared" si="0"/>
        <v>49967.7</v>
      </c>
      <c r="N8" s="42"/>
      <c r="O8" s="36">
        <f t="shared" ref="O8" si="1">O9+O11+O13</f>
        <v>31.099999999999994</v>
      </c>
      <c r="P8" s="36">
        <f>P9+P11+P13</f>
        <v>49998.799999999996</v>
      </c>
      <c r="Q8" s="50"/>
    </row>
    <row r="9" spans="1:17" ht="40.5" customHeight="1" x14ac:dyDescent="0.2">
      <c r="A9" s="10"/>
      <c r="B9" s="28"/>
      <c r="C9" s="76" t="s">
        <v>41</v>
      </c>
      <c r="D9" s="76"/>
      <c r="E9" s="76"/>
      <c r="F9" s="76"/>
      <c r="G9" s="76"/>
      <c r="H9" s="11" t="s">
        <v>8</v>
      </c>
      <c r="I9" s="11" t="s">
        <v>13</v>
      </c>
      <c r="J9" s="11" t="s">
        <v>3</v>
      </c>
      <c r="K9" s="20">
        <f>K10</f>
        <v>2100</v>
      </c>
      <c r="L9" s="20">
        <f t="shared" ref="L9:P9" si="2">L10</f>
        <v>0</v>
      </c>
      <c r="M9" s="20">
        <f t="shared" si="2"/>
        <v>2100</v>
      </c>
      <c r="N9" s="43"/>
      <c r="O9" s="22">
        <f>O10</f>
        <v>165</v>
      </c>
      <c r="P9" s="22">
        <f t="shared" si="2"/>
        <v>2265</v>
      </c>
      <c r="Q9" s="53" t="s">
        <v>277</v>
      </c>
    </row>
    <row r="10" spans="1:17" ht="45" hidden="1" outlineLevel="1" x14ac:dyDescent="0.2">
      <c r="A10" s="10"/>
      <c r="B10" s="29"/>
      <c r="C10" s="30"/>
      <c r="D10" s="76" t="s">
        <v>42</v>
      </c>
      <c r="E10" s="76"/>
      <c r="F10" s="76"/>
      <c r="G10" s="76"/>
      <c r="H10" s="11" t="s">
        <v>8</v>
      </c>
      <c r="I10" s="11" t="s">
        <v>13</v>
      </c>
      <c r="J10" s="11" t="s">
        <v>8</v>
      </c>
      <c r="K10" s="20">
        <v>2100</v>
      </c>
      <c r="L10" s="22"/>
      <c r="M10" s="23">
        <f>K10+L10</f>
        <v>2100</v>
      </c>
      <c r="N10" s="43"/>
      <c r="O10" s="22">
        <f>165</f>
        <v>165</v>
      </c>
      <c r="P10" s="23">
        <f>M10+O10</f>
        <v>2265</v>
      </c>
      <c r="Q10" s="53" t="s">
        <v>277</v>
      </c>
    </row>
    <row r="11" spans="1:17" ht="21.75" hidden="1" customHeight="1" outlineLevel="1" x14ac:dyDescent="0.2">
      <c r="A11" s="10"/>
      <c r="B11" s="28"/>
      <c r="C11" s="76" t="s">
        <v>43</v>
      </c>
      <c r="D11" s="76"/>
      <c r="E11" s="76"/>
      <c r="F11" s="76"/>
      <c r="G11" s="76"/>
      <c r="H11" s="11" t="s">
        <v>8</v>
      </c>
      <c r="I11" s="11" t="s">
        <v>9</v>
      </c>
      <c r="J11" s="11" t="s">
        <v>3</v>
      </c>
      <c r="K11" s="20">
        <f>K12</f>
        <v>1300</v>
      </c>
      <c r="L11" s="20">
        <f t="shared" ref="L11:P11" si="3">L12</f>
        <v>0</v>
      </c>
      <c r="M11" s="20">
        <f t="shared" si="3"/>
        <v>1300</v>
      </c>
      <c r="N11" s="43"/>
      <c r="O11" s="22">
        <f>O12</f>
        <v>0</v>
      </c>
      <c r="P11" s="22">
        <f t="shared" si="3"/>
        <v>1300</v>
      </c>
      <c r="Q11" s="51"/>
    </row>
    <row r="12" spans="1:17" ht="12.75" hidden="1" customHeight="1" outlineLevel="1" x14ac:dyDescent="0.2">
      <c r="A12" s="10"/>
      <c r="B12" s="29"/>
      <c r="C12" s="30"/>
      <c r="D12" s="76" t="s">
        <v>51</v>
      </c>
      <c r="E12" s="76"/>
      <c r="F12" s="76"/>
      <c r="G12" s="76"/>
      <c r="H12" s="11" t="s">
        <v>8</v>
      </c>
      <c r="I12" s="11" t="s">
        <v>9</v>
      </c>
      <c r="J12" s="11" t="s">
        <v>8</v>
      </c>
      <c r="K12" s="20">
        <v>1300</v>
      </c>
      <c r="L12" s="22"/>
      <c r="M12" s="23">
        <f>K12+L12</f>
        <v>1300</v>
      </c>
      <c r="N12" s="43"/>
      <c r="O12" s="22"/>
      <c r="P12" s="23">
        <f>M12+O12</f>
        <v>1300</v>
      </c>
      <c r="Q12" s="51"/>
    </row>
    <row r="13" spans="1:17" ht="61.5" customHeight="1" collapsed="1" x14ac:dyDescent="0.2">
      <c r="A13" s="10"/>
      <c r="B13" s="28"/>
      <c r="C13" s="76" t="s">
        <v>52</v>
      </c>
      <c r="D13" s="76"/>
      <c r="E13" s="76"/>
      <c r="F13" s="76"/>
      <c r="G13" s="76"/>
      <c r="H13" s="11" t="s">
        <v>8</v>
      </c>
      <c r="I13" s="11" t="s">
        <v>15</v>
      </c>
      <c r="J13" s="11" t="s">
        <v>3</v>
      </c>
      <c r="K13" s="20">
        <f>K14+K15</f>
        <v>46567.7</v>
      </c>
      <c r="L13" s="20">
        <f t="shared" ref="L13:M13" si="4">L14+L15</f>
        <v>0</v>
      </c>
      <c r="M13" s="20">
        <f t="shared" si="4"/>
        <v>46567.7</v>
      </c>
      <c r="N13" s="43"/>
      <c r="O13" s="22">
        <f>O14+O15</f>
        <v>-133.9</v>
      </c>
      <c r="P13" s="22">
        <f t="shared" ref="P13" si="5">P14+P15</f>
        <v>46433.799999999996</v>
      </c>
      <c r="Q13" s="56" t="s">
        <v>295</v>
      </c>
    </row>
    <row r="14" spans="1:17" ht="62.25" hidden="1" customHeight="1" outlineLevel="1" x14ac:dyDescent="0.2">
      <c r="A14" s="10"/>
      <c r="B14" s="29"/>
      <c r="C14" s="30"/>
      <c r="D14" s="76" t="s">
        <v>53</v>
      </c>
      <c r="E14" s="76"/>
      <c r="F14" s="76"/>
      <c r="G14" s="76"/>
      <c r="H14" s="11" t="s">
        <v>8</v>
      </c>
      <c r="I14" s="11" t="s">
        <v>15</v>
      </c>
      <c r="J14" s="11" t="s">
        <v>8</v>
      </c>
      <c r="K14" s="20">
        <v>45967.199999999997</v>
      </c>
      <c r="L14" s="22"/>
      <c r="M14" s="23">
        <f>K14+L14</f>
        <v>45967.199999999997</v>
      </c>
      <c r="N14" s="43"/>
      <c r="O14" s="22">
        <f>-165+31.1</f>
        <v>-133.9</v>
      </c>
      <c r="P14" s="23">
        <f>M14+O14</f>
        <v>45833.299999999996</v>
      </c>
      <c r="Q14" s="56" t="s">
        <v>295</v>
      </c>
    </row>
    <row r="15" spans="1:17" ht="21.75" hidden="1" customHeight="1" outlineLevel="1" x14ac:dyDescent="0.2">
      <c r="A15" s="10"/>
      <c r="B15" s="29"/>
      <c r="C15" s="30"/>
      <c r="D15" s="76" t="s">
        <v>54</v>
      </c>
      <c r="E15" s="76"/>
      <c r="F15" s="76"/>
      <c r="G15" s="76"/>
      <c r="H15" s="11" t="s">
        <v>8</v>
      </c>
      <c r="I15" s="11" t="s">
        <v>15</v>
      </c>
      <c r="J15" s="11" t="s">
        <v>7</v>
      </c>
      <c r="K15" s="20">
        <v>600.5</v>
      </c>
      <c r="L15" s="22"/>
      <c r="M15" s="23">
        <f>K15+L15</f>
        <v>600.5</v>
      </c>
      <c r="N15" s="43"/>
      <c r="O15" s="22"/>
      <c r="P15" s="23">
        <f>M15+O15</f>
        <v>600.5</v>
      </c>
      <c r="Q15" s="51"/>
    </row>
    <row r="16" spans="1:17" s="9" customFormat="1" ht="26.25" customHeight="1" collapsed="1" x14ac:dyDescent="0.2">
      <c r="A16" s="7"/>
      <c r="B16" s="86" t="s">
        <v>55</v>
      </c>
      <c r="C16" s="86"/>
      <c r="D16" s="86"/>
      <c r="E16" s="86"/>
      <c r="F16" s="86"/>
      <c r="G16" s="86"/>
      <c r="H16" s="12" t="s">
        <v>7</v>
      </c>
      <c r="I16" s="12" t="s">
        <v>3</v>
      </c>
      <c r="J16" s="12" t="s">
        <v>3</v>
      </c>
      <c r="K16" s="21">
        <f>K17+K18+K19+K20</f>
        <v>2668</v>
      </c>
      <c r="L16" s="21">
        <f t="shared" ref="L16:M16" si="6">L17+L18+L19+L20</f>
        <v>0</v>
      </c>
      <c r="M16" s="21">
        <f t="shared" si="6"/>
        <v>2668</v>
      </c>
      <c r="N16" s="44"/>
      <c r="O16" s="36">
        <f>O17+O18+O19+O20</f>
        <v>0</v>
      </c>
      <c r="P16" s="36">
        <f t="shared" ref="P16" si="7">P17+P18+P19+P20</f>
        <v>2668</v>
      </c>
      <c r="Q16" s="50"/>
    </row>
    <row r="17" spans="1:17" ht="21.75" hidden="1" customHeight="1" outlineLevel="1" x14ac:dyDescent="0.2">
      <c r="A17" s="10"/>
      <c r="B17" s="29"/>
      <c r="C17" s="30"/>
      <c r="D17" s="76" t="s">
        <v>56</v>
      </c>
      <c r="E17" s="76"/>
      <c r="F17" s="76"/>
      <c r="G17" s="76"/>
      <c r="H17" s="11" t="s">
        <v>7</v>
      </c>
      <c r="I17" s="11" t="s">
        <v>1</v>
      </c>
      <c r="J17" s="11" t="s">
        <v>8</v>
      </c>
      <c r="K17" s="20">
        <v>2213.5</v>
      </c>
      <c r="L17" s="22"/>
      <c r="M17" s="23">
        <f>K17+L17</f>
        <v>2213.5</v>
      </c>
      <c r="N17" s="43"/>
      <c r="O17" s="22"/>
      <c r="P17" s="23">
        <f>M17+O17</f>
        <v>2213.5</v>
      </c>
      <c r="Q17" s="51"/>
    </row>
    <row r="18" spans="1:17" ht="32.25" hidden="1" customHeight="1" outlineLevel="1" x14ac:dyDescent="0.2">
      <c r="A18" s="10"/>
      <c r="B18" s="29"/>
      <c r="C18" s="30"/>
      <c r="D18" s="76" t="s">
        <v>57</v>
      </c>
      <c r="E18" s="76"/>
      <c r="F18" s="76"/>
      <c r="G18" s="76"/>
      <c r="H18" s="11" t="s">
        <v>7</v>
      </c>
      <c r="I18" s="11" t="s">
        <v>1</v>
      </c>
      <c r="J18" s="11" t="s">
        <v>7</v>
      </c>
      <c r="K18" s="20">
        <v>0.5</v>
      </c>
      <c r="L18" s="22"/>
      <c r="M18" s="23">
        <f t="shared" ref="M18:M27" si="8">K18+L18</f>
        <v>0.5</v>
      </c>
      <c r="N18" s="43"/>
      <c r="O18" s="22"/>
      <c r="P18" s="23">
        <f t="shared" ref="P18:P20" si="9">M18+O18</f>
        <v>0.5</v>
      </c>
      <c r="Q18" s="51"/>
    </row>
    <row r="19" spans="1:17" ht="12.75" hidden="1" customHeight="1" outlineLevel="1" x14ac:dyDescent="0.2">
      <c r="A19" s="10"/>
      <c r="B19" s="29"/>
      <c r="C19" s="30"/>
      <c r="D19" s="76" t="s">
        <v>58</v>
      </c>
      <c r="E19" s="76"/>
      <c r="F19" s="76"/>
      <c r="G19" s="76"/>
      <c r="H19" s="11" t="s">
        <v>7</v>
      </c>
      <c r="I19" s="11" t="s">
        <v>1</v>
      </c>
      <c r="J19" s="11" t="s">
        <v>11</v>
      </c>
      <c r="K19" s="20">
        <v>450</v>
      </c>
      <c r="L19" s="22"/>
      <c r="M19" s="23">
        <f t="shared" si="8"/>
        <v>450</v>
      </c>
      <c r="N19" s="43"/>
      <c r="O19" s="22"/>
      <c r="P19" s="23">
        <f t="shared" si="9"/>
        <v>450</v>
      </c>
      <c r="Q19" s="51"/>
    </row>
    <row r="20" spans="1:17" ht="12.75" hidden="1" customHeight="1" outlineLevel="1" x14ac:dyDescent="0.2">
      <c r="A20" s="10"/>
      <c r="B20" s="29"/>
      <c r="C20" s="30"/>
      <c r="D20" s="76" t="s">
        <v>59</v>
      </c>
      <c r="E20" s="76"/>
      <c r="F20" s="76"/>
      <c r="G20" s="76"/>
      <c r="H20" s="11" t="s">
        <v>7</v>
      </c>
      <c r="I20" s="11" t="s">
        <v>1</v>
      </c>
      <c r="J20" s="11" t="s">
        <v>6</v>
      </c>
      <c r="K20" s="20">
        <v>4</v>
      </c>
      <c r="L20" s="22"/>
      <c r="M20" s="23">
        <f t="shared" si="8"/>
        <v>4</v>
      </c>
      <c r="N20" s="43"/>
      <c r="O20" s="22"/>
      <c r="P20" s="23">
        <f t="shared" si="9"/>
        <v>4</v>
      </c>
      <c r="Q20" s="51"/>
    </row>
    <row r="21" spans="1:17" s="9" customFormat="1" ht="21.75" customHeight="1" collapsed="1" x14ac:dyDescent="0.2">
      <c r="A21" s="7"/>
      <c r="B21" s="86" t="s">
        <v>60</v>
      </c>
      <c r="C21" s="86"/>
      <c r="D21" s="86"/>
      <c r="E21" s="86"/>
      <c r="F21" s="86"/>
      <c r="G21" s="86"/>
      <c r="H21" s="12" t="s">
        <v>11</v>
      </c>
      <c r="I21" s="12" t="s">
        <v>3</v>
      </c>
      <c r="J21" s="12" t="s">
        <v>3</v>
      </c>
      <c r="K21" s="21">
        <f>K22+K25</f>
        <v>22246.5</v>
      </c>
      <c r="L21" s="21">
        <f t="shared" ref="L21:M21" si="10">L22+L25</f>
        <v>0</v>
      </c>
      <c r="M21" s="21">
        <f t="shared" si="10"/>
        <v>22246.5</v>
      </c>
      <c r="N21" s="44"/>
      <c r="O21" s="36">
        <f>O22+O25</f>
        <v>0</v>
      </c>
      <c r="P21" s="36">
        <f t="shared" ref="P21" si="11">P22+P25</f>
        <v>22246.5</v>
      </c>
      <c r="Q21" s="50"/>
    </row>
    <row r="22" spans="1:17" ht="12.75" customHeight="1" x14ac:dyDescent="0.2">
      <c r="A22" s="10"/>
      <c r="B22" s="28"/>
      <c r="C22" s="76" t="s">
        <v>61</v>
      </c>
      <c r="D22" s="76"/>
      <c r="E22" s="76"/>
      <c r="F22" s="76"/>
      <c r="G22" s="76"/>
      <c r="H22" s="11" t="s">
        <v>11</v>
      </c>
      <c r="I22" s="11" t="s">
        <v>13</v>
      </c>
      <c r="J22" s="11" t="s">
        <v>3</v>
      </c>
      <c r="K22" s="20">
        <f>K23+K24</f>
        <v>4540.3999999999996</v>
      </c>
      <c r="L22" s="22"/>
      <c r="M22" s="23">
        <f t="shared" si="8"/>
        <v>4540.3999999999996</v>
      </c>
      <c r="N22" s="43"/>
      <c r="O22" s="22">
        <f>O23+O24</f>
        <v>0</v>
      </c>
      <c r="P22" s="23">
        <f>M22+O22</f>
        <v>4540.3999999999996</v>
      </c>
      <c r="Q22" s="51"/>
    </row>
    <row r="23" spans="1:17" ht="25.5" hidden="1" customHeight="1" outlineLevel="1" x14ac:dyDescent="0.2">
      <c r="A23" s="10"/>
      <c r="B23" s="29"/>
      <c r="C23" s="30"/>
      <c r="D23" s="76" t="s">
        <v>62</v>
      </c>
      <c r="E23" s="76"/>
      <c r="F23" s="76"/>
      <c r="G23" s="76"/>
      <c r="H23" s="11" t="s">
        <v>11</v>
      </c>
      <c r="I23" s="11" t="s">
        <v>13</v>
      </c>
      <c r="J23" s="11" t="s">
        <v>34</v>
      </c>
      <c r="K23" s="20">
        <v>343.4</v>
      </c>
      <c r="L23" s="22"/>
      <c r="M23" s="23">
        <f t="shared" si="8"/>
        <v>343.4</v>
      </c>
      <c r="N23" s="43"/>
      <c r="O23" s="22"/>
      <c r="P23" s="23">
        <f t="shared" ref="P23:P24" si="12">N23+O23</f>
        <v>0</v>
      </c>
      <c r="Q23" s="51"/>
    </row>
    <row r="24" spans="1:17" ht="12.75" hidden="1" customHeight="1" outlineLevel="1" x14ac:dyDescent="0.2">
      <c r="A24" s="10"/>
      <c r="B24" s="29"/>
      <c r="C24" s="30"/>
      <c r="D24" s="76" t="s">
        <v>63</v>
      </c>
      <c r="E24" s="76"/>
      <c r="F24" s="76"/>
      <c r="G24" s="76"/>
      <c r="H24" s="11" t="s">
        <v>11</v>
      </c>
      <c r="I24" s="11" t="s">
        <v>13</v>
      </c>
      <c r="J24" s="11" t="s">
        <v>33</v>
      </c>
      <c r="K24" s="20">
        <v>4197</v>
      </c>
      <c r="L24" s="22"/>
      <c r="M24" s="23">
        <f t="shared" si="8"/>
        <v>4197</v>
      </c>
      <c r="N24" s="43"/>
      <c r="O24" s="22"/>
      <c r="P24" s="23">
        <f t="shared" si="12"/>
        <v>0</v>
      </c>
      <c r="Q24" s="51"/>
    </row>
    <row r="25" spans="1:17" ht="12.75" customHeight="1" collapsed="1" x14ac:dyDescent="0.2">
      <c r="A25" s="10"/>
      <c r="B25" s="28"/>
      <c r="C25" s="76" t="s">
        <v>64</v>
      </c>
      <c r="D25" s="76"/>
      <c r="E25" s="76"/>
      <c r="F25" s="76"/>
      <c r="G25" s="76"/>
      <c r="H25" s="11" t="s">
        <v>11</v>
      </c>
      <c r="I25" s="11" t="s">
        <v>9</v>
      </c>
      <c r="J25" s="11" t="s">
        <v>3</v>
      </c>
      <c r="K25" s="20">
        <f>K26+K27</f>
        <v>17706.099999999999</v>
      </c>
      <c r="L25" s="20">
        <f t="shared" ref="L25:M25" si="13">L26+L27</f>
        <v>0</v>
      </c>
      <c r="M25" s="20">
        <f t="shared" si="13"/>
        <v>17706.099999999999</v>
      </c>
      <c r="N25" s="43"/>
      <c r="O25" s="22">
        <f t="shared" ref="O25" si="14">O26+O27</f>
        <v>0</v>
      </c>
      <c r="P25" s="22">
        <f>P26+P27</f>
        <v>17706.099999999999</v>
      </c>
      <c r="Q25" s="51"/>
    </row>
    <row r="26" spans="1:17" ht="12.75" hidden="1" customHeight="1" outlineLevel="1" x14ac:dyDescent="0.2">
      <c r="A26" s="10"/>
      <c r="B26" s="29"/>
      <c r="C26" s="30"/>
      <c r="D26" s="76" t="s">
        <v>65</v>
      </c>
      <c r="E26" s="76"/>
      <c r="F26" s="76"/>
      <c r="G26" s="76"/>
      <c r="H26" s="11" t="s">
        <v>11</v>
      </c>
      <c r="I26" s="11" t="s">
        <v>9</v>
      </c>
      <c r="J26" s="11" t="s">
        <v>8</v>
      </c>
      <c r="K26" s="20">
        <v>9208.1</v>
      </c>
      <c r="L26" s="22"/>
      <c r="M26" s="23">
        <f t="shared" si="8"/>
        <v>9208.1</v>
      </c>
      <c r="N26" s="43"/>
      <c r="O26" s="22"/>
      <c r="P26" s="23">
        <f>M26+O26</f>
        <v>9208.1</v>
      </c>
      <c r="Q26" s="51"/>
    </row>
    <row r="27" spans="1:17" ht="12.75" hidden="1" customHeight="1" outlineLevel="1" x14ac:dyDescent="0.2">
      <c r="A27" s="10"/>
      <c r="B27" s="29"/>
      <c r="C27" s="30"/>
      <c r="D27" s="76" t="s">
        <v>66</v>
      </c>
      <c r="E27" s="76"/>
      <c r="F27" s="76"/>
      <c r="G27" s="76"/>
      <c r="H27" s="11" t="s">
        <v>11</v>
      </c>
      <c r="I27" s="11" t="s">
        <v>9</v>
      </c>
      <c r="J27" s="11" t="s">
        <v>7</v>
      </c>
      <c r="K27" s="20">
        <v>8498</v>
      </c>
      <c r="L27" s="22"/>
      <c r="M27" s="23">
        <f t="shared" si="8"/>
        <v>8498</v>
      </c>
      <c r="N27" s="43"/>
      <c r="O27" s="22"/>
      <c r="P27" s="23">
        <f>M27+O27</f>
        <v>8498</v>
      </c>
      <c r="Q27" s="51"/>
    </row>
    <row r="28" spans="1:17" s="9" customFormat="1" ht="27.75" customHeight="1" collapsed="1" x14ac:dyDescent="0.2">
      <c r="A28" s="7"/>
      <c r="B28" s="86" t="s">
        <v>67</v>
      </c>
      <c r="C28" s="86"/>
      <c r="D28" s="86"/>
      <c r="E28" s="86"/>
      <c r="F28" s="86"/>
      <c r="G28" s="86"/>
      <c r="H28" s="12" t="s">
        <v>6</v>
      </c>
      <c r="I28" s="12" t="s">
        <v>3</v>
      </c>
      <c r="J28" s="12" t="s">
        <v>3</v>
      </c>
      <c r="K28" s="21">
        <f>K29+K32+K34</f>
        <v>6977</v>
      </c>
      <c r="L28" s="21">
        <f t="shared" ref="L28:M28" si="15">L29+L32+L34</f>
        <v>0</v>
      </c>
      <c r="M28" s="21">
        <f t="shared" si="15"/>
        <v>6977</v>
      </c>
      <c r="N28" s="44"/>
      <c r="O28" s="36">
        <f t="shared" ref="O28:P28" si="16">O29+O32+O34</f>
        <v>0</v>
      </c>
      <c r="P28" s="36">
        <f t="shared" si="16"/>
        <v>6977</v>
      </c>
      <c r="Q28" s="50"/>
    </row>
    <row r="29" spans="1:17" ht="12.75" customHeight="1" x14ac:dyDescent="0.2">
      <c r="A29" s="10"/>
      <c r="B29" s="28"/>
      <c r="C29" s="76" t="s">
        <v>68</v>
      </c>
      <c r="D29" s="76"/>
      <c r="E29" s="76"/>
      <c r="F29" s="76"/>
      <c r="G29" s="76"/>
      <c r="H29" s="11" t="s">
        <v>6</v>
      </c>
      <c r="I29" s="11" t="s">
        <v>13</v>
      </c>
      <c r="J29" s="11" t="s">
        <v>3</v>
      </c>
      <c r="K29" s="20">
        <f>K30+K31</f>
        <v>6759.5</v>
      </c>
      <c r="L29" s="20">
        <f t="shared" ref="L29:M29" si="17">L30+L31</f>
        <v>0</v>
      </c>
      <c r="M29" s="20">
        <f t="shared" si="17"/>
        <v>6759.5</v>
      </c>
      <c r="N29" s="43"/>
      <c r="O29" s="22">
        <f t="shared" ref="O29:P29" si="18">O30+O31</f>
        <v>0</v>
      </c>
      <c r="P29" s="22">
        <f t="shared" si="18"/>
        <v>6759.5</v>
      </c>
      <c r="Q29" s="51"/>
    </row>
    <row r="30" spans="1:17" ht="21.75" hidden="1" customHeight="1" outlineLevel="1" x14ac:dyDescent="0.2">
      <c r="A30" s="10"/>
      <c r="B30" s="29"/>
      <c r="C30" s="30"/>
      <c r="D30" s="76" t="s">
        <v>69</v>
      </c>
      <c r="E30" s="76"/>
      <c r="F30" s="76"/>
      <c r="G30" s="76"/>
      <c r="H30" s="11" t="s">
        <v>6</v>
      </c>
      <c r="I30" s="11" t="s">
        <v>13</v>
      </c>
      <c r="J30" s="11" t="s">
        <v>8</v>
      </c>
      <c r="K30" s="20">
        <v>6730.7</v>
      </c>
      <c r="L30" s="22"/>
      <c r="M30" s="23">
        <f t="shared" ref="M30:M31" si="19">K30+L30</f>
        <v>6730.7</v>
      </c>
      <c r="N30" s="43"/>
      <c r="O30" s="22"/>
      <c r="P30" s="23">
        <f>M30+O30</f>
        <v>6730.7</v>
      </c>
      <c r="Q30" s="51"/>
    </row>
    <row r="31" spans="1:17" ht="21.75" hidden="1" customHeight="1" outlineLevel="1" x14ac:dyDescent="0.2">
      <c r="A31" s="10"/>
      <c r="B31" s="29"/>
      <c r="C31" s="30"/>
      <c r="D31" s="76" t="s">
        <v>70</v>
      </c>
      <c r="E31" s="76"/>
      <c r="F31" s="76"/>
      <c r="G31" s="76"/>
      <c r="H31" s="11" t="s">
        <v>6</v>
      </c>
      <c r="I31" s="11" t="s">
        <v>13</v>
      </c>
      <c r="J31" s="11" t="s">
        <v>6</v>
      </c>
      <c r="K31" s="20">
        <v>28.8</v>
      </c>
      <c r="L31" s="22"/>
      <c r="M31" s="23">
        <f t="shared" si="19"/>
        <v>28.8</v>
      </c>
      <c r="N31" s="43"/>
      <c r="O31" s="22"/>
      <c r="P31" s="23">
        <f>M31+O31</f>
        <v>28.8</v>
      </c>
      <c r="Q31" s="51"/>
    </row>
    <row r="32" spans="1:17" ht="21.75" customHeight="1" collapsed="1" x14ac:dyDescent="0.2">
      <c r="A32" s="10"/>
      <c r="B32" s="28"/>
      <c r="C32" s="76" t="s">
        <v>71</v>
      </c>
      <c r="D32" s="76"/>
      <c r="E32" s="76"/>
      <c r="F32" s="76"/>
      <c r="G32" s="76"/>
      <c r="H32" s="11" t="s">
        <v>6</v>
      </c>
      <c r="I32" s="11" t="s">
        <v>9</v>
      </c>
      <c r="J32" s="11" t="s">
        <v>3</v>
      </c>
      <c r="K32" s="20">
        <f>K33</f>
        <v>17.5</v>
      </c>
      <c r="L32" s="20">
        <f t="shared" ref="L32:P32" si="20">L33</f>
        <v>0</v>
      </c>
      <c r="M32" s="20">
        <f t="shared" si="20"/>
        <v>17.5</v>
      </c>
      <c r="N32" s="43"/>
      <c r="O32" s="22">
        <f t="shared" si="20"/>
        <v>0</v>
      </c>
      <c r="P32" s="22">
        <f t="shared" si="20"/>
        <v>17.5</v>
      </c>
      <c r="Q32" s="51"/>
    </row>
    <row r="33" spans="1:19" ht="12.75" hidden="1" customHeight="1" outlineLevel="1" x14ac:dyDescent="0.2">
      <c r="A33" s="10"/>
      <c r="B33" s="29"/>
      <c r="C33" s="30"/>
      <c r="D33" s="76" t="s">
        <v>72</v>
      </c>
      <c r="E33" s="76"/>
      <c r="F33" s="76"/>
      <c r="G33" s="76"/>
      <c r="H33" s="11" t="s">
        <v>6</v>
      </c>
      <c r="I33" s="11" t="s">
        <v>9</v>
      </c>
      <c r="J33" s="11" t="s">
        <v>7</v>
      </c>
      <c r="K33" s="20">
        <v>17.5</v>
      </c>
      <c r="L33" s="22"/>
      <c r="M33" s="23">
        <f t="shared" ref="M33" si="21">K33+L33</f>
        <v>17.5</v>
      </c>
      <c r="N33" s="43"/>
      <c r="O33" s="22"/>
      <c r="P33" s="23">
        <f>M33+O33</f>
        <v>17.5</v>
      </c>
      <c r="Q33" s="51"/>
    </row>
    <row r="34" spans="1:19" ht="21.75" customHeight="1" collapsed="1" x14ac:dyDescent="0.2">
      <c r="A34" s="10"/>
      <c r="B34" s="28"/>
      <c r="C34" s="76" t="s">
        <v>73</v>
      </c>
      <c r="D34" s="76"/>
      <c r="E34" s="76"/>
      <c r="F34" s="76"/>
      <c r="G34" s="76"/>
      <c r="H34" s="11" t="s">
        <v>6</v>
      </c>
      <c r="I34" s="11" t="s">
        <v>15</v>
      </c>
      <c r="J34" s="11" t="s">
        <v>3</v>
      </c>
      <c r="K34" s="20">
        <f>K35</f>
        <v>200</v>
      </c>
      <c r="L34" s="20">
        <f t="shared" ref="L34:P34" si="22">L35</f>
        <v>0</v>
      </c>
      <c r="M34" s="20">
        <f t="shared" si="22"/>
        <v>200</v>
      </c>
      <c r="N34" s="43"/>
      <c r="O34" s="22">
        <f t="shared" si="22"/>
        <v>0</v>
      </c>
      <c r="P34" s="22">
        <f t="shared" si="22"/>
        <v>200</v>
      </c>
      <c r="Q34" s="51"/>
    </row>
    <row r="35" spans="1:19" ht="42.75" hidden="1" customHeight="1" outlineLevel="1" x14ac:dyDescent="0.2">
      <c r="A35" s="10"/>
      <c r="B35" s="29"/>
      <c r="C35" s="30"/>
      <c r="D35" s="76" t="s">
        <v>74</v>
      </c>
      <c r="E35" s="76"/>
      <c r="F35" s="76"/>
      <c r="G35" s="76"/>
      <c r="H35" s="11" t="s">
        <v>6</v>
      </c>
      <c r="I35" s="11" t="s">
        <v>15</v>
      </c>
      <c r="J35" s="11" t="s">
        <v>8</v>
      </c>
      <c r="K35" s="20">
        <v>200</v>
      </c>
      <c r="L35" s="22"/>
      <c r="M35" s="23">
        <f t="shared" ref="M35" si="23">K35+L35</f>
        <v>200</v>
      </c>
      <c r="N35" s="43"/>
      <c r="O35" s="22"/>
      <c r="P35" s="23">
        <f>M35+O35</f>
        <v>200</v>
      </c>
      <c r="Q35" s="51"/>
    </row>
    <row r="36" spans="1:19" s="9" customFormat="1" ht="12.75" customHeight="1" collapsed="1" x14ac:dyDescent="0.2">
      <c r="A36" s="7"/>
      <c r="B36" s="86" t="s">
        <v>75</v>
      </c>
      <c r="C36" s="86"/>
      <c r="D36" s="86"/>
      <c r="E36" s="86"/>
      <c r="F36" s="86"/>
      <c r="G36" s="86"/>
      <c r="H36" s="12" t="s">
        <v>5</v>
      </c>
      <c r="I36" s="12" t="s">
        <v>3</v>
      </c>
      <c r="J36" s="12" t="s">
        <v>3</v>
      </c>
      <c r="K36" s="21">
        <f>K37+K39</f>
        <v>43259.9</v>
      </c>
      <c r="L36" s="21">
        <f t="shared" ref="L36:M36" si="24">L37+L39</f>
        <v>0</v>
      </c>
      <c r="M36" s="21">
        <f t="shared" si="24"/>
        <v>43259.9</v>
      </c>
      <c r="N36" s="44"/>
      <c r="O36" s="36">
        <f t="shared" ref="O36:P36" si="25">O37+O39</f>
        <v>632.5</v>
      </c>
      <c r="P36" s="36">
        <f t="shared" si="25"/>
        <v>43892.4</v>
      </c>
      <c r="Q36" s="50"/>
    </row>
    <row r="37" spans="1:19" ht="94.5" customHeight="1" x14ac:dyDescent="0.2">
      <c r="A37" s="10"/>
      <c r="B37" s="28"/>
      <c r="C37" s="76" t="s">
        <v>76</v>
      </c>
      <c r="D37" s="76"/>
      <c r="E37" s="76"/>
      <c r="F37" s="76"/>
      <c r="G37" s="76"/>
      <c r="H37" s="11" t="s">
        <v>5</v>
      </c>
      <c r="I37" s="11" t="s">
        <v>13</v>
      </c>
      <c r="J37" s="11" t="s">
        <v>3</v>
      </c>
      <c r="K37" s="20">
        <f>K38</f>
        <v>42359.9</v>
      </c>
      <c r="L37" s="20">
        <f t="shared" ref="L37:P37" si="26">L38</f>
        <v>0</v>
      </c>
      <c r="M37" s="20">
        <f t="shared" si="26"/>
        <v>42359.9</v>
      </c>
      <c r="N37" s="43"/>
      <c r="O37" s="22">
        <f t="shared" si="26"/>
        <v>632.5</v>
      </c>
      <c r="P37" s="22">
        <f t="shared" si="26"/>
        <v>42992.4</v>
      </c>
      <c r="Q37" s="56" t="s">
        <v>292</v>
      </c>
    </row>
    <row r="38" spans="1:19" ht="90" hidden="1" outlineLevel="1" x14ac:dyDescent="0.2">
      <c r="A38" s="10"/>
      <c r="B38" s="29"/>
      <c r="C38" s="30"/>
      <c r="D38" s="76" t="s">
        <v>77</v>
      </c>
      <c r="E38" s="76"/>
      <c r="F38" s="76"/>
      <c r="G38" s="76"/>
      <c r="H38" s="11" t="s">
        <v>5</v>
      </c>
      <c r="I38" s="11" t="s">
        <v>13</v>
      </c>
      <c r="J38" s="11" t="s">
        <v>8</v>
      </c>
      <c r="K38" s="20">
        <v>42359.9</v>
      </c>
      <c r="L38" s="22"/>
      <c r="M38" s="23">
        <f t="shared" ref="M38" si="27">K38+L38</f>
        <v>42359.9</v>
      </c>
      <c r="N38" s="43"/>
      <c r="O38" s="22">
        <f>368.1+264.4</f>
        <v>632.5</v>
      </c>
      <c r="P38" s="23">
        <f>M38+O38</f>
        <v>42992.4</v>
      </c>
      <c r="Q38" s="56" t="s">
        <v>292</v>
      </c>
      <c r="S38" s="55"/>
    </row>
    <row r="39" spans="1:19" ht="12.75" customHeight="1" collapsed="1" x14ac:dyDescent="0.2">
      <c r="A39" s="10"/>
      <c r="B39" s="28"/>
      <c r="C39" s="76" t="s">
        <v>78</v>
      </c>
      <c r="D39" s="76"/>
      <c r="E39" s="76"/>
      <c r="F39" s="76"/>
      <c r="G39" s="76"/>
      <c r="H39" s="11" t="s">
        <v>5</v>
      </c>
      <c r="I39" s="11" t="s">
        <v>9</v>
      </c>
      <c r="J39" s="11" t="s">
        <v>3</v>
      </c>
      <c r="K39" s="20">
        <f>K40</f>
        <v>900</v>
      </c>
      <c r="L39" s="20">
        <f t="shared" ref="L39:P39" si="28">L40</f>
        <v>0</v>
      </c>
      <c r="M39" s="20">
        <f t="shared" si="28"/>
        <v>900</v>
      </c>
      <c r="N39" s="43"/>
      <c r="O39" s="22">
        <f t="shared" si="28"/>
        <v>0</v>
      </c>
      <c r="P39" s="22">
        <f t="shared" si="28"/>
        <v>900</v>
      </c>
      <c r="Q39" s="51"/>
    </row>
    <row r="40" spans="1:19" ht="12.75" hidden="1" customHeight="1" outlineLevel="1" x14ac:dyDescent="0.2">
      <c r="A40" s="10"/>
      <c r="B40" s="29"/>
      <c r="C40" s="30"/>
      <c r="D40" s="76" t="s">
        <v>79</v>
      </c>
      <c r="E40" s="76"/>
      <c r="F40" s="76"/>
      <c r="G40" s="76"/>
      <c r="H40" s="11" t="s">
        <v>5</v>
      </c>
      <c r="I40" s="11" t="s">
        <v>9</v>
      </c>
      <c r="J40" s="11" t="s">
        <v>8</v>
      </c>
      <c r="K40" s="20">
        <v>900</v>
      </c>
      <c r="L40" s="22"/>
      <c r="M40" s="23">
        <f t="shared" ref="M40" si="29">K40+L40</f>
        <v>900</v>
      </c>
      <c r="N40" s="43"/>
      <c r="O40" s="22"/>
      <c r="P40" s="23">
        <f>M40+O40</f>
        <v>900</v>
      </c>
      <c r="Q40" s="51"/>
    </row>
    <row r="41" spans="1:19" s="9" customFormat="1" ht="48.75" customHeight="1" collapsed="1" x14ac:dyDescent="0.2">
      <c r="A41" s="7"/>
      <c r="B41" s="86" t="s">
        <v>80</v>
      </c>
      <c r="C41" s="86"/>
      <c r="D41" s="86"/>
      <c r="E41" s="86"/>
      <c r="F41" s="86"/>
      <c r="G41" s="86"/>
      <c r="H41" s="12" t="s">
        <v>4</v>
      </c>
      <c r="I41" s="12" t="s">
        <v>3</v>
      </c>
      <c r="J41" s="12" t="s">
        <v>3</v>
      </c>
      <c r="K41" s="21">
        <f>K42+K48+K52</f>
        <v>568446.39999999991</v>
      </c>
      <c r="L41" s="21">
        <f t="shared" ref="L41:M41" si="30">L42+L48+L52</f>
        <v>7610</v>
      </c>
      <c r="M41" s="21">
        <f t="shared" si="30"/>
        <v>576056.39999999991</v>
      </c>
      <c r="N41" s="44"/>
      <c r="O41" s="36">
        <f t="shared" ref="O41:P41" si="31">O42+O48+O52</f>
        <v>39314</v>
      </c>
      <c r="P41" s="36">
        <f t="shared" si="31"/>
        <v>615370.4</v>
      </c>
      <c r="Q41" s="50"/>
    </row>
    <row r="42" spans="1:19" ht="181.5" customHeight="1" x14ac:dyDescent="0.2">
      <c r="A42" s="10"/>
      <c r="B42" s="28"/>
      <c r="C42" s="76" t="s">
        <v>81</v>
      </c>
      <c r="D42" s="76"/>
      <c r="E42" s="76"/>
      <c r="F42" s="76"/>
      <c r="G42" s="76"/>
      <c r="H42" s="11" t="s">
        <v>4</v>
      </c>
      <c r="I42" s="11" t="s">
        <v>13</v>
      </c>
      <c r="J42" s="11" t="s">
        <v>3</v>
      </c>
      <c r="K42" s="20">
        <f>K43+K44+K45+K46+K47</f>
        <v>23232.5</v>
      </c>
      <c r="L42" s="20">
        <f>L43+L44+L45+L46+L47</f>
        <v>9842</v>
      </c>
      <c r="M42" s="20">
        <f>M43+M44+M45+M46+M47</f>
        <v>33074.5</v>
      </c>
      <c r="N42" s="45" t="s">
        <v>263</v>
      </c>
      <c r="O42" s="22">
        <f>O43+O44+O45+O46+O47</f>
        <v>4525.7</v>
      </c>
      <c r="P42" s="22">
        <f>P43+P44+P45+P46+P47</f>
        <v>37600.199999999997</v>
      </c>
      <c r="Q42" s="64" t="s">
        <v>324</v>
      </c>
    </row>
    <row r="43" spans="1:19" ht="24" hidden="1" customHeight="1" outlineLevel="1" x14ac:dyDescent="0.2">
      <c r="A43" s="10"/>
      <c r="B43" s="29"/>
      <c r="C43" s="30"/>
      <c r="D43" s="76" t="s">
        <v>83</v>
      </c>
      <c r="E43" s="76"/>
      <c r="F43" s="76"/>
      <c r="G43" s="76"/>
      <c r="H43" s="11" t="s">
        <v>4</v>
      </c>
      <c r="I43" s="11" t="s">
        <v>13</v>
      </c>
      <c r="J43" s="11" t="s">
        <v>8</v>
      </c>
      <c r="K43" s="20">
        <v>839.2</v>
      </c>
      <c r="L43" s="22"/>
      <c r="M43" s="23">
        <f t="shared" ref="M43:M47" si="32">K43+L43</f>
        <v>839.2</v>
      </c>
      <c r="N43" s="43"/>
      <c r="O43" s="22"/>
      <c r="P43" s="23">
        <f>M43+O43</f>
        <v>839.2</v>
      </c>
      <c r="Q43" s="51"/>
    </row>
    <row r="44" spans="1:19" ht="62.25" hidden="1" customHeight="1" outlineLevel="1" x14ac:dyDescent="0.2">
      <c r="A44" s="10"/>
      <c r="B44" s="29"/>
      <c r="C44" s="30"/>
      <c r="D44" s="76" t="s">
        <v>82</v>
      </c>
      <c r="E44" s="76"/>
      <c r="F44" s="76"/>
      <c r="G44" s="76"/>
      <c r="H44" s="11" t="s">
        <v>4</v>
      </c>
      <c r="I44" s="11" t="s">
        <v>13</v>
      </c>
      <c r="J44" s="11" t="s">
        <v>7</v>
      </c>
      <c r="K44" s="20">
        <v>326.7</v>
      </c>
      <c r="L44" s="22">
        <v>1340</v>
      </c>
      <c r="M44" s="23">
        <f t="shared" si="32"/>
        <v>1666.7</v>
      </c>
      <c r="N44" s="45" t="s">
        <v>230</v>
      </c>
      <c r="O44" s="22">
        <v>593.9</v>
      </c>
      <c r="P44" s="23">
        <f t="shared" ref="P44:P57" si="33">M44+O44</f>
        <v>2260.6</v>
      </c>
      <c r="Q44" s="56" t="s">
        <v>287</v>
      </c>
    </row>
    <row r="45" spans="1:19" ht="138.75" hidden="1" customHeight="1" outlineLevel="1" x14ac:dyDescent="0.2">
      <c r="A45" s="10"/>
      <c r="B45" s="29"/>
      <c r="C45" s="30"/>
      <c r="D45" s="76" t="s">
        <v>85</v>
      </c>
      <c r="E45" s="76"/>
      <c r="F45" s="76"/>
      <c r="G45" s="76"/>
      <c r="H45" s="11" t="s">
        <v>4</v>
      </c>
      <c r="I45" s="11" t="s">
        <v>13</v>
      </c>
      <c r="J45" s="11" t="s">
        <v>11</v>
      </c>
      <c r="K45" s="20">
        <v>5332.5</v>
      </c>
      <c r="L45" s="22">
        <f>752.2+1026.2-77.1+6435.9-15.1-0.1+170</f>
        <v>8292</v>
      </c>
      <c r="M45" s="23">
        <f t="shared" si="32"/>
        <v>13624.5</v>
      </c>
      <c r="N45" s="45" t="s">
        <v>262</v>
      </c>
      <c r="O45" s="22">
        <f>650+3261.8+20</f>
        <v>3931.8</v>
      </c>
      <c r="P45" s="23">
        <f t="shared" si="33"/>
        <v>17556.3</v>
      </c>
      <c r="Q45" s="53" t="s">
        <v>325</v>
      </c>
    </row>
    <row r="46" spans="1:19" ht="41.25" hidden="1" customHeight="1" outlineLevel="1" x14ac:dyDescent="0.2">
      <c r="A46" s="10"/>
      <c r="B46" s="29"/>
      <c r="C46" s="38"/>
      <c r="D46" s="37"/>
      <c r="E46" s="37"/>
      <c r="F46" s="37"/>
      <c r="G46" s="37" t="s">
        <v>235</v>
      </c>
      <c r="H46" s="11" t="s">
        <v>4</v>
      </c>
      <c r="I46" s="11" t="s">
        <v>13</v>
      </c>
      <c r="J46" s="11">
        <v>4</v>
      </c>
      <c r="K46" s="20">
        <v>0</v>
      </c>
      <c r="L46" s="22">
        <v>210</v>
      </c>
      <c r="M46" s="23">
        <f t="shared" si="32"/>
        <v>210</v>
      </c>
      <c r="N46" s="45" t="s">
        <v>236</v>
      </c>
      <c r="O46" s="22"/>
      <c r="P46" s="23">
        <f t="shared" si="33"/>
        <v>210</v>
      </c>
      <c r="Q46" s="51"/>
    </row>
    <row r="47" spans="1:19" ht="12.75" hidden="1" customHeight="1" outlineLevel="1" x14ac:dyDescent="0.2">
      <c r="A47" s="10"/>
      <c r="B47" s="29"/>
      <c r="C47" s="30"/>
      <c r="D47" s="76" t="s">
        <v>84</v>
      </c>
      <c r="E47" s="76"/>
      <c r="F47" s="76"/>
      <c r="G47" s="76"/>
      <c r="H47" s="11" t="s">
        <v>4</v>
      </c>
      <c r="I47" s="11" t="s">
        <v>13</v>
      </c>
      <c r="J47" s="11" t="s">
        <v>32</v>
      </c>
      <c r="K47" s="20">
        <v>16734.099999999999</v>
      </c>
      <c r="L47" s="22"/>
      <c r="M47" s="23">
        <f t="shared" si="32"/>
        <v>16734.099999999999</v>
      </c>
      <c r="N47" s="43"/>
      <c r="O47" s="22"/>
      <c r="P47" s="23">
        <f t="shared" si="33"/>
        <v>16734.099999999999</v>
      </c>
      <c r="Q47" s="51"/>
    </row>
    <row r="48" spans="1:19" ht="45.75" customHeight="1" collapsed="1" x14ac:dyDescent="0.2">
      <c r="A48" s="10"/>
      <c r="B48" s="28"/>
      <c r="C48" s="76" t="s">
        <v>87</v>
      </c>
      <c r="D48" s="76"/>
      <c r="E48" s="76"/>
      <c r="F48" s="76"/>
      <c r="G48" s="76"/>
      <c r="H48" s="11" t="s">
        <v>4</v>
      </c>
      <c r="I48" s="11" t="s">
        <v>9</v>
      </c>
      <c r="J48" s="11" t="s">
        <v>3</v>
      </c>
      <c r="K48" s="20">
        <f>K49+K50+K51</f>
        <v>3661.7</v>
      </c>
      <c r="L48" s="20">
        <f t="shared" ref="L48:M48" si="34">L49+L50+L51</f>
        <v>-100</v>
      </c>
      <c r="M48" s="20">
        <f t="shared" si="34"/>
        <v>3561.7</v>
      </c>
      <c r="N48" s="45" t="s">
        <v>237</v>
      </c>
      <c r="O48" s="22">
        <f t="shared" ref="O48:P48" si="35">O49+O50+O51</f>
        <v>0</v>
      </c>
      <c r="P48" s="22">
        <f t="shared" si="35"/>
        <v>3561.7</v>
      </c>
      <c r="Q48" s="58"/>
    </row>
    <row r="49" spans="1:17" ht="21.75" hidden="1" customHeight="1" outlineLevel="1" x14ac:dyDescent="0.2">
      <c r="A49" s="10"/>
      <c r="B49" s="29"/>
      <c r="C49" s="30"/>
      <c r="D49" s="76" t="s">
        <v>86</v>
      </c>
      <c r="E49" s="76"/>
      <c r="F49" s="76"/>
      <c r="G49" s="76"/>
      <c r="H49" s="11" t="s">
        <v>4</v>
      </c>
      <c r="I49" s="11" t="s">
        <v>9</v>
      </c>
      <c r="J49" s="11" t="s">
        <v>8</v>
      </c>
      <c r="K49" s="20">
        <v>170</v>
      </c>
      <c r="L49" s="22"/>
      <c r="M49" s="23">
        <f t="shared" ref="M49:M51" si="36">K49+L49</f>
        <v>170</v>
      </c>
      <c r="N49" s="43"/>
      <c r="O49" s="22"/>
      <c r="P49" s="23">
        <f t="shared" si="33"/>
        <v>170</v>
      </c>
      <c r="Q49" s="51"/>
    </row>
    <row r="50" spans="1:17" ht="12.75" hidden="1" customHeight="1" outlineLevel="1" x14ac:dyDescent="0.2">
      <c r="A50" s="10"/>
      <c r="B50" s="29"/>
      <c r="C50" s="30"/>
      <c r="D50" s="76" t="s">
        <v>88</v>
      </c>
      <c r="E50" s="76"/>
      <c r="F50" s="76"/>
      <c r="G50" s="76"/>
      <c r="H50" s="11" t="s">
        <v>4</v>
      </c>
      <c r="I50" s="11" t="s">
        <v>9</v>
      </c>
      <c r="J50" s="11" t="s">
        <v>7</v>
      </c>
      <c r="K50" s="20">
        <v>842.7</v>
      </c>
      <c r="L50" s="22"/>
      <c r="M50" s="23">
        <f t="shared" si="36"/>
        <v>842.7</v>
      </c>
      <c r="N50" s="43"/>
      <c r="O50" s="22"/>
      <c r="P50" s="23">
        <f t="shared" si="33"/>
        <v>842.7</v>
      </c>
      <c r="Q50" s="51"/>
    </row>
    <row r="51" spans="1:17" ht="38.25" hidden="1" customHeight="1" outlineLevel="1" x14ac:dyDescent="0.2">
      <c r="A51" s="10"/>
      <c r="B51" s="29"/>
      <c r="C51" s="30"/>
      <c r="D51" s="76" t="s">
        <v>89</v>
      </c>
      <c r="E51" s="76"/>
      <c r="F51" s="76"/>
      <c r="G51" s="76"/>
      <c r="H51" s="11" t="s">
        <v>4</v>
      </c>
      <c r="I51" s="11" t="s">
        <v>9</v>
      </c>
      <c r="J51" s="11" t="s">
        <v>11</v>
      </c>
      <c r="K51" s="20">
        <v>2649</v>
      </c>
      <c r="L51" s="22">
        <f>-100</f>
        <v>-100</v>
      </c>
      <c r="M51" s="23">
        <f t="shared" si="36"/>
        <v>2549</v>
      </c>
      <c r="N51" s="45" t="s">
        <v>238</v>
      </c>
      <c r="O51" s="22"/>
      <c r="P51" s="23">
        <f t="shared" si="33"/>
        <v>2549</v>
      </c>
      <c r="Q51" s="51"/>
    </row>
    <row r="52" spans="1:17" ht="122.25" customHeight="1" collapsed="1" x14ac:dyDescent="0.2">
      <c r="A52" s="10"/>
      <c r="B52" s="28"/>
      <c r="C52" s="76" t="s">
        <v>93</v>
      </c>
      <c r="D52" s="76"/>
      <c r="E52" s="76"/>
      <c r="F52" s="76"/>
      <c r="G52" s="76"/>
      <c r="H52" s="11" t="s">
        <v>4</v>
      </c>
      <c r="I52" s="11" t="s">
        <v>15</v>
      </c>
      <c r="J52" s="11" t="s">
        <v>3</v>
      </c>
      <c r="K52" s="20">
        <f>K53</f>
        <v>541552.19999999995</v>
      </c>
      <c r="L52" s="20">
        <f t="shared" ref="L52:P52" si="37">L53</f>
        <v>-2132</v>
      </c>
      <c r="M52" s="20">
        <f t="shared" si="37"/>
        <v>539420.19999999995</v>
      </c>
      <c r="N52" s="45" t="s">
        <v>260</v>
      </c>
      <c r="O52" s="22">
        <f t="shared" si="37"/>
        <v>34788.300000000003</v>
      </c>
      <c r="P52" s="22">
        <f t="shared" si="37"/>
        <v>574208.5</v>
      </c>
      <c r="Q52" s="58" t="s">
        <v>323</v>
      </c>
    </row>
    <row r="53" spans="1:17" ht="50.25" hidden="1" customHeight="1" outlineLevel="1" x14ac:dyDescent="0.2">
      <c r="A53" s="10"/>
      <c r="B53" s="29"/>
      <c r="C53" s="30"/>
      <c r="D53" s="76" t="s">
        <v>92</v>
      </c>
      <c r="E53" s="76"/>
      <c r="F53" s="76"/>
      <c r="G53" s="76"/>
      <c r="H53" s="11" t="s">
        <v>4</v>
      </c>
      <c r="I53" s="11" t="s">
        <v>15</v>
      </c>
      <c r="J53" s="11" t="s">
        <v>8</v>
      </c>
      <c r="K53" s="20">
        <v>541552.19999999995</v>
      </c>
      <c r="L53" s="22">
        <f>-1026.3-1120.8+15.1</f>
        <v>-2132</v>
      </c>
      <c r="M53" s="23">
        <f t="shared" ref="M53" si="38">K53+L53</f>
        <v>539420.19999999995</v>
      </c>
      <c r="N53" s="45" t="s">
        <v>259</v>
      </c>
      <c r="O53" s="22">
        <f>34620.3+153.4+34.6-20</f>
        <v>34788.300000000003</v>
      </c>
      <c r="P53" s="23">
        <f t="shared" si="33"/>
        <v>574208.5</v>
      </c>
      <c r="Q53" s="51"/>
    </row>
    <row r="54" spans="1:17" s="9" customFormat="1" ht="34.5" customHeight="1" collapsed="1" x14ac:dyDescent="0.2">
      <c r="A54" s="7"/>
      <c r="B54" s="86" t="s">
        <v>91</v>
      </c>
      <c r="C54" s="86"/>
      <c r="D54" s="86"/>
      <c r="E54" s="86"/>
      <c r="F54" s="86"/>
      <c r="G54" s="86"/>
      <c r="H54" s="12" t="s">
        <v>0</v>
      </c>
      <c r="I54" s="12" t="s">
        <v>3</v>
      </c>
      <c r="J54" s="12" t="s">
        <v>3</v>
      </c>
      <c r="K54" s="21">
        <f>K55</f>
        <v>326.5</v>
      </c>
      <c r="L54" s="21">
        <f t="shared" ref="L54:P54" si="39">L55</f>
        <v>0</v>
      </c>
      <c r="M54" s="21">
        <f t="shared" si="39"/>
        <v>326.5</v>
      </c>
      <c r="N54" s="44"/>
      <c r="O54" s="36">
        <f t="shared" si="39"/>
        <v>0</v>
      </c>
      <c r="P54" s="36">
        <f t="shared" si="39"/>
        <v>326.5</v>
      </c>
      <c r="Q54" s="50"/>
    </row>
    <row r="55" spans="1:17" ht="21.75" hidden="1" customHeight="1" outlineLevel="1" x14ac:dyDescent="0.2">
      <c r="A55" s="10"/>
      <c r="B55" s="29"/>
      <c r="C55" s="30"/>
      <c r="D55" s="76" t="s">
        <v>90</v>
      </c>
      <c r="E55" s="76"/>
      <c r="F55" s="76"/>
      <c r="G55" s="76"/>
      <c r="H55" s="11" t="s">
        <v>0</v>
      </c>
      <c r="I55" s="11" t="s">
        <v>1</v>
      </c>
      <c r="J55" s="11" t="s">
        <v>8</v>
      </c>
      <c r="K55" s="20">
        <v>326.5</v>
      </c>
      <c r="L55" s="22"/>
      <c r="M55" s="23">
        <f t="shared" ref="M55" si="40">K55+L55</f>
        <v>326.5</v>
      </c>
      <c r="N55" s="43"/>
      <c r="O55" s="22"/>
      <c r="P55" s="23">
        <f t="shared" si="33"/>
        <v>326.5</v>
      </c>
      <c r="Q55" s="51"/>
    </row>
    <row r="56" spans="1:17" s="9" customFormat="1" ht="73.5" customHeight="1" collapsed="1" x14ac:dyDescent="0.2">
      <c r="A56" s="7"/>
      <c r="B56" s="86" t="s">
        <v>94</v>
      </c>
      <c r="C56" s="86"/>
      <c r="D56" s="86"/>
      <c r="E56" s="86"/>
      <c r="F56" s="86"/>
      <c r="G56" s="86"/>
      <c r="H56" s="12" t="s">
        <v>14</v>
      </c>
      <c r="I56" s="12" t="s">
        <v>3</v>
      </c>
      <c r="J56" s="12" t="s">
        <v>3</v>
      </c>
      <c r="K56" s="21">
        <f>K57</f>
        <v>26898</v>
      </c>
      <c r="L56" s="21">
        <f t="shared" ref="L56:P56" si="41">L57</f>
        <v>0</v>
      </c>
      <c r="M56" s="21">
        <f t="shared" si="41"/>
        <v>26898</v>
      </c>
      <c r="N56" s="44"/>
      <c r="O56" s="36">
        <f t="shared" si="41"/>
        <v>1071.0999999999999</v>
      </c>
      <c r="P56" s="36">
        <f t="shared" si="41"/>
        <v>27969.1</v>
      </c>
      <c r="Q56" s="58" t="s">
        <v>326</v>
      </c>
    </row>
    <row r="57" spans="1:17" ht="71.25" hidden="1" customHeight="1" outlineLevel="1" x14ac:dyDescent="0.2">
      <c r="A57" s="10"/>
      <c r="B57" s="29"/>
      <c r="C57" s="30"/>
      <c r="D57" s="76" t="s">
        <v>95</v>
      </c>
      <c r="E57" s="76"/>
      <c r="F57" s="76"/>
      <c r="G57" s="76"/>
      <c r="H57" s="11" t="s">
        <v>14</v>
      </c>
      <c r="I57" s="11" t="s">
        <v>1</v>
      </c>
      <c r="J57" s="11" t="s">
        <v>8</v>
      </c>
      <c r="K57" s="20">
        <v>26898</v>
      </c>
      <c r="L57" s="22"/>
      <c r="M57" s="23">
        <f t="shared" ref="M57" si="42">K57+L57</f>
        <v>26898</v>
      </c>
      <c r="N57" s="43"/>
      <c r="O57" s="22">
        <f>37.6+1033.5</f>
        <v>1071.0999999999999</v>
      </c>
      <c r="P57" s="23">
        <f t="shared" si="33"/>
        <v>27969.1</v>
      </c>
      <c r="Q57" s="58" t="s">
        <v>326</v>
      </c>
    </row>
    <row r="58" spans="1:17" s="9" customFormat="1" ht="21.75" customHeight="1" collapsed="1" x14ac:dyDescent="0.2">
      <c r="A58" s="7"/>
      <c r="B58" s="86" t="s">
        <v>97</v>
      </c>
      <c r="C58" s="86"/>
      <c r="D58" s="86"/>
      <c r="E58" s="86"/>
      <c r="F58" s="86"/>
      <c r="G58" s="86"/>
      <c r="H58" s="12" t="s">
        <v>31</v>
      </c>
      <c r="I58" s="12" t="s">
        <v>3</v>
      </c>
      <c r="J58" s="12" t="s">
        <v>3</v>
      </c>
      <c r="K58" s="21">
        <f>K59+K65</f>
        <v>337837.7</v>
      </c>
      <c r="L58" s="21">
        <f t="shared" ref="L58:M58" si="43">L59+L65</f>
        <v>0</v>
      </c>
      <c r="M58" s="21">
        <f t="shared" si="43"/>
        <v>337837.7</v>
      </c>
      <c r="N58" s="44"/>
      <c r="O58" s="36">
        <f t="shared" ref="O58:P58" si="44">O59+O65</f>
        <v>13268.500000000002</v>
      </c>
      <c r="P58" s="36">
        <f t="shared" si="44"/>
        <v>351106.2</v>
      </c>
      <c r="Q58" s="50"/>
    </row>
    <row r="59" spans="1:17" ht="116.25" customHeight="1" x14ac:dyDescent="0.2">
      <c r="A59" s="10"/>
      <c r="B59" s="28"/>
      <c r="C59" s="76" t="s">
        <v>99</v>
      </c>
      <c r="D59" s="76"/>
      <c r="E59" s="76"/>
      <c r="F59" s="76"/>
      <c r="G59" s="76"/>
      <c r="H59" s="11" t="s">
        <v>31</v>
      </c>
      <c r="I59" s="11" t="s">
        <v>13</v>
      </c>
      <c r="J59" s="11" t="s">
        <v>3</v>
      </c>
      <c r="K59" s="20">
        <f>K60+K61+K62+K63+K64</f>
        <v>308520.8</v>
      </c>
      <c r="L59" s="20">
        <f t="shared" ref="L59:M59" si="45">L60+L61+L62+L63+L64</f>
        <v>1158.5999999999999</v>
      </c>
      <c r="M59" s="20">
        <f t="shared" si="45"/>
        <v>309679.40000000002</v>
      </c>
      <c r="N59" s="46" t="s">
        <v>217</v>
      </c>
      <c r="O59" s="22">
        <f t="shared" ref="O59:P59" si="46">O60+O61+O62+O63+O64</f>
        <v>13268.500000000002</v>
      </c>
      <c r="P59" s="22">
        <f t="shared" si="46"/>
        <v>322947.90000000002</v>
      </c>
      <c r="Q59" s="58" t="s">
        <v>306</v>
      </c>
    </row>
    <row r="60" spans="1:17" ht="21.75" hidden="1" customHeight="1" outlineLevel="1" x14ac:dyDescent="0.2">
      <c r="A60" s="10"/>
      <c r="B60" s="29"/>
      <c r="C60" s="30"/>
      <c r="D60" s="76" t="s">
        <v>96</v>
      </c>
      <c r="E60" s="76"/>
      <c r="F60" s="76"/>
      <c r="G60" s="76"/>
      <c r="H60" s="11" t="s">
        <v>31</v>
      </c>
      <c r="I60" s="11" t="s">
        <v>13</v>
      </c>
      <c r="J60" s="11" t="s">
        <v>8</v>
      </c>
      <c r="K60" s="20">
        <v>90</v>
      </c>
      <c r="L60" s="22"/>
      <c r="M60" s="23">
        <f t="shared" ref="M60:M64" si="47">K60+L60</f>
        <v>90</v>
      </c>
      <c r="N60" s="43"/>
      <c r="O60" s="22"/>
      <c r="P60" s="23">
        <f t="shared" ref="P60:P64" si="48">M60+O60</f>
        <v>90</v>
      </c>
      <c r="Q60" s="51"/>
    </row>
    <row r="61" spans="1:17" ht="21.75" hidden="1" customHeight="1" outlineLevel="1" x14ac:dyDescent="0.2">
      <c r="A61" s="10"/>
      <c r="B61" s="29"/>
      <c r="C61" s="30"/>
      <c r="D61" s="76" t="s">
        <v>98</v>
      </c>
      <c r="E61" s="76"/>
      <c r="F61" s="76"/>
      <c r="G61" s="76"/>
      <c r="H61" s="11" t="s">
        <v>31</v>
      </c>
      <c r="I61" s="11" t="s">
        <v>13</v>
      </c>
      <c r="J61" s="11" t="s">
        <v>7</v>
      </c>
      <c r="K61" s="20">
        <v>2448</v>
      </c>
      <c r="L61" s="22"/>
      <c r="M61" s="23">
        <f t="shared" si="47"/>
        <v>2448</v>
      </c>
      <c r="N61" s="43"/>
      <c r="O61" s="22"/>
      <c r="P61" s="23">
        <f t="shared" si="48"/>
        <v>2448</v>
      </c>
      <c r="Q61" s="51"/>
    </row>
    <row r="62" spans="1:17" ht="48.75" hidden="1" customHeight="1" outlineLevel="1" x14ac:dyDescent="0.2">
      <c r="A62" s="10"/>
      <c r="B62" s="29"/>
      <c r="C62" s="30"/>
      <c r="D62" s="76" t="s">
        <v>100</v>
      </c>
      <c r="E62" s="76"/>
      <c r="F62" s="76"/>
      <c r="G62" s="76"/>
      <c r="H62" s="11" t="s">
        <v>31</v>
      </c>
      <c r="I62" s="11" t="s">
        <v>13</v>
      </c>
      <c r="J62" s="11" t="s">
        <v>6</v>
      </c>
      <c r="K62" s="20">
        <v>4165.8</v>
      </c>
      <c r="L62" s="22">
        <f>1158.6</f>
        <v>1158.5999999999999</v>
      </c>
      <c r="M62" s="23">
        <f t="shared" si="47"/>
        <v>5324.4</v>
      </c>
      <c r="N62" s="41" t="s">
        <v>217</v>
      </c>
      <c r="O62" s="22">
        <f>150</f>
        <v>150</v>
      </c>
      <c r="P62" s="23">
        <f t="shared" si="48"/>
        <v>5474.4</v>
      </c>
      <c r="Q62" s="62" t="s">
        <v>305</v>
      </c>
    </row>
    <row r="63" spans="1:17" ht="71.25" hidden="1" customHeight="1" outlineLevel="1" x14ac:dyDescent="0.2">
      <c r="A63" s="10"/>
      <c r="B63" s="29"/>
      <c r="C63" s="30"/>
      <c r="D63" s="76" t="s">
        <v>101</v>
      </c>
      <c r="E63" s="76"/>
      <c r="F63" s="76"/>
      <c r="G63" s="76"/>
      <c r="H63" s="11" t="s">
        <v>31</v>
      </c>
      <c r="I63" s="11" t="s">
        <v>13</v>
      </c>
      <c r="J63" s="11" t="s">
        <v>5</v>
      </c>
      <c r="K63" s="20">
        <v>284540.09999999998</v>
      </c>
      <c r="L63" s="22"/>
      <c r="M63" s="23">
        <f t="shared" si="47"/>
        <v>284540.09999999998</v>
      </c>
      <c r="N63" s="43"/>
      <c r="O63" s="22">
        <f>4019.6+2050.5+2183.6+671.5+1239.6+630.6+2323.1</f>
        <v>13118.500000000002</v>
      </c>
      <c r="P63" s="23">
        <f t="shared" si="48"/>
        <v>297658.59999999998</v>
      </c>
      <c r="Q63" s="58" t="s">
        <v>307</v>
      </c>
    </row>
    <row r="64" spans="1:17" ht="50.25" hidden="1" customHeight="1" outlineLevel="1" x14ac:dyDescent="0.2">
      <c r="A64" s="10"/>
      <c r="B64" s="29"/>
      <c r="C64" s="30"/>
      <c r="D64" s="76" t="s">
        <v>102</v>
      </c>
      <c r="E64" s="76"/>
      <c r="F64" s="76"/>
      <c r="G64" s="76"/>
      <c r="H64" s="11" t="s">
        <v>31</v>
      </c>
      <c r="I64" s="11" t="s">
        <v>13</v>
      </c>
      <c r="J64" s="11" t="s">
        <v>4</v>
      </c>
      <c r="K64" s="20">
        <v>17276.900000000001</v>
      </c>
      <c r="L64" s="22"/>
      <c r="M64" s="23">
        <f t="shared" si="47"/>
        <v>17276.900000000001</v>
      </c>
      <c r="N64" s="43"/>
      <c r="O64" s="22"/>
      <c r="P64" s="23">
        <f t="shared" si="48"/>
        <v>17276.900000000001</v>
      </c>
      <c r="Q64" s="59"/>
    </row>
    <row r="65" spans="1:17" ht="41.25" customHeight="1" collapsed="1" x14ac:dyDescent="0.2">
      <c r="A65" s="10"/>
      <c r="B65" s="28"/>
      <c r="C65" s="76" t="s">
        <v>103</v>
      </c>
      <c r="D65" s="76"/>
      <c r="E65" s="76"/>
      <c r="F65" s="76"/>
      <c r="G65" s="76"/>
      <c r="H65" s="11" t="s">
        <v>31</v>
      </c>
      <c r="I65" s="11" t="s">
        <v>9</v>
      </c>
      <c r="J65" s="11" t="s">
        <v>3</v>
      </c>
      <c r="K65" s="20">
        <f>K66+K67+K68+K69</f>
        <v>29316.9</v>
      </c>
      <c r="L65" s="20">
        <f t="shared" ref="L65:M65" si="49">L66+L67+L68+L69</f>
        <v>-1158.5999999999999</v>
      </c>
      <c r="M65" s="22">
        <f t="shared" si="49"/>
        <v>28158.3</v>
      </c>
      <c r="N65" s="47" t="s">
        <v>218</v>
      </c>
      <c r="O65" s="22">
        <f t="shared" ref="O65:P65" si="50">O66+O67+O68+O69</f>
        <v>0</v>
      </c>
      <c r="P65" s="22">
        <f t="shared" si="50"/>
        <v>28158.3</v>
      </c>
      <c r="Q65" s="51"/>
    </row>
    <row r="66" spans="1:17" ht="51.75" hidden="1" customHeight="1" outlineLevel="1" x14ac:dyDescent="0.2">
      <c r="A66" s="10"/>
      <c r="B66" s="29"/>
      <c r="C66" s="30"/>
      <c r="D66" s="76" t="s">
        <v>104</v>
      </c>
      <c r="E66" s="76"/>
      <c r="F66" s="76"/>
      <c r="G66" s="76"/>
      <c r="H66" s="11" t="s">
        <v>31</v>
      </c>
      <c r="I66" s="11" t="s">
        <v>9</v>
      </c>
      <c r="J66" s="11" t="s">
        <v>8</v>
      </c>
      <c r="K66" s="20">
        <v>12241.9</v>
      </c>
      <c r="L66" s="22"/>
      <c r="M66" s="23">
        <f t="shared" ref="M66:M69" si="51">K66+L66</f>
        <v>12241.9</v>
      </c>
      <c r="N66" s="43"/>
      <c r="O66" s="22"/>
      <c r="P66" s="23">
        <f t="shared" ref="P66:P69" si="52">M66+O66</f>
        <v>12241.9</v>
      </c>
      <c r="Q66" s="51"/>
    </row>
    <row r="67" spans="1:17" ht="60.75" hidden="1" customHeight="1" outlineLevel="1" x14ac:dyDescent="0.2">
      <c r="A67" s="10"/>
      <c r="B67" s="29"/>
      <c r="C67" s="30"/>
      <c r="D67" s="76" t="s">
        <v>105</v>
      </c>
      <c r="E67" s="76"/>
      <c r="F67" s="76"/>
      <c r="G67" s="76"/>
      <c r="H67" s="11" t="s">
        <v>31</v>
      </c>
      <c r="I67" s="11" t="s">
        <v>9</v>
      </c>
      <c r="J67" s="11" t="s">
        <v>7</v>
      </c>
      <c r="K67" s="20">
        <v>1369.6</v>
      </c>
      <c r="L67" s="22">
        <f>-1158.6</f>
        <v>-1158.5999999999999</v>
      </c>
      <c r="M67" s="23">
        <f t="shared" si="51"/>
        <v>211</v>
      </c>
      <c r="N67" s="41" t="s">
        <v>218</v>
      </c>
      <c r="O67" s="22"/>
      <c r="P67" s="23">
        <f t="shared" si="52"/>
        <v>211</v>
      </c>
      <c r="Q67" s="51"/>
    </row>
    <row r="68" spans="1:17" ht="21.75" hidden="1" customHeight="1" outlineLevel="1" x14ac:dyDescent="0.2">
      <c r="A68" s="10"/>
      <c r="B68" s="29"/>
      <c r="C68" s="30"/>
      <c r="D68" s="76" t="s">
        <v>106</v>
      </c>
      <c r="E68" s="76"/>
      <c r="F68" s="76"/>
      <c r="G68" s="76"/>
      <c r="H68" s="11" t="s">
        <v>31</v>
      </c>
      <c r="I68" s="11" t="s">
        <v>9</v>
      </c>
      <c r="J68" s="11" t="s">
        <v>11</v>
      </c>
      <c r="K68" s="20">
        <v>14223.9</v>
      </c>
      <c r="L68" s="22"/>
      <c r="M68" s="23">
        <f t="shared" si="51"/>
        <v>14223.9</v>
      </c>
      <c r="N68" s="43"/>
      <c r="O68" s="22"/>
      <c r="P68" s="23">
        <f t="shared" si="52"/>
        <v>14223.9</v>
      </c>
      <c r="Q68" s="51"/>
    </row>
    <row r="69" spans="1:17" ht="12.75" hidden="1" customHeight="1" outlineLevel="1" x14ac:dyDescent="0.2">
      <c r="A69" s="10"/>
      <c r="B69" s="29"/>
      <c r="C69" s="30"/>
      <c r="D69" s="76" t="s">
        <v>107</v>
      </c>
      <c r="E69" s="76"/>
      <c r="F69" s="76"/>
      <c r="G69" s="76"/>
      <c r="H69" s="11" t="s">
        <v>31</v>
      </c>
      <c r="I69" s="11" t="s">
        <v>9</v>
      </c>
      <c r="J69" s="11" t="s">
        <v>5</v>
      </c>
      <c r="K69" s="20">
        <v>1481.5</v>
      </c>
      <c r="L69" s="22"/>
      <c r="M69" s="23">
        <f t="shared" si="51"/>
        <v>1481.5</v>
      </c>
      <c r="N69" s="43"/>
      <c r="O69" s="22"/>
      <c r="P69" s="23">
        <f t="shared" si="52"/>
        <v>1481.5</v>
      </c>
      <c r="Q69" s="51"/>
    </row>
    <row r="70" spans="1:17" s="9" customFormat="1" ht="296.25" customHeight="1" collapsed="1" x14ac:dyDescent="0.2">
      <c r="A70" s="7"/>
      <c r="B70" s="86" t="s">
        <v>108</v>
      </c>
      <c r="C70" s="86"/>
      <c r="D70" s="86"/>
      <c r="E70" s="86"/>
      <c r="F70" s="86"/>
      <c r="G70" s="86"/>
      <c r="H70" s="12" t="s">
        <v>30</v>
      </c>
      <c r="I70" s="12" t="s">
        <v>3</v>
      </c>
      <c r="J70" s="12" t="s">
        <v>3</v>
      </c>
      <c r="K70" s="21">
        <f>K71+K72</f>
        <v>29187</v>
      </c>
      <c r="L70" s="21">
        <f t="shared" ref="L70:M70" si="53">L71+L72</f>
        <v>8203.5000000000018</v>
      </c>
      <c r="M70" s="36">
        <f t="shared" si="53"/>
        <v>37390.5</v>
      </c>
      <c r="N70" s="47" t="s">
        <v>272</v>
      </c>
      <c r="O70" s="36">
        <f t="shared" ref="O70:P70" si="54">O71+O72</f>
        <v>14357</v>
      </c>
      <c r="P70" s="36">
        <f t="shared" si="54"/>
        <v>51747.5</v>
      </c>
      <c r="Q70" s="60" t="s">
        <v>310</v>
      </c>
    </row>
    <row r="71" spans="1:17" ht="261" hidden="1" customHeight="1" outlineLevel="1" x14ac:dyDescent="0.2">
      <c r="A71" s="10"/>
      <c r="B71" s="29"/>
      <c r="C71" s="30"/>
      <c r="D71" s="76" t="s">
        <v>109</v>
      </c>
      <c r="E71" s="76"/>
      <c r="F71" s="76"/>
      <c r="G71" s="76"/>
      <c r="H71" s="11" t="s">
        <v>30</v>
      </c>
      <c r="I71" s="11" t="s">
        <v>1</v>
      </c>
      <c r="J71" s="11" t="s">
        <v>8</v>
      </c>
      <c r="K71" s="20">
        <v>16147</v>
      </c>
      <c r="L71" s="22">
        <f>5066+1980-7360-324.9-1265.2-232.3+8859+1741-99.8-35-115.3-10</f>
        <v>8203.5000000000018</v>
      </c>
      <c r="M71" s="23">
        <f t="shared" ref="M71:M72" si="55">K71+L71</f>
        <v>24350.5</v>
      </c>
      <c r="N71" s="41" t="s">
        <v>271</v>
      </c>
      <c r="O71" s="22">
        <f>-600+25+594+12800+75+1343-30</f>
        <v>14207</v>
      </c>
      <c r="P71" s="23">
        <f t="shared" ref="P71:P72" si="56">M71+O71</f>
        <v>38557.5</v>
      </c>
      <c r="Q71" s="60" t="s">
        <v>293</v>
      </c>
    </row>
    <row r="72" spans="1:17" ht="42.75" hidden="1" customHeight="1" outlineLevel="1" x14ac:dyDescent="0.2">
      <c r="A72" s="10"/>
      <c r="B72" s="29"/>
      <c r="C72" s="30"/>
      <c r="D72" s="76" t="s">
        <v>110</v>
      </c>
      <c r="E72" s="76"/>
      <c r="F72" s="76"/>
      <c r="G72" s="76"/>
      <c r="H72" s="11" t="s">
        <v>30</v>
      </c>
      <c r="I72" s="11" t="s">
        <v>1</v>
      </c>
      <c r="J72" s="11" t="s">
        <v>7</v>
      </c>
      <c r="K72" s="20">
        <v>13040</v>
      </c>
      <c r="L72" s="22"/>
      <c r="M72" s="23">
        <f t="shared" si="55"/>
        <v>13040</v>
      </c>
      <c r="N72" s="43"/>
      <c r="O72" s="22">
        <v>150</v>
      </c>
      <c r="P72" s="23">
        <f t="shared" si="56"/>
        <v>13190</v>
      </c>
      <c r="Q72" s="60" t="s">
        <v>302</v>
      </c>
    </row>
    <row r="73" spans="1:17" s="9" customFormat="1" ht="26.25" customHeight="1" collapsed="1" x14ac:dyDescent="0.2">
      <c r="A73" s="7"/>
      <c r="B73" s="86" t="s">
        <v>111</v>
      </c>
      <c r="C73" s="86"/>
      <c r="D73" s="86"/>
      <c r="E73" s="86"/>
      <c r="F73" s="86"/>
      <c r="G73" s="86"/>
      <c r="H73" s="12" t="s">
        <v>29</v>
      </c>
      <c r="I73" s="12" t="s">
        <v>3</v>
      </c>
      <c r="J73" s="12" t="s">
        <v>3</v>
      </c>
      <c r="K73" s="21">
        <f>K74+K76+K79</f>
        <v>68364.600000000006</v>
      </c>
      <c r="L73" s="21">
        <f t="shared" ref="L73" si="57">L74+L76+L79</f>
        <v>174705.4</v>
      </c>
      <c r="M73" s="21">
        <f>M74+M76+M79</f>
        <v>243070</v>
      </c>
      <c r="N73" s="44"/>
      <c r="O73" s="36">
        <f t="shared" ref="O73" si="58">O74+O76+O79</f>
        <v>1930</v>
      </c>
      <c r="P73" s="36">
        <f>P74+P76+P79</f>
        <v>245000</v>
      </c>
      <c r="Q73" s="50"/>
    </row>
    <row r="74" spans="1:17" ht="51.75" customHeight="1" x14ac:dyDescent="0.2">
      <c r="A74" s="10"/>
      <c r="B74" s="28"/>
      <c r="C74" s="76" t="s">
        <v>112</v>
      </c>
      <c r="D74" s="76"/>
      <c r="E74" s="76"/>
      <c r="F74" s="76"/>
      <c r="G74" s="76"/>
      <c r="H74" s="11" t="s">
        <v>29</v>
      </c>
      <c r="I74" s="11" t="s">
        <v>13</v>
      </c>
      <c r="J74" s="11" t="s">
        <v>3</v>
      </c>
      <c r="K74" s="20">
        <f>K75</f>
        <v>1096.2</v>
      </c>
      <c r="L74" s="20">
        <f t="shared" ref="L74:P74" si="59">L75</f>
        <v>392.9</v>
      </c>
      <c r="M74" s="20">
        <f t="shared" si="59"/>
        <v>1489.1</v>
      </c>
      <c r="N74" s="45" t="s">
        <v>231</v>
      </c>
      <c r="O74" s="22">
        <f t="shared" si="59"/>
        <v>0</v>
      </c>
      <c r="P74" s="22">
        <f t="shared" si="59"/>
        <v>1489.1</v>
      </c>
      <c r="Q74" s="51"/>
    </row>
    <row r="75" spans="1:17" ht="53.25" hidden="1" customHeight="1" outlineLevel="1" x14ac:dyDescent="0.2">
      <c r="A75" s="10"/>
      <c r="B75" s="29"/>
      <c r="C75" s="30"/>
      <c r="D75" s="76" t="s">
        <v>113</v>
      </c>
      <c r="E75" s="76"/>
      <c r="F75" s="76"/>
      <c r="G75" s="76"/>
      <c r="H75" s="11" t="s">
        <v>29</v>
      </c>
      <c r="I75" s="11" t="s">
        <v>13</v>
      </c>
      <c r="J75" s="11" t="s">
        <v>8</v>
      </c>
      <c r="K75" s="20">
        <v>1096.2</v>
      </c>
      <c r="L75" s="22">
        <f>29.3+343.9+19.7</f>
        <v>392.9</v>
      </c>
      <c r="M75" s="23">
        <f t="shared" ref="M75" si="60">K75+L75</f>
        <v>1489.1</v>
      </c>
      <c r="N75" s="45" t="s">
        <v>231</v>
      </c>
      <c r="O75" s="22"/>
      <c r="P75" s="23">
        <f t="shared" ref="P75" si="61">M75+O75</f>
        <v>1489.1</v>
      </c>
      <c r="Q75" s="51"/>
    </row>
    <row r="76" spans="1:17" ht="19.5" customHeight="1" collapsed="1" x14ac:dyDescent="0.2">
      <c r="A76" s="10"/>
      <c r="B76" s="28"/>
      <c r="C76" s="76" t="s">
        <v>114</v>
      </c>
      <c r="D76" s="76"/>
      <c r="E76" s="76"/>
      <c r="F76" s="76"/>
      <c r="G76" s="76"/>
      <c r="H76" s="11" t="s">
        <v>29</v>
      </c>
      <c r="I76" s="11" t="s">
        <v>9</v>
      </c>
      <c r="J76" s="11" t="s">
        <v>3</v>
      </c>
      <c r="K76" s="20">
        <f>K77+K78</f>
        <v>7991.9000000000005</v>
      </c>
      <c r="L76" s="20">
        <f t="shared" ref="L76:M76" si="62">L77+L78</f>
        <v>0</v>
      </c>
      <c r="M76" s="20">
        <f t="shared" si="62"/>
        <v>7991.9000000000005</v>
      </c>
      <c r="N76" s="43"/>
      <c r="O76" s="22">
        <f t="shared" ref="O76:P76" si="63">O77+O78</f>
        <v>0</v>
      </c>
      <c r="P76" s="22">
        <f t="shared" si="63"/>
        <v>7991.9000000000005</v>
      </c>
      <c r="Q76" s="51"/>
    </row>
    <row r="77" spans="1:17" ht="21.75" hidden="1" customHeight="1" outlineLevel="1" x14ac:dyDescent="0.2">
      <c r="A77" s="10"/>
      <c r="B77" s="29"/>
      <c r="C77" s="30"/>
      <c r="D77" s="76" t="s">
        <v>115</v>
      </c>
      <c r="E77" s="76"/>
      <c r="F77" s="76"/>
      <c r="G77" s="76"/>
      <c r="H77" s="11" t="s">
        <v>29</v>
      </c>
      <c r="I77" s="11" t="s">
        <v>9</v>
      </c>
      <c r="J77" s="11" t="s">
        <v>8</v>
      </c>
      <c r="K77" s="20">
        <v>7989.6</v>
      </c>
      <c r="L77" s="22"/>
      <c r="M77" s="23">
        <f t="shared" ref="M77:M78" si="64">K77+L77</f>
        <v>7989.6</v>
      </c>
      <c r="N77" s="43"/>
      <c r="O77" s="22"/>
      <c r="P77" s="23">
        <f t="shared" ref="P77:P78" si="65">M77+O77</f>
        <v>7989.6</v>
      </c>
      <c r="Q77" s="51"/>
    </row>
    <row r="78" spans="1:17" ht="53.25" hidden="1" customHeight="1" outlineLevel="1" x14ac:dyDescent="0.2">
      <c r="A78" s="10"/>
      <c r="B78" s="29"/>
      <c r="C78" s="30"/>
      <c r="D78" s="76" t="s">
        <v>116</v>
      </c>
      <c r="E78" s="76"/>
      <c r="F78" s="76"/>
      <c r="G78" s="76"/>
      <c r="H78" s="11" t="s">
        <v>29</v>
      </c>
      <c r="I78" s="11" t="s">
        <v>9</v>
      </c>
      <c r="J78" s="11" t="s">
        <v>7</v>
      </c>
      <c r="K78" s="20">
        <v>2.2999999999999998</v>
      </c>
      <c r="L78" s="22"/>
      <c r="M78" s="23">
        <f t="shared" si="64"/>
        <v>2.2999999999999998</v>
      </c>
      <c r="N78" s="43"/>
      <c r="O78" s="22"/>
      <c r="P78" s="23">
        <f t="shared" si="65"/>
        <v>2.2999999999999998</v>
      </c>
      <c r="Q78" s="51"/>
    </row>
    <row r="79" spans="1:17" ht="66" customHeight="1" collapsed="1" x14ac:dyDescent="0.2">
      <c r="A79" s="10"/>
      <c r="B79" s="28"/>
      <c r="C79" s="76" t="s">
        <v>117</v>
      </c>
      <c r="D79" s="76"/>
      <c r="E79" s="76"/>
      <c r="F79" s="76"/>
      <c r="G79" s="76"/>
      <c r="H79" s="11" t="s">
        <v>29</v>
      </c>
      <c r="I79" s="11" t="s">
        <v>15</v>
      </c>
      <c r="J79" s="11" t="s">
        <v>3</v>
      </c>
      <c r="K79" s="20">
        <f>K80+K81</f>
        <v>59276.5</v>
      </c>
      <c r="L79" s="20">
        <f>L80+L81</f>
        <v>174312.5</v>
      </c>
      <c r="M79" s="20">
        <f>M80+M81</f>
        <v>233589</v>
      </c>
      <c r="N79" s="45" t="s">
        <v>234</v>
      </c>
      <c r="O79" s="22">
        <f>O80+O81</f>
        <v>1930</v>
      </c>
      <c r="P79" s="22">
        <f>P80+P81</f>
        <v>235519</v>
      </c>
      <c r="Q79" s="60" t="s">
        <v>288</v>
      </c>
    </row>
    <row r="80" spans="1:17" ht="53.25" hidden="1" customHeight="1" outlineLevel="1" x14ac:dyDescent="0.2">
      <c r="A80" s="10"/>
      <c r="B80" s="29"/>
      <c r="C80" s="30"/>
      <c r="D80" s="76" t="s">
        <v>119</v>
      </c>
      <c r="E80" s="76"/>
      <c r="F80" s="76"/>
      <c r="G80" s="76"/>
      <c r="H80" s="11" t="s">
        <v>29</v>
      </c>
      <c r="I80" s="11" t="s">
        <v>15</v>
      </c>
      <c r="J80" s="11" t="s">
        <v>8</v>
      </c>
      <c r="K80" s="20">
        <v>59276.5</v>
      </c>
      <c r="L80" s="22">
        <v>89267.5</v>
      </c>
      <c r="M80" s="23">
        <f t="shared" ref="M80:M81" si="66">K80+L80</f>
        <v>148544</v>
      </c>
      <c r="N80" s="45" t="s">
        <v>229</v>
      </c>
      <c r="O80" s="22">
        <f>1930</f>
        <v>1930</v>
      </c>
      <c r="P80" s="23">
        <f t="shared" ref="P80:P81" si="67">M80+O80</f>
        <v>150474</v>
      </c>
      <c r="Q80" s="60" t="s">
        <v>288</v>
      </c>
    </row>
    <row r="81" spans="1:19" ht="46.5" hidden="1" customHeight="1" outlineLevel="1" x14ac:dyDescent="0.2">
      <c r="A81" s="10"/>
      <c r="B81" s="29"/>
      <c r="C81" s="31"/>
      <c r="D81" s="32"/>
      <c r="E81" s="32"/>
      <c r="F81" s="32"/>
      <c r="G81" s="32" t="s">
        <v>221</v>
      </c>
      <c r="H81" s="11">
        <v>11</v>
      </c>
      <c r="I81" s="11">
        <v>3</v>
      </c>
      <c r="J81" s="26" t="s">
        <v>227</v>
      </c>
      <c r="K81" s="20">
        <v>0</v>
      </c>
      <c r="L81" s="20">
        <f>5954+12919.5+66171.5</f>
        <v>85045</v>
      </c>
      <c r="M81" s="23">
        <f t="shared" si="66"/>
        <v>85045</v>
      </c>
      <c r="N81" s="45" t="s">
        <v>228</v>
      </c>
      <c r="O81" s="22"/>
      <c r="P81" s="23">
        <f t="shared" si="67"/>
        <v>85045</v>
      </c>
      <c r="Q81" s="51"/>
    </row>
    <row r="82" spans="1:19" s="9" customFormat="1" ht="97.5" customHeight="1" collapsed="1" x14ac:dyDescent="0.2">
      <c r="A82" s="7"/>
      <c r="B82" s="86" t="s">
        <v>118</v>
      </c>
      <c r="C82" s="86"/>
      <c r="D82" s="86"/>
      <c r="E82" s="86"/>
      <c r="F82" s="86"/>
      <c r="G82" s="86"/>
      <c r="H82" s="12" t="s">
        <v>28</v>
      </c>
      <c r="I82" s="12" t="s">
        <v>3</v>
      </c>
      <c r="J82" s="12" t="s">
        <v>3</v>
      </c>
      <c r="K82" s="21">
        <f>K83+K84+K85</f>
        <v>48759.1</v>
      </c>
      <c r="L82" s="21">
        <f t="shared" ref="L82:M82" si="68">L83+L84+L85</f>
        <v>0</v>
      </c>
      <c r="M82" s="21">
        <f t="shared" si="68"/>
        <v>48759.1</v>
      </c>
      <c r="N82" s="44"/>
      <c r="O82" s="36">
        <f t="shared" ref="O82:P82" si="69">O83+O84+O85</f>
        <v>-2836</v>
      </c>
      <c r="P82" s="36">
        <f t="shared" si="69"/>
        <v>45923.1</v>
      </c>
      <c r="Q82" s="60" t="s">
        <v>333</v>
      </c>
    </row>
    <row r="83" spans="1:19" ht="60" hidden="1" customHeight="1" outlineLevel="1" x14ac:dyDescent="0.2">
      <c r="A83" s="10"/>
      <c r="B83" s="29"/>
      <c r="C83" s="30"/>
      <c r="D83" s="76" t="s">
        <v>120</v>
      </c>
      <c r="E83" s="76"/>
      <c r="F83" s="76"/>
      <c r="G83" s="76"/>
      <c r="H83" s="11" t="s">
        <v>28</v>
      </c>
      <c r="I83" s="11" t="s">
        <v>1</v>
      </c>
      <c r="J83" s="11" t="s">
        <v>8</v>
      </c>
      <c r="K83" s="20">
        <v>11315.5</v>
      </c>
      <c r="L83" s="22">
        <v>-363</v>
      </c>
      <c r="M83" s="23">
        <f t="shared" ref="M83:M85" si="70">K83+L83</f>
        <v>10952.5</v>
      </c>
      <c r="N83" s="45" t="s">
        <v>268</v>
      </c>
      <c r="O83" s="22">
        <f>-5368.2+2520</f>
        <v>-2848.2</v>
      </c>
      <c r="P83" s="23">
        <f t="shared" ref="P83:P85" si="71">M83+O83</f>
        <v>8104.3</v>
      </c>
      <c r="Q83" s="60" t="s">
        <v>308</v>
      </c>
    </row>
    <row r="84" spans="1:19" ht="36" hidden="1" customHeight="1" outlineLevel="1" x14ac:dyDescent="0.2">
      <c r="A84" s="10"/>
      <c r="B84" s="29"/>
      <c r="C84" s="30"/>
      <c r="D84" s="76" t="s">
        <v>121</v>
      </c>
      <c r="E84" s="76"/>
      <c r="F84" s="76"/>
      <c r="G84" s="76"/>
      <c r="H84" s="11" t="s">
        <v>28</v>
      </c>
      <c r="I84" s="11" t="s">
        <v>1</v>
      </c>
      <c r="J84" s="11" t="s">
        <v>7</v>
      </c>
      <c r="K84" s="20">
        <v>36163.199999999997</v>
      </c>
      <c r="L84" s="22">
        <v>68</v>
      </c>
      <c r="M84" s="23">
        <f t="shared" si="70"/>
        <v>36231.199999999997</v>
      </c>
      <c r="N84" s="45" t="s">
        <v>267</v>
      </c>
      <c r="O84" s="22">
        <v>12.2</v>
      </c>
      <c r="P84" s="23">
        <f t="shared" si="71"/>
        <v>36243.399999999994</v>
      </c>
      <c r="Q84" s="63" t="s">
        <v>301</v>
      </c>
    </row>
    <row r="85" spans="1:19" ht="39" hidden="1" customHeight="1" outlineLevel="1" x14ac:dyDescent="0.2">
      <c r="A85" s="10"/>
      <c r="B85" s="29"/>
      <c r="C85" s="30"/>
      <c r="D85" s="76" t="s">
        <v>122</v>
      </c>
      <c r="E85" s="76"/>
      <c r="F85" s="76"/>
      <c r="G85" s="76"/>
      <c r="H85" s="11" t="s">
        <v>28</v>
      </c>
      <c r="I85" s="11" t="s">
        <v>1</v>
      </c>
      <c r="J85" s="11" t="s">
        <v>11</v>
      </c>
      <c r="K85" s="20">
        <v>1280.4000000000001</v>
      </c>
      <c r="L85" s="22">
        <v>295</v>
      </c>
      <c r="M85" s="23">
        <f t="shared" si="70"/>
        <v>1575.4</v>
      </c>
      <c r="N85" s="45" t="s">
        <v>266</v>
      </c>
      <c r="O85" s="22"/>
      <c r="P85" s="23">
        <f t="shared" si="71"/>
        <v>1575.4</v>
      </c>
      <c r="Q85" s="51"/>
    </row>
    <row r="86" spans="1:19" s="9" customFormat="1" ht="18" customHeight="1" collapsed="1" x14ac:dyDescent="0.2">
      <c r="A86" s="7"/>
      <c r="B86" s="86" t="s">
        <v>126</v>
      </c>
      <c r="C86" s="86"/>
      <c r="D86" s="86"/>
      <c r="E86" s="86"/>
      <c r="F86" s="86"/>
      <c r="G86" s="86"/>
      <c r="H86" s="12" t="s">
        <v>27</v>
      </c>
      <c r="I86" s="12" t="s">
        <v>3</v>
      </c>
      <c r="J86" s="12" t="s">
        <v>3</v>
      </c>
      <c r="K86" s="21">
        <f>K87+K91+K93</f>
        <v>359566.7</v>
      </c>
      <c r="L86" s="21">
        <f t="shared" ref="L86:M86" si="72">L87+L91+L93</f>
        <v>-5804.4</v>
      </c>
      <c r="M86" s="21">
        <f t="shared" si="72"/>
        <v>353762.3</v>
      </c>
      <c r="N86" s="44"/>
      <c r="O86" s="36">
        <f>O87+O91+O93</f>
        <v>85502.399999999994</v>
      </c>
      <c r="P86" s="36">
        <f t="shared" ref="P86" si="73">P87+P91+P93</f>
        <v>439264.7</v>
      </c>
      <c r="Q86" s="50"/>
    </row>
    <row r="87" spans="1:19" ht="407.25" customHeight="1" x14ac:dyDescent="0.2">
      <c r="A87" s="10"/>
      <c r="B87" s="28"/>
      <c r="C87" s="76" t="s">
        <v>125</v>
      </c>
      <c r="D87" s="76"/>
      <c r="E87" s="76"/>
      <c r="F87" s="76"/>
      <c r="G87" s="76"/>
      <c r="H87" s="11" t="s">
        <v>27</v>
      </c>
      <c r="I87" s="11" t="s">
        <v>13</v>
      </c>
      <c r="J87" s="11" t="s">
        <v>3</v>
      </c>
      <c r="K87" s="20">
        <f>K88+K89+K90</f>
        <v>157592.70000000001</v>
      </c>
      <c r="L87" s="20">
        <f t="shared" ref="L87:M87" si="74">L88+L89+L90</f>
        <v>-7364.0999999999995</v>
      </c>
      <c r="M87" s="20">
        <f t="shared" si="74"/>
        <v>150228.59999999998</v>
      </c>
      <c r="N87" s="45" t="s">
        <v>247</v>
      </c>
      <c r="O87" s="22">
        <f t="shared" ref="O87:P87" si="75">O88+O89+O90</f>
        <v>46868.9</v>
      </c>
      <c r="P87" s="22">
        <f t="shared" si="75"/>
        <v>197097.5</v>
      </c>
      <c r="Q87" s="54" t="s">
        <v>309</v>
      </c>
    </row>
    <row r="88" spans="1:19" ht="409.5" hidden="1" outlineLevel="1" x14ac:dyDescent="0.2">
      <c r="A88" s="10"/>
      <c r="B88" s="29"/>
      <c r="C88" s="30"/>
      <c r="D88" s="76" t="s">
        <v>124</v>
      </c>
      <c r="E88" s="76"/>
      <c r="F88" s="76"/>
      <c r="G88" s="76"/>
      <c r="H88" s="11" t="s">
        <v>27</v>
      </c>
      <c r="I88" s="11" t="s">
        <v>13</v>
      </c>
      <c r="J88" s="11" t="s">
        <v>8</v>
      </c>
      <c r="K88" s="20">
        <v>128092.7</v>
      </c>
      <c r="L88" s="22">
        <f>-4601.4-1987.5-775.2</f>
        <v>-7364.0999999999995</v>
      </c>
      <c r="M88" s="23">
        <f t="shared" ref="M88:M90" si="76">K88+L88</f>
        <v>120728.59999999999</v>
      </c>
      <c r="N88" s="45" t="s">
        <v>246</v>
      </c>
      <c r="O88" s="22">
        <f>275+5000-100+20886.4+20886.4-886.4+207.5+600</f>
        <v>46868.9</v>
      </c>
      <c r="P88" s="23">
        <f t="shared" ref="P88:P90" si="77">M88+O88</f>
        <v>167597.5</v>
      </c>
      <c r="Q88" s="54" t="s">
        <v>309</v>
      </c>
      <c r="S88" s="55"/>
    </row>
    <row r="89" spans="1:19" ht="67.5" hidden="1" outlineLevel="1" x14ac:dyDescent="0.2">
      <c r="A89" s="10"/>
      <c r="B89" s="29"/>
      <c r="C89" s="30"/>
      <c r="D89" s="76" t="s">
        <v>123</v>
      </c>
      <c r="E89" s="76"/>
      <c r="F89" s="76"/>
      <c r="G89" s="76"/>
      <c r="H89" s="11" t="s">
        <v>27</v>
      </c>
      <c r="I89" s="11" t="s">
        <v>13</v>
      </c>
      <c r="J89" s="11" t="s">
        <v>7</v>
      </c>
      <c r="K89" s="20">
        <v>25000</v>
      </c>
      <c r="L89" s="22"/>
      <c r="M89" s="23">
        <f t="shared" si="76"/>
        <v>25000</v>
      </c>
      <c r="N89" s="43"/>
      <c r="O89" s="22">
        <v>-805.6</v>
      </c>
      <c r="P89" s="23">
        <f t="shared" si="77"/>
        <v>24194.400000000001</v>
      </c>
      <c r="Q89" s="54" t="s">
        <v>315</v>
      </c>
    </row>
    <row r="90" spans="1:19" ht="67.5" hidden="1" outlineLevel="1" x14ac:dyDescent="0.2">
      <c r="A90" s="10"/>
      <c r="B90" s="29"/>
      <c r="C90" s="30"/>
      <c r="D90" s="76" t="s">
        <v>127</v>
      </c>
      <c r="E90" s="76"/>
      <c r="F90" s="76"/>
      <c r="G90" s="76"/>
      <c r="H90" s="11" t="s">
        <v>27</v>
      </c>
      <c r="I90" s="11" t="s">
        <v>13</v>
      </c>
      <c r="J90" s="11" t="s">
        <v>11</v>
      </c>
      <c r="K90" s="20">
        <v>4500</v>
      </c>
      <c r="L90" s="22"/>
      <c r="M90" s="23">
        <f t="shared" si="76"/>
        <v>4500</v>
      </c>
      <c r="N90" s="43"/>
      <c r="O90" s="22">
        <f>805.6</f>
        <v>805.6</v>
      </c>
      <c r="P90" s="23">
        <f t="shared" si="77"/>
        <v>5305.6</v>
      </c>
      <c r="Q90" s="54" t="s">
        <v>316</v>
      </c>
    </row>
    <row r="91" spans="1:19" ht="52.5" customHeight="1" collapsed="1" x14ac:dyDescent="0.2">
      <c r="A91" s="10"/>
      <c r="B91" s="28"/>
      <c r="C91" s="76" t="s">
        <v>128</v>
      </c>
      <c r="D91" s="76"/>
      <c r="E91" s="76"/>
      <c r="F91" s="76"/>
      <c r="G91" s="76"/>
      <c r="H91" s="11" t="s">
        <v>27</v>
      </c>
      <c r="I91" s="11" t="s">
        <v>9</v>
      </c>
      <c r="J91" s="11" t="s">
        <v>3</v>
      </c>
      <c r="K91" s="20">
        <f>K92</f>
        <v>184000</v>
      </c>
      <c r="L91" s="20">
        <f t="shared" ref="L91:P91" si="78">L92</f>
        <v>1833.5</v>
      </c>
      <c r="M91" s="20">
        <f t="shared" si="78"/>
        <v>185833.5</v>
      </c>
      <c r="N91" s="45" t="s">
        <v>252</v>
      </c>
      <c r="O91" s="22">
        <f t="shared" si="78"/>
        <v>46600</v>
      </c>
      <c r="P91" s="22">
        <f t="shared" si="78"/>
        <v>232433.5</v>
      </c>
      <c r="Q91" s="54" t="s">
        <v>321</v>
      </c>
    </row>
    <row r="92" spans="1:19" ht="46.5" hidden="1" customHeight="1" outlineLevel="1" x14ac:dyDescent="0.2">
      <c r="A92" s="10"/>
      <c r="B92" s="29"/>
      <c r="C92" s="30"/>
      <c r="D92" s="76" t="s">
        <v>276</v>
      </c>
      <c r="E92" s="76"/>
      <c r="F92" s="76"/>
      <c r="G92" s="76"/>
      <c r="H92" s="11" t="s">
        <v>27</v>
      </c>
      <c r="I92" s="11" t="s">
        <v>9</v>
      </c>
      <c r="J92" s="11" t="s">
        <v>8</v>
      </c>
      <c r="K92" s="20">
        <v>184000</v>
      </c>
      <c r="L92" s="22">
        <f>-1955.5+1801.5+1987.5</f>
        <v>1833.5</v>
      </c>
      <c r="M92" s="23">
        <f t="shared" ref="M92" si="79">K92+L92</f>
        <v>185833.5</v>
      </c>
      <c r="N92" s="45" t="s">
        <v>248</v>
      </c>
      <c r="O92" s="22">
        <f>600+46000</f>
        <v>46600</v>
      </c>
      <c r="P92" s="23">
        <f t="shared" ref="P92" si="80">M92+O92</f>
        <v>232433.5</v>
      </c>
      <c r="Q92" s="54" t="s">
        <v>321</v>
      </c>
    </row>
    <row r="93" spans="1:19" ht="324" customHeight="1" collapsed="1" x14ac:dyDescent="0.2">
      <c r="A93" s="10"/>
      <c r="B93" s="28"/>
      <c r="C93" s="76" t="s">
        <v>132</v>
      </c>
      <c r="D93" s="76"/>
      <c r="E93" s="76"/>
      <c r="F93" s="76"/>
      <c r="G93" s="76"/>
      <c r="H93" s="11" t="s">
        <v>27</v>
      </c>
      <c r="I93" s="11" t="s">
        <v>15</v>
      </c>
      <c r="J93" s="11" t="s">
        <v>3</v>
      </c>
      <c r="K93" s="20">
        <f>K94</f>
        <v>17974</v>
      </c>
      <c r="L93" s="20">
        <f t="shared" ref="L93:P93" si="81">L94</f>
        <v>-273.8</v>
      </c>
      <c r="M93" s="20">
        <f t="shared" si="81"/>
        <v>17700.2</v>
      </c>
      <c r="N93" s="45" t="s">
        <v>251</v>
      </c>
      <c r="O93" s="22">
        <f t="shared" si="81"/>
        <v>-7966.5</v>
      </c>
      <c r="P93" s="22">
        <f t="shared" si="81"/>
        <v>9733.7000000000007</v>
      </c>
      <c r="Q93" s="54" t="s">
        <v>318</v>
      </c>
    </row>
    <row r="94" spans="1:19" ht="337.5" hidden="1" outlineLevel="1" x14ac:dyDescent="0.2">
      <c r="A94" s="10"/>
      <c r="B94" s="29"/>
      <c r="C94" s="30"/>
      <c r="D94" s="76" t="s">
        <v>133</v>
      </c>
      <c r="E94" s="76"/>
      <c r="F94" s="76"/>
      <c r="G94" s="76"/>
      <c r="H94" s="11" t="s">
        <v>27</v>
      </c>
      <c r="I94" s="11" t="s">
        <v>15</v>
      </c>
      <c r="J94" s="11" t="s">
        <v>8</v>
      </c>
      <c r="K94" s="20">
        <v>17974</v>
      </c>
      <c r="L94" s="22">
        <f>-49-224.8</f>
        <v>-273.8</v>
      </c>
      <c r="M94" s="23">
        <f t="shared" ref="M94" si="82">K94+L94</f>
        <v>17700.2</v>
      </c>
      <c r="N94" s="45" t="s">
        <v>249</v>
      </c>
      <c r="O94" s="22">
        <f>-275-223-63.5-115.1-5189.9-2100</f>
        <v>-7966.5</v>
      </c>
      <c r="P94" s="23">
        <f t="shared" ref="P94" si="83">M94+O94</f>
        <v>9733.7000000000007</v>
      </c>
      <c r="Q94" s="54" t="s">
        <v>314</v>
      </c>
    </row>
    <row r="95" spans="1:19" s="9" customFormat="1" ht="21.75" customHeight="1" collapsed="1" x14ac:dyDescent="0.2">
      <c r="A95" s="7"/>
      <c r="B95" s="86" t="s">
        <v>129</v>
      </c>
      <c r="C95" s="86"/>
      <c r="D95" s="86"/>
      <c r="E95" s="86"/>
      <c r="F95" s="86"/>
      <c r="G95" s="86"/>
      <c r="H95" s="12" t="s">
        <v>26</v>
      </c>
      <c r="I95" s="12" t="s">
        <v>3</v>
      </c>
      <c r="J95" s="12" t="s">
        <v>3</v>
      </c>
      <c r="K95" s="21">
        <f>K96+K100+K104+K106</f>
        <v>285616.59999999998</v>
      </c>
      <c r="L95" s="21">
        <f t="shared" ref="L95:M95" si="84">L96+L100+L104+L106</f>
        <v>78589.100000000006</v>
      </c>
      <c r="M95" s="21">
        <f t="shared" si="84"/>
        <v>364205.69999999995</v>
      </c>
      <c r="N95" s="44"/>
      <c r="O95" s="36">
        <f t="shared" ref="O95:P95" si="85">O96+O100+O104+O106</f>
        <v>-3590.6999999999994</v>
      </c>
      <c r="P95" s="36">
        <f t="shared" si="85"/>
        <v>360615</v>
      </c>
      <c r="Q95" s="50"/>
    </row>
    <row r="96" spans="1:19" ht="285" customHeight="1" x14ac:dyDescent="0.2">
      <c r="A96" s="10"/>
      <c r="B96" s="28"/>
      <c r="C96" s="76" t="s">
        <v>131</v>
      </c>
      <c r="D96" s="76"/>
      <c r="E96" s="76"/>
      <c r="F96" s="76"/>
      <c r="G96" s="76"/>
      <c r="H96" s="11" t="s">
        <v>26</v>
      </c>
      <c r="I96" s="11" t="s">
        <v>13</v>
      </c>
      <c r="J96" s="11" t="s">
        <v>3</v>
      </c>
      <c r="K96" s="20">
        <f>K97+K98+K99</f>
        <v>114614.39999999999</v>
      </c>
      <c r="L96" s="20">
        <f t="shared" ref="L96:M96" si="86">L97+L98+L99</f>
        <v>1283</v>
      </c>
      <c r="M96" s="20">
        <f t="shared" si="86"/>
        <v>115897.4</v>
      </c>
      <c r="N96" s="45" t="s">
        <v>250</v>
      </c>
      <c r="O96" s="22">
        <f t="shared" ref="O96:P96" si="87">O97+O98+O99</f>
        <v>-4607.0999999999995</v>
      </c>
      <c r="P96" s="22">
        <f t="shared" si="87"/>
        <v>111290.29999999999</v>
      </c>
      <c r="Q96" s="56" t="s">
        <v>322</v>
      </c>
    </row>
    <row r="97" spans="1:18" ht="21.75" hidden="1" customHeight="1" outlineLevel="1" x14ac:dyDescent="0.2">
      <c r="A97" s="10"/>
      <c r="B97" s="29"/>
      <c r="C97" s="30"/>
      <c r="D97" s="76" t="s">
        <v>130</v>
      </c>
      <c r="E97" s="76"/>
      <c r="F97" s="76"/>
      <c r="G97" s="76"/>
      <c r="H97" s="11" t="s">
        <v>26</v>
      </c>
      <c r="I97" s="11" t="s">
        <v>13</v>
      </c>
      <c r="J97" s="11" t="s">
        <v>8</v>
      </c>
      <c r="K97" s="20">
        <v>2189</v>
      </c>
      <c r="L97" s="22"/>
      <c r="M97" s="23">
        <f t="shared" ref="M97:M99" si="88">K97+L97</f>
        <v>2189</v>
      </c>
      <c r="N97" s="43"/>
      <c r="O97" s="22"/>
      <c r="P97" s="23">
        <f>M97+O97</f>
        <v>2189</v>
      </c>
      <c r="Q97" s="51"/>
    </row>
    <row r="98" spans="1:18" ht="287.25" hidden="1" customHeight="1" outlineLevel="1" x14ac:dyDescent="0.2">
      <c r="A98" s="10"/>
      <c r="B98" s="29"/>
      <c r="C98" s="30"/>
      <c r="D98" s="76" t="s">
        <v>134</v>
      </c>
      <c r="E98" s="76"/>
      <c r="F98" s="76"/>
      <c r="G98" s="76"/>
      <c r="H98" s="11" t="s">
        <v>26</v>
      </c>
      <c r="I98" s="11" t="s">
        <v>13</v>
      </c>
      <c r="J98" s="11" t="s">
        <v>7</v>
      </c>
      <c r="K98" s="20">
        <v>87366.2</v>
      </c>
      <c r="L98" s="22">
        <f>833+350+1300</f>
        <v>2483</v>
      </c>
      <c r="M98" s="23">
        <f t="shared" si="88"/>
        <v>89849.2</v>
      </c>
      <c r="N98" s="45" t="s">
        <v>226</v>
      </c>
      <c r="O98" s="22">
        <f>-1151.7-2086.3+1100-4218.2+600+549.1+600</f>
        <v>-4607.0999999999995</v>
      </c>
      <c r="P98" s="23">
        <f t="shared" ref="P98:P99" si="89">M98+O98</f>
        <v>85242.099999999991</v>
      </c>
      <c r="Q98" s="56" t="s">
        <v>322</v>
      </c>
      <c r="R98" s="55"/>
    </row>
    <row r="99" spans="1:18" ht="102" hidden="1" customHeight="1" outlineLevel="1" x14ac:dyDescent="0.2">
      <c r="A99" s="10"/>
      <c r="B99" s="29"/>
      <c r="C99" s="30"/>
      <c r="D99" s="76" t="s">
        <v>136</v>
      </c>
      <c r="E99" s="76"/>
      <c r="F99" s="76"/>
      <c r="G99" s="76"/>
      <c r="H99" s="11" t="s">
        <v>26</v>
      </c>
      <c r="I99" s="11" t="s">
        <v>13</v>
      </c>
      <c r="J99" s="11" t="s">
        <v>11</v>
      </c>
      <c r="K99" s="20">
        <v>25059.200000000001</v>
      </c>
      <c r="L99" s="22">
        <v>-1200</v>
      </c>
      <c r="M99" s="23">
        <f t="shared" si="88"/>
        <v>23859.200000000001</v>
      </c>
      <c r="N99" s="45" t="s">
        <v>222</v>
      </c>
      <c r="O99" s="22"/>
      <c r="P99" s="23">
        <f t="shared" si="89"/>
        <v>23859.200000000001</v>
      </c>
      <c r="Q99" s="51"/>
    </row>
    <row r="100" spans="1:18" ht="182.25" customHeight="1" collapsed="1" x14ac:dyDescent="0.2">
      <c r="A100" s="10"/>
      <c r="B100" s="28"/>
      <c r="C100" s="76" t="s">
        <v>135</v>
      </c>
      <c r="D100" s="76"/>
      <c r="E100" s="76"/>
      <c r="F100" s="76"/>
      <c r="G100" s="76"/>
      <c r="H100" s="11" t="s">
        <v>26</v>
      </c>
      <c r="I100" s="11" t="s">
        <v>9</v>
      </c>
      <c r="J100" s="11" t="s">
        <v>3</v>
      </c>
      <c r="K100" s="20">
        <f>K101+K102</f>
        <v>167652.19999999998</v>
      </c>
      <c r="L100" s="20">
        <f>L101+L102+L103</f>
        <v>77306.100000000006</v>
      </c>
      <c r="M100" s="20">
        <f>M101+M102+M103</f>
        <v>244958.3</v>
      </c>
      <c r="N100" s="45" t="s">
        <v>233</v>
      </c>
      <c r="O100" s="22">
        <f>O101+O102+O103</f>
        <v>1016.4</v>
      </c>
      <c r="P100" s="22">
        <f>P101+P102+P103</f>
        <v>245974.7</v>
      </c>
      <c r="Q100" s="56" t="s">
        <v>328</v>
      </c>
    </row>
    <row r="101" spans="1:18" ht="123.75" hidden="1" outlineLevel="1" x14ac:dyDescent="0.2">
      <c r="A101" s="10"/>
      <c r="B101" s="29"/>
      <c r="C101" s="30"/>
      <c r="D101" s="76" t="s">
        <v>139</v>
      </c>
      <c r="E101" s="76"/>
      <c r="F101" s="76"/>
      <c r="G101" s="76"/>
      <c r="H101" s="11" t="s">
        <v>26</v>
      </c>
      <c r="I101" s="11" t="s">
        <v>9</v>
      </c>
      <c r="J101" s="11" t="s">
        <v>8</v>
      </c>
      <c r="K101" s="20">
        <v>163172.4</v>
      </c>
      <c r="L101" s="22">
        <v>0.5</v>
      </c>
      <c r="M101" s="23">
        <f t="shared" ref="M101:M103" si="90">K101+L101</f>
        <v>163172.9</v>
      </c>
      <c r="N101" s="45" t="s">
        <v>223</v>
      </c>
      <c r="O101" s="22">
        <f>-13.5+140+1200</f>
        <v>1326.5</v>
      </c>
      <c r="P101" s="23">
        <f t="shared" ref="P101:P103" si="91">M101+O101</f>
        <v>164499.4</v>
      </c>
      <c r="Q101" s="56" t="s">
        <v>329</v>
      </c>
    </row>
    <row r="102" spans="1:18" ht="66.75" hidden="1" customHeight="1" outlineLevel="1" x14ac:dyDescent="0.2">
      <c r="A102" s="10"/>
      <c r="B102" s="29"/>
      <c r="C102" s="30"/>
      <c r="D102" s="76" t="s">
        <v>138</v>
      </c>
      <c r="E102" s="76"/>
      <c r="F102" s="76"/>
      <c r="G102" s="76"/>
      <c r="H102" s="11" t="s">
        <v>26</v>
      </c>
      <c r="I102" s="11" t="s">
        <v>9</v>
      </c>
      <c r="J102" s="11" t="s">
        <v>7</v>
      </c>
      <c r="K102" s="20">
        <v>4479.8</v>
      </c>
      <c r="L102" s="22"/>
      <c r="M102" s="23">
        <f t="shared" si="90"/>
        <v>4479.8</v>
      </c>
      <c r="N102" s="43"/>
      <c r="O102" s="22">
        <v>-310.10000000000002</v>
      </c>
      <c r="P102" s="23">
        <f t="shared" si="91"/>
        <v>4169.7</v>
      </c>
      <c r="Q102" s="58" t="s">
        <v>286</v>
      </c>
    </row>
    <row r="103" spans="1:18" ht="61.5" hidden="1" customHeight="1" outlineLevel="1" x14ac:dyDescent="0.2">
      <c r="A103" s="10"/>
      <c r="B103" s="28"/>
      <c r="C103" s="30"/>
      <c r="D103" s="27"/>
      <c r="E103" s="27"/>
      <c r="F103" s="27"/>
      <c r="G103" s="27" t="s">
        <v>220</v>
      </c>
      <c r="H103" s="11" t="s">
        <v>26</v>
      </c>
      <c r="I103" s="11" t="s">
        <v>9</v>
      </c>
      <c r="J103" s="26" t="s">
        <v>11</v>
      </c>
      <c r="K103" s="20">
        <v>0</v>
      </c>
      <c r="L103" s="20">
        <v>77305.600000000006</v>
      </c>
      <c r="M103" s="24">
        <f t="shared" si="90"/>
        <v>77305.600000000006</v>
      </c>
      <c r="N103" s="45" t="s">
        <v>232</v>
      </c>
      <c r="O103" s="22"/>
      <c r="P103" s="23">
        <f t="shared" si="91"/>
        <v>77305.600000000006</v>
      </c>
      <c r="Q103" s="51"/>
    </row>
    <row r="104" spans="1:18" ht="21.75" customHeight="1" collapsed="1" x14ac:dyDescent="0.2">
      <c r="A104" s="10"/>
      <c r="B104" s="28"/>
      <c r="C104" s="76" t="s">
        <v>137</v>
      </c>
      <c r="D104" s="76"/>
      <c r="E104" s="76"/>
      <c r="F104" s="76"/>
      <c r="G104" s="76"/>
      <c r="H104" s="11" t="s">
        <v>26</v>
      </c>
      <c r="I104" s="11" t="s">
        <v>15</v>
      </c>
      <c r="J104" s="11" t="s">
        <v>3</v>
      </c>
      <c r="K104" s="20">
        <f>K105</f>
        <v>250</v>
      </c>
      <c r="L104" s="20">
        <f t="shared" ref="L104:P104" si="92">L105</f>
        <v>0</v>
      </c>
      <c r="M104" s="20">
        <f t="shared" si="92"/>
        <v>250</v>
      </c>
      <c r="N104" s="43"/>
      <c r="O104" s="22">
        <f t="shared" si="92"/>
        <v>0</v>
      </c>
      <c r="P104" s="22">
        <f t="shared" si="92"/>
        <v>250</v>
      </c>
      <c r="Q104" s="51"/>
    </row>
    <row r="105" spans="1:18" ht="12.75" hidden="1" customHeight="1" outlineLevel="1" x14ac:dyDescent="0.2">
      <c r="A105" s="10"/>
      <c r="B105" s="29"/>
      <c r="C105" s="30"/>
      <c r="D105" s="76" t="s">
        <v>141</v>
      </c>
      <c r="E105" s="76"/>
      <c r="F105" s="76"/>
      <c r="G105" s="76"/>
      <c r="H105" s="11" t="s">
        <v>26</v>
      </c>
      <c r="I105" s="11" t="s">
        <v>15</v>
      </c>
      <c r="J105" s="11" t="s">
        <v>8</v>
      </c>
      <c r="K105" s="20">
        <v>250</v>
      </c>
      <c r="L105" s="22"/>
      <c r="M105" s="23">
        <f t="shared" ref="M105" si="93">K105+L105</f>
        <v>250</v>
      </c>
      <c r="N105" s="43"/>
      <c r="O105" s="22"/>
      <c r="P105" s="23">
        <f t="shared" ref="P105" si="94">M105+O105</f>
        <v>250</v>
      </c>
      <c r="Q105" s="51"/>
    </row>
    <row r="106" spans="1:18" ht="21.75" customHeight="1" collapsed="1" x14ac:dyDescent="0.2">
      <c r="A106" s="10"/>
      <c r="B106" s="28"/>
      <c r="C106" s="76" t="s">
        <v>140</v>
      </c>
      <c r="D106" s="76"/>
      <c r="E106" s="76"/>
      <c r="F106" s="76"/>
      <c r="G106" s="76"/>
      <c r="H106" s="11" t="s">
        <v>26</v>
      </c>
      <c r="I106" s="11" t="s">
        <v>25</v>
      </c>
      <c r="J106" s="11" t="s">
        <v>3</v>
      </c>
      <c r="K106" s="20">
        <f>K107</f>
        <v>3100</v>
      </c>
      <c r="L106" s="20">
        <f t="shared" ref="L106:P106" si="95">L107</f>
        <v>0</v>
      </c>
      <c r="M106" s="20">
        <f t="shared" si="95"/>
        <v>3100</v>
      </c>
      <c r="N106" s="43"/>
      <c r="O106" s="22">
        <f t="shared" si="95"/>
        <v>0</v>
      </c>
      <c r="P106" s="22">
        <f t="shared" si="95"/>
        <v>3100</v>
      </c>
      <c r="Q106" s="51"/>
    </row>
    <row r="107" spans="1:18" ht="21.75" hidden="1" customHeight="1" outlineLevel="1" x14ac:dyDescent="0.2">
      <c r="A107" s="10"/>
      <c r="B107" s="29"/>
      <c r="C107" s="30"/>
      <c r="D107" s="76" t="s">
        <v>142</v>
      </c>
      <c r="E107" s="76"/>
      <c r="F107" s="76"/>
      <c r="G107" s="76"/>
      <c r="H107" s="11" t="s">
        <v>26</v>
      </c>
      <c r="I107" s="11" t="s">
        <v>25</v>
      </c>
      <c r="J107" s="11" t="s">
        <v>8</v>
      </c>
      <c r="K107" s="20">
        <v>3100</v>
      </c>
      <c r="L107" s="22"/>
      <c r="M107" s="23">
        <f t="shared" ref="M107" si="96">K107+L107</f>
        <v>3100</v>
      </c>
      <c r="N107" s="43"/>
      <c r="O107" s="22"/>
      <c r="P107" s="23">
        <f t="shared" ref="P107" si="97">M107+O107</f>
        <v>3100</v>
      </c>
      <c r="Q107" s="51"/>
    </row>
    <row r="108" spans="1:18" s="9" customFormat="1" ht="27.75" customHeight="1" collapsed="1" x14ac:dyDescent="0.2">
      <c r="A108" s="7"/>
      <c r="B108" s="86" t="s">
        <v>143</v>
      </c>
      <c r="C108" s="86"/>
      <c r="D108" s="86"/>
      <c r="E108" s="86"/>
      <c r="F108" s="86"/>
      <c r="G108" s="86"/>
      <c r="H108" s="12" t="s">
        <v>24</v>
      </c>
      <c r="I108" s="12" t="s">
        <v>3</v>
      </c>
      <c r="J108" s="12" t="s">
        <v>3</v>
      </c>
      <c r="K108" s="21">
        <f>K109</f>
        <v>5594</v>
      </c>
      <c r="L108" s="21">
        <f t="shared" ref="L108:P108" si="98">L109</f>
        <v>0</v>
      </c>
      <c r="M108" s="21">
        <f t="shared" si="98"/>
        <v>5594</v>
      </c>
      <c r="N108" s="44"/>
      <c r="O108" s="36">
        <f t="shared" si="98"/>
        <v>0</v>
      </c>
      <c r="P108" s="36">
        <f t="shared" si="98"/>
        <v>5594</v>
      </c>
      <c r="Q108" s="50"/>
    </row>
    <row r="109" spans="1:18" ht="21.75" customHeight="1" outlineLevel="1" x14ac:dyDescent="0.2">
      <c r="A109" s="10"/>
      <c r="B109" s="29"/>
      <c r="C109" s="30"/>
      <c r="D109" s="76" t="s">
        <v>147</v>
      </c>
      <c r="E109" s="76"/>
      <c r="F109" s="76"/>
      <c r="G109" s="76"/>
      <c r="H109" s="11" t="s">
        <v>24</v>
      </c>
      <c r="I109" s="11" t="s">
        <v>1</v>
      </c>
      <c r="J109" s="11" t="s">
        <v>8</v>
      </c>
      <c r="K109" s="20">
        <v>5594</v>
      </c>
      <c r="L109" s="22"/>
      <c r="M109" s="23">
        <f t="shared" ref="M109" si="99">K109+L109</f>
        <v>5594</v>
      </c>
      <c r="N109" s="43"/>
      <c r="O109" s="22"/>
      <c r="P109" s="23">
        <f t="shared" ref="P109" si="100">M109+O109</f>
        <v>5594</v>
      </c>
      <c r="Q109" s="51"/>
    </row>
    <row r="110" spans="1:18" s="9" customFormat="1" ht="132" customHeight="1" x14ac:dyDescent="0.2">
      <c r="A110" s="7"/>
      <c r="B110" s="86" t="s">
        <v>146</v>
      </c>
      <c r="C110" s="86"/>
      <c r="D110" s="86"/>
      <c r="E110" s="86"/>
      <c r="F110" s="86"/>
      <c r="G110" s="86"/>
      <c r="H110" s="12" t="s">
        <v>23</v>
      </c>
      <c r="I110" s="12" t="s">
        <v>3</v>
      </c>
      <c r="J110" s="12" t="s">
        <v>3</v>
      </c>
      <c r="K110" s="21">
        <f>K111+K112</f>
        <v>15325.9</v>
      </c>
      <c r="L110" s="21">
        <f t="shared" ref="L110:M110" si="101">L111+L112</f>
        <v>1087.9000000000001</v>
      </c>
      <c r="M110" s="21">
        <f t="shared" si="101"/>
        <v>16413.8</v>
      </c>
      <c r="N110" s="45" t="s">
        <v>239</v>
      </c>
      <c r="O110" s="36">
        <f t="shared" ref="O110:P110" si="102">O111+O112</f>
        <v>359.6</v>
      </c>
      <c r="P110" s="36">
        <f t="shared" si="102"/>
        <v>16773.400000000001</v>
      </c>
      <c r="Q110" s="54" t="s">
        <v>327</v>
      </c>
    </row>
    <row r="111" spans="1:18" ht="94.5" hidden="1" customHeight="1" outlineLevel="1" x14ac:dyDescent="0.2">
      <c r="A111" s="10"/>
      <c r="B111" s="29"/>
      <c r="C111" s="30"/>
      <c r="D111" s="76" t="s">
        <v>145</v>
      </c>
      <c r="E111" s="76"/>
      <c r="F111" s="76"/>
      <c r="G111" s="76"/>
      <c r="H111" s="11" t="s">
        <v>23</v>
      </c>
      <c r="I111" s="11" t="s">
        <v>1</v>
      </c>
      <c r="J111" s="11" t="s">
        <v>8</v>
      </c>
      <c r="K111" s="20">
        <v>6000</v>
      </c>
      <c r="L111" s="22">
        <f>1087.9</f>
        <v>1087.9000000000001</v>
      </c>
      <c r="M111" s="23">
        <f t="shared" ref="M111:M112" si="103">K111+L111</f>
        <v>7087.9</v>
      </c>
      <c r="N111" s="45" t="s">
        <v>239</v>
      </c>
      <c r="O111" s="22">
        <f>-151.5+78.1</f>
        <v>-73.400000000000006</v>
      </c>
      <c r="P111" s="23">
        <f t="shared" ref="P111:P112" si="104">M111+O111</f>
        <v>7014.5</v>
      </c>
      <c r="Q111" s="54" t="s">
        <v>285</v>
      </c>
    </row>
    <row r="112" spans="1:18" ht="40.5" hidden="1" customHeight="1" outlineLevel="1" x14ac:dyDescent="0.2">
      <c r="A112" s="10"/>
      <c r="B112" s="29"/>
      <c r="C112" s="30"/>
      <c r="D112" s="76" t="s">
        <v>144</v>
      </c>
      <c r="E112" s="76"/>
      <c r="F112" s="76"/>
      <c r="G112" s="76"/>
      <c r="H112" s="11" t="s">
        <v>23</v>
      </c>
      <c r="I112" s="11" t="s">
        <v>1</v>
      </c>
      <c r="J112" s="11" t="s">
        <v>7</v>
      </c>
      <c r="K112" s="20">
        <v>9325.9</v>
      </c>
      <c r="L112" s="22"/>
      <c r="M112" s="23">
        <f t="shared" si="103"/>
        <v>9325.9</v>
      </c>
      <c r="N112" s="43"/>
      <c r="O112" s="22">
        <v>433</v>
      </c>
      <c r="P112" s="23">
        <f t="shared" si="104"/>
        <v>9758.9</v>
      </c>
      <c r="Q112" s="54" t="s">
        <v>289</v>
      </c>
    </row>
    <row r="113" spans="1:17" s="9" customFormat="1" ht="21.75" customHeight="1" collapsed="1" x14ac:dyDescent="0.2">
      <c r="A113" s="7"/>
      <c r="B113" s="86" t="s">
        <v>148</v>
      </c>
      <c r="C113" s="86"/>
      <c r="D113" s="86"/>
      <c r="E113" s="86"/>
      <c r="F113" s="86"/>
      <c r="G113" s="86"/>
      <c r="H113" s="12" t="s">
        <v>22</v>
      </c>
      <c r="I113" s="12" t="s">
        <v>3</v>
      </c>
      <c r="J113" s="12" t="s">
        <v>3</v>
      </c>
      <c r="K113" s="21">
        <f>K114+K117+K121</f>
        <v>757.5</v>
      </c>
      <c r="L113" s="21">
        <f t="shared" ref="L113:M113" si="105">L114+L117+L121</f>
        <v>0</v>
      </c>
      <c r="M113" s="21">
        <f t="shared" si="105"/>
        <v>757.5</v>
      </c>
      <c r="N113" s="44"/>
      <c r="O113" s="36">
        <f t="shared" ref="O113:P113" si="106">O114+O117+O121</f>
        <v>223</v>
      </c>
      <c r="P113" s="36">
        <f t="shared" si="106"/>
        <v>980.5</v>
      </c>
      <c r="Q113" s="50"/>
    </row>
    <row r="114" spans="1:17" ht="41.25" customHeight="1" x14ac:dyDescent="0.2">
      <c r="A114" s="10"/>
      <c r="B114" s="28"/>
      <c r="C114" s="76" t="s">
        <v>149</v>
      </c>
      <c r="D114" s="76"/>
      <c r="E114" s="76"/>
      <c r="F114" s="76"/>
      <c r="G114" s="76"/>
      <c r="H114" s="11" t="s">
        <v>22</v>
      </c>
      <c r="I114" s="11" t="s">
        <v>13</v>
      </c>
      <c r="J114" s="11" t="s">
        <v>3</v>
      </c>
      <c r="K114" s="20">
        <f>K115+K116</f>
        <v>267.5</v>
      </c>
      <c r="L114" s="20">
        <f t="shared" ref="L114:M114" si="107">L115+L116</f>
        <v>0</v>
      </c>
      <c r="M114" s="20">
        <f t="shared" si="107"/>
        <v>267.5</v>
      </c>
      <c r="N114" s="43"/>
      <c r="O114" s="22">
        <f t="shared" ref="O114:P114" si="108">O115+O116</f>
        <v>223</v>
      </c>
      <c r="P114" s="22">
        <f t="shared" si="108"/>
        <v>490.5</v>
      </c>
      <c r="Q114" s="54" t="s">
        <v>311</v>
      </c>
    </row>
    <row r="115" spans="1:17" ht="33.75" hidden="1" outlineLevel="1" x14ac:dyDescent="0.2">
      <c r="A115" s="10"/>
      <c r="B115" s="29"/>
      <c r="C115" s="30"/>
      <c r="D115" s="76" t="s">
        <v>150</v>
      </c>
      <c r="E115" s="76"/>
      <c r="F115" s="76"/>
      <c r="G115" s="76"/>
      <c r="H115" s="11" t="s">
        <v>22</v>
      </c>
      <c r="I115" s="11" t="s">
        <v>13</v>
      </c>
      <c r="J115" s="11" t="s">
        <v>8</v>
      </c>
      <c r="K115" s="20">
        <v>207.5</v>
      </c>
      <c r="L115" s="22"/>
      <c r="M115" s="23">
        <f t="shared" ref="M115:M116" si="109">K115+L115</f>
        <v>207.5</v>
      </c>
      <c r="N115" s="43"/>
      <c r="O115" s="22">
        <v>223</v>
      </c>
      <c r="P115" s="23">
        <f t="shared" ref="P115:P116" si="110">M115+O115</f>
        <v>430.5</v>
      </c>
      <c r="Q115" s="54" t="s">
        <v>311</v>
      </c>
    </row>
    <row r="116" spans="1:17" ht="21.75" hidden="1" customHeight="1" outlineLevel="1" x14ac:dyDescent="0.2">
      <c r="A116" s="10"/>
      <c r="B116" s="29"/>
      <c r="C116" s="30"/>
      <c r="D116" s="76" t="s">
        <v>151</v>
      </c>
      <c r="E116" s="76"/>
      <c r="F116" s="76"/>
      <c r="G116" s="76"/>
      <c r="H116" s="11" t="s">
        <v>22</v>
      </c>
      <c r="I116" s="11" t="s">
        <v>13</v>
      </c>
      <c r="J116" s="11" t="s">
        <v>7</v>
      </c>
      <c r="K116" s="20">
        <v>60</v>
      </c>
      <c r="L116" s="22"/>
      <c r="M116" s="23">
        <f t="shared" si="109"/>
        <v>60</v>
      </c>
      <c r="N116" s="43"/>
      <c r="O116" s="22"/>
      <c r="P116" s="23">
        <f t="shared" si="110"/>
        <v>60</v>
      </c>
      <c r="Q116" s="51"/>
    </row>
    <row r="117" spans="1:17" ht="21.75" customHeight="1" collapsed="1" x14ac:dyDescent="0.2">
      <c r="A117" s="10"/>
      <c r="B117" s="28"/>
      <c r="C117" s="76" t="s">
        <v>152</v>
      </c>
      <c r="D117" s="76"/>
      <c r="E117" s="76"/>
      <c r="F117" s="76"/>
      <c r="G117" s="76"/>
      <c r="H117" s="11" t="s">
        <v>22</v>
      </c>
      <c r="I117" s="11" t="s">
        <v>9</v>
      </c>
      <c r="J117" s="11" t="s">
        <v>3</v>
      </c>
      <c r="K117" s="20">
        <f>K118+K119+K120</f>
        <v>440</v>
      </c>
      <c r="L117" s="20">
        <f t="shared" ref="L117:M117" si="111">L118+L119+L120</f>
        <v>0</v>
      </c>
      <c r="M117" s="20">
        <f t="shared" si="111"/>
        <v>440</v>
      </c>
      <c r="N117" s="43"/>
      <c r="O117" s="22">
        <f t="shared" ref="O117:P117" si="112">O118+O119+O120</f>
        <v>0</v>
      </c>
      <c r="P117" s="22">
        <f t="shared" si="112"/>
        <v>440</v>
      </c>
      <c r="Q117" s="51"/>
    </row>
    <row r="118" spans="1:17" ht="12.75" hidden="1" customHeight="1" outlineLevel="1" x14ac:dyDescent="0.2">
      <c r="A118" s="10"/>
      <c r="B118" s="29"/>
      <c r="C118" s="30"/>
      <c r="D118" s="76" t="s">
        <v>154</v>
      </c>
      <c r="E118" s="76"/>
      <c r="F118" s="76"/>
      <c r="G118" s="76"/>
      <c r="H118" s="11" t="s">
        <v>22</v>
      </c>
      <c r="I118" s="11" t="s">
        <v>9</v>
      </c>
      <c r="J118" s="11" t="s">
        <v>8</v>
      </c>
      <c r="K118" s="20">
        <v>300</v>
      </c>
      <c r="L118" s="22"/>
      <c r="M118" s="23">
        <f t="shared" ref="M118:M120" si="113">K118+L118</f>
        <v>300</v>
      </c>
      <c r="N118" s="43"/>
      <c r="O118" s="22"/>
      <c r="P118" s="23">
        <f t="shared" ref="P118:P120" si="114">M118+O118</f>
        <v>300</v>
      </c>
      <c r="Q118" s="51"/>
    </row>
    <row r="119" spans="1:17" ht="21.75" hidden="1" customHeight="1" outlineLevel="1" x14ac:dyDescent="0.2">
      <c r="A119" s="10"/>
      <c r="B119" s="29"/>
      <c r="C119" s="30"/>
      <c r="D119" s="76" t="s">
        <v>153</v>
      </c>
      <c r="E119" s="76"/>
      <c r="F119" s="76"/>
      <c r="G119" s="76"/>
      <c r="H119" s="11" t="s">
        <v>22</v>
      </c>
      <c r="I119" s="11" t="s">
        <v>9</v>
      </c>
      <c r="J119" s="11" t="s">
        <v>7</v>
      </c>
      <c r="K119" s="20">
        <v>60</v>
      </c>
      <c r="L119" s="22"/>
      <c r="M119" s="23">
        <f t="shared" si="113"/>
        <v>60</v>
      </c>
      <c r="N119" s="43"/>
      <c r="O119" s="22"/>
      <c r="P119" s="23">
        <f t="shared" si="114"/>
        <v>60</v>
      </c>
      <c r="Q119" s="51"/>
    </row>
    <row r="120" spans="1:17" ht="21.75" hidden="1" customHeight="1" outlineLevel="1" x14ac:dyDescent="0.2">
      <c r="A120" s="10"/>
      <c r="B120" s="29"/>
      <c r="C120" s="30"/>
      <c r="D120" s="76" t="s">
        <v>155</v>
      </c>
      <c r="E120" s="76"/>
      <c r="F120" s="76"/>
      <c r="G120" s="76"/>
      <c r="H120" s="11" t="s">
        <v>22</v>
      </c>
      <c r="I120" s="11" t="s">
        <v>9</v>
      </c>
      <c r="J120" s="11" t="s">
        <v>11</v>
      </c>
      <c r="K120" s="20">
        <v>80</v>
      </c>
      <c r="L120" s="22"/>
      <c r="M120" s="23">
        <f t="shared" si="113"/>
        <v>80</v>
      </c>
      <c r="N120" s="43"/>
      <c r="O120" s="22"/>
      <c r="P120" s="23">
        <f t="shared" si="114"/>
        <v>80</v>
      </c>
      <c r="Q120" s="51"/>
    </row>
    <row r="121" spans="1:17" ht="12.75" customHeight="1" collapsed="1" x14ac:dyDescent="0.2">
      <c r="A121" s="10"/>
      <c r="B121" s="28"/>
      <c r="C121" s="76" t="s">
        <v>156</v>
      </c>
      <c r="D121" s="76"/>
      <c r="E121" s="76"/>
      <c r="F121" s="76"/>
      <c r="G121" s="76"/>
      <c r="H121" s="11" t="s">
        <v>22</v>
      </c>
      <c r="I121" s="11" t="s">
        <v>15</v>
      </c>
      <c r="J121" s="11" t="s">
        <v>3</v>
      </c>
      <c r="K121" s="20">
        <f>K122</f>
        <v>50</v>
      </c>
      <c r="L121" s="20">
        <f t="shared" ref="L121:P121" si="115">L122</f>
        <v>0</v>
      </c>
      <c r="M121" s="20">
        <f t="shared" si="115"/>
        <v>50</v>
      </c>
      <c r="N121" s="43"/>
      <c r="O121" s="22">
        <f t="shared" si="115"/>
        <v>0</v>
      </c>
      <c r="P121" s="22">
        <f t="shared" si="115"/>
        <v>50</v>
      </c>
      <c r="Q121" s="51"/>
    </row>
    <row r="122" spans="1:17" ht="21.75" hidden="1" customHeight="1" outlineLevel="1" x14ac:dyDescent="0.2">
      <c r="A122" s="10"/>
      <c r="B122" s="29"/>
      <c r="C122" s="30"/>
      <c r="D122" s="76" t="s">
        <v>157</v>
      </c>
      <c r="E122" s="76"/>
      <c r="F122" s="76"/>
      <c r="G122" s="76"/>
      <c r="H122" s="11" t="s">
        <v>22</v>
      </c>
      <c r="I122" s="11" t="s">
        <v>15</v>
      </c>
      <c r="J122" s="11" t="s">
        <v>8</v>
      </c>
      <c r="K122" s="20">
        <v>50</v>
      </c>
      <c r="L122" s="22"/>
      <c r="M122" s="23">
        <f t="shared" ref="M122" si="116">K122+L122</f>
        <v>50</v>
      </c>
      <c r="N122" s="43"/>
      <c r="O122" s="22"/>
      <c r="P122" s="23">
        <f t="shared" ref="P122" si="117">M122+O122</f>
        <v>50</v>
      </c>
      <c r="Q122" s="51"/>
    </row>
    <row r="123" spans="1:17" s="9" customFormat="1" ht="21.75" customHeight="1" collapsed="1" x14ac:dyDescent="0.2">
      <c r="A123" s="7"/>
      <c r="B123" s="86" t="s">
        <v>158</v>
      </c>
      <c r="C123" s="86"/>
      <c r="D123" s="86"/>
      <c r="E123" s="86"/>
      <c r="F123" s="86"/>
      <c r="G123" s="86"/>
      <c r="H123" s="12" t="s">
        <v>21</v>
      </c>
      <c r="I123" s="12" t="s">
        <v>3</v>
      </c>
      <c r="J123" s="12" t="s">
        <v>3</v>
      </c>
      <c r="K123" s="21">
        <f>K124+K130+K133</f>
        <v>3034.9</v>
      </c>
      <c r="L123" s="21">
        <f t="shared" ref="L123:M123" si="118">L124+L130+L133</f>
        <v>0</v>
      </c>
      <c r="M123" s="21">
        <f t="shared" si="118"/>
        <v>3034.9</v>
      </c>
      <c r="N123" s="44"/>
      <c r="O123" s="36">
        <f t="shared" ref="O123:P123" si="119">O124+O130+O133</f>
        <v>106</v>
      </c>
      <c r="P123" s="36">
        <f t="shared" si="119"/>
        <v>3140.9</v>
      </c>
      <c r="Q123" s="50"/>
    </row>
    <row r="124" spans="1:17" ht="42.75" customHeight="1" x14ac:dyDescent="0.2">
      <c r="A124" s="10"/>
      <c r="B124" s="28"/>
      <c r="C124" s="76" t="s">
        <v>159</v>
      </c>
      <c r="D124" s="76"/>
      <c r="E124" s="76"/>
      <c r="F124" s="76"/>
      <c r="G124" s="76"/>
      <c r="H124" s="11" t="s">
        <v>21</v>
      </c>
      <c r="I124" s="11" t="s">
        <v>13</v>
      </c>
      <c r="J124" s="11" t="s">
        <v>3</v>
      </c>
      <c r="K124" s="20">
        <f>K125+K126+K127+K128+K129</f>
        <v>597.9</v>
      </c>
      <c r="L124" s="20">
        <f t="shared" ref="L124:M124" si="120">L125+L126+L127+L128+L129</f>
        <v>0</v>
      </c>
      <c r="M124" s="20">
        <f t="shared" si="120"/>
        <v>597.9</v>
      </c>
      <c r="N124" s="43"/>
      <c r="O124" s="22">
        <f t="shared" ref="O124:P124" si="121">O125+O126+O127+O128+O129</f>
        <v>106</v>
      </c>
      <c r="P124" s="22">
        <f t="shared" si="121"/>
        <v>703.9</v>
      </c>
      <c r="Q124" s="62" t="s">
        <v>335</v>
      </c>
    </row>
    <row r="125" spans="1:17" ht="21.75" hidden="1" customHeight="1" outlineLevel="1" x14ac:dyDescent="0.2">
      <c r="A125" s="10"/>
      <c r="B125" s="29"/>
      <c r="C125" s="30"/>
      <c r="D125" s="76" t="s">
        <v>160</v>
      </c>
      <c r="E125" s="76"/>
      <c r="F125" s="76"/>
      <c r="G125" s="76"/>
      <c r="H125" s="11" t="s">
        <v>21</v>
      </c>
      <c r="I125" s="11" t="s">
        <v>13</v>
      </c>
      <c r="J125" s="11" t="s">
        <v>8</v>
      </c>
      <c r="K125" s="20">
        <v>220</v>
      </c>
      <c r="L125" s="22"/>
      <c r="M125" s="23">
        <f t="shared" ref="M125:M129" si="122">K125+L125</f>
        <v>220</v>
      </c>
      <c r="N125" s="43"/>
      <c r="O125" s="22"/>
      <c r="P125" s="23">
        <f t="shared" ref="P125:P135" si="123">M125+O125</f>
        <v>220</v>
      </c>
      <c r="Q125" s="51"/>
    </row>
    <row r="126" spans="1:17" ht="32.25" hidden="1" customHeight="1" outlineLevel="1" x14ac:dyDescent="0.2">
      <c r="A126" s="10"/>
      <c r="B126" s="29"/>
      <c r="C126" s="30"/>
      <c r="D126" s="76" t="s">
        <v>161</v>
      </c>
      <c r="E126" s="76"/>
      <c r="F126" s="76"/>
      <c r="G126" s="76"/>
      <c r="H126" s="11" t="s">
        <v>21</v>
      </c>
      <c r="I126" s="11" t="s">
        <v>13</v>
      </c>
      <c r="J126" s="11" t="s">
        <v>7</v>
      </c>
      <c r="K126" s="20">
        <v>220.9</v>
      </c>
      <c r="L126" s="22"/>
      <c r="M126" s="23">
        <f t="shared" si="122"/>
        <v>220.9</v>
      </c>
      <c r="N126" s="43"/>
      <c r="O126" s="22"/>
      <c r="P126" s="23">
        <f t="shared" si="123"/>
        <v>220.9</v>
      </c>
      <c r="Q126" s="51"/>
    </row>
    <row r="127" spans="1:17" ht="38.25" hidden="1" customHeight="1" outlineLevel="1" x14ac:dyDescent="0.2">
      <c r="A127" s="10"/>
      <c r="B127" s="29"/>
      <c r="C127" s="30"/>
      <c r="D127" s="76" t="s">
        <v>162</v>
      </c>
      <c r="E127" s="76"/>
      <c r="F127" s="76"/>
      <c r="G127" s="76"/>
      <c r="H127" s="11" t="s">
        <v>21</v>
      </c>
      <c r="I127" s="11" t="s">
        <v>13</v>
      </c>
      <c r="J127" s="11" t="s">
        <v>6</v>
      </c>
      <c r="K127" s="20">
        <v>44</v>
      </c>
      <c r="L127" s="22"/>
      <c r="M127" s="23">
        <f t="shared" si="122"/>
        <v>44</v>
      </c>
      <c r="N127" s="43"/>
      <c r="O127" s="22">
        <f>106</f>
        <v>106</v>
      </c>
      <c r="P127" s="23">
        <f t="shared" si="123"/>
        <v>150</v>
      </c>
      <c r="Q127" s="62" t="s">
        <v>304</v>
      </c>
    </row>
    <row r="128" spans="1:17" ht="32.25" hidden="1" customHeight="1" outlineLevel="1" x14ac:dyDescent="0.2">
      <c r="A128" s="10"/>
      <c r="B128" s="29"/>
      <c r="C128" s="30"/>
      <c r="D128" s="76" t="s">
        <v>163</v>
      </c>
      <c r="E128" s="76"/>
      <c r="F128" s="76"/>
      <c r="G128" s="76"/>
      <c r="H128" s="11" t="s">
        <v>21</v>
      </c>
      <c r="I128" s="11" t="s">
        <v>13</v>
      </c>
      <c r="J128" s="11" t="s">
        <v>5</v>
      </c>
      <c r="K128" s="20">
        <v>53</v>
      </c>
      <c r="L128" s="22"/>
      <c r="M128" s="23">
        <f t="shared" si="122"/>
        <v>53</v>
      </c>
      <c r="N128" s="43"/>
      <c r="O128" s="22"/>
      <c r="P128" s="23">
        <f t="shared" si="123"/>
        <v>53</v>
      </c>
      <c r="Q128" s="51"/>
    </row>
    <row r="129" spans="1:18" ht="21.75" hidden="1" customHeight="1" outlineLevel="1" x14ac:dyDescent="0.2">
      <c r="A129" s="10"/>
      <c r="B129" s="29"/>
      <c r="C129" s="30"/>
      <c r="D129" s="76" t="s">
        <v>164</v>
      </c>
      <c r="E129" s="76"/>
      <c r="F129" s="76"/>
      <c r="G129" s="76"/>
      <c r="H129" s="11" t="s">
        <v>21</v>
      </c>
      <c r="I129" s="11" t="s">
        <v>13</v>
      </c>
      <c r="J129" s="11" t="s">
        <v>4</v>
      </c>
      <c r="K129" s="20">
        <v>60</v>
      </c>
      <c r="L129" s="22"/>
      <c r="M129" s="23">
        <f t="shared" si="122"/>
        <v>60</v>
      </c>
      <c r="N129" s="43"/>
      <c r="O129" s="22"/>
      <c r="P129" s="23">
        <f t="shared" si="123"/>
        <v>60</v>
      </c>
      <c r="Q129" s="51"/>
    </row>
    <row r="130" spans="1:18" ht="21.75" customHeight="1" collapsed="1" x14ac:dyDescent="0.2">
      <c r="A130" s="10"/>
      <c r="B130" s="28"/>
      <c r="C130" s="76" t="s">
        <v>165</v>
      </c>
      <c r="D130" s="76"/>
      <c r="E130" s="76"/>
      <c r="F130" s="76"/>
      <c r="G130" s="76"/>
      <c r="H130" s="11" t="s">
        <v>21</v>
      </c>
      <c r="I130" s="11" t="s">
        <v>9</v>
      </c>
      <c r="J130" s="11" t="s">
        <v>3</v>
      </c>
      <c r="K130" s="20">
        <f>K131+K132</f>
        <v>176.5</v>
      </c>
      <c r="L130" s="20">
        <f t="shared" ref="L130:M130" si="124">L131+L132</f>
        <v>0</v>
      </c>
      <c r="M130" s="20">
        <f t="shared" si="124"/>
        <v>176.5</v>
      </c>
      <c r="N130" s="43"/>
      <c r="O130" s="22">
        <f t="shared" ref="O130:P130" si="125">O131+O132</f>
        <v>0</v>
      </c>
      <c r="P130" s="22">
        <f t="shared" si="125"/>
        <v>176.5</v>
      </c>
      <c r="Q130" s="51"/>
    </row>
    <row r="131" spans="1:18" ht="21.75" hidden="1" customHeight="1" outlineLevel="1" x14ac:dyDescent="0.2">
      <c r="A131" s="10"/>
      <c r="B131" s="29"/>
      <c r="C131" s="30"/>
      <c r="D131" s="76" t="s">
        <v>166</v>
      </c>
      <c r="E131" s="76"/>
      <c r="F131" s="76"/>
      <c r="G131" s="76"/>
      <c r="H131" s="11" t="s">
        <v>21</v>
      </c>
      <c r="I131" s="11" t="s">
        <v>9</v>
      </c>
      <c r="J131" s="11" t="s">
        <v>8</v>
      </c>
      <c r="K131" s="20">
        <v>132.5</v>
      </c>
      <c r="L131" s="22"/>
      <c r="M131" s="23">
        <f t="shared" ref="M131:M132" si="126">K131+L131</f>
        <v>132.5</v>
      </c>
      <c r="N131" s="43"/>
      <c r="O131" s="22"/>
      <c r="P131" s="23">
        <f t="shared" si="123"/>
        <v>132.5</v>
      </c>
      <c r="Q131" s="51"/>
    </row>
    <row r="132" spans="1:18" ht="12.75" hidden="1" customHeight="1" outlineLevel="1" x14ac:dyDescent="0.2">
      <c r="A132" s="10"/>
      <c r="B132" s="29"/>
      <c r="C132" s="30"/>
      <c r="D132" s="76" t="s">
        <v>169</v>
      </c>
      <c r="E132" s="76"/>
      <c r="F132" s="76"/>
      <c r="G132" s="76"/>
      <c r="H132" s="11" t="s">
        <v>21</v>
      </c>
      <c r="I132" s="11" t="s">
        <v>9</v>
      </c>
      <c r="J132" s="11" t="s">
        <v>7</v>
      </c>
      <c r="K132" s="20">
        <v>44</v>
      </c>
      <c r="L132" s="22"/>
      <c r="M132" s="23">
        <f t="shared" si="126"/>
        <v>44</v>
      </c>
      <c r="N132" s="43"/>
      <c r="O132" s="22"/>
      <c r="P132" s="23">
        <f t="shared" si="123"/>
        <v>44</v>
      </c>
      <c r="Q132" s="51"/>
    </row>
    <row r="133" spans="1:18" ht="21.75" customHeight="1" collapsed="1" x14ac:dyDescent="0.2">
      <c r="A133" s="10"/>
      <c r="B133" s="28"/>
      <c r="C133" s="76" t="s">
        <v>168</v>
      </c>
      <c r="D133" s="76"/>
      <c r="E133" s="76"/>
      <c r="F133" s="76"/>
      <c r="G133" s="76"/>
      <c r="H133" s="11" t="s">
        <v>21</v>
      </c>
      <c r="I133" s="11" t="s">
        <v>15</v>
      </c>
      <c r="J133" s="11" t="s">
        <v>3</v>
      </c>
      <c r="K133" s="20">
        <f>K134+K135</f>
        <v>2260.5</v>
      </c>
      <c r="L133" s="20">
        <f t="shared" ref="L133:M133" si="127">L134+L135</f>
        <v>0</v>
      </c>
      <c r="M133" s="20">
        <f t="shared" si="127"/>
        <v>2260.5</v>
      </c>
      <c r="N133" s="43"/>
      <c r="O133" s="22">
        <f t="shared" ref="O133:P133" si="128">O134+O135</f>
        <v>0</v>
      </c>
      <c r="P133" s="22">
        <f t="shared" si="128"/>
        <v>2260.5</v>
      </c>
      <c r="Q133" s="51"/>
    </row>
    <row r="134" spans="1:18" ht="25.5" hidden="1" customHeight="1" outlineLevel="1" x14ac:dyDescent="0.2">
      <c r="A134" s="10"/>
      <c r="B134" s="29"/>
      <c r="C134" s="30"/>
      <c r="D134" s="76" t="s">
        <v>167</v>
      </c>
      <c r="E134" s="76"/>
      <c r="F134" s="76"/>
      <c r="G134" s="76"/>
      <c r="H134" s="11" t="s">
        <v>21</v>
      </c>
      <c r="I134" s="11" t="s">
        <v>15</v>
      </c>
      <c r="J134" s="11" t="s">
        <v>8</v>
      </c>
      <c r="K134" s="20">
        <v>53</v>
      </c>
      <c r="L134" s="22"/>
      <c r="M134" s="23">
        <f t="shared" ref="M134:M135" si="129">K134+L134</f>
        <v>53</v>
      </c>
      <c r="N134" s="43"/>
      <c r="O134" s="22"/>
      <c r="P134" s="23">
        <f t="shared" si="123"/>
        <v>53</v>
      </c>
      <c r="Q134" s="51"/>
    </row>
    <row r="135" spans="1:18" ht="21.75" hidden="1" customHeight="1" outlineLevel="1" x14ac:dyDescent="0.2">
      <c r="A135" s="10"/>
      <c r="B135" s="29"/>
      <c r="C135" s="30"/>
      <c r="D135" s="76" t="s">
        <v>171</v>
      </c>
      <c r="E135" s="76"/>
      <c r="F135" s="76"/>
      <c r="G135" s="76"/>
      <c r="H135" s="11" t="s">
        <v>21</v>
      </c>
      <c r="I135" s="11" t="s">
        <v>15</v>
      </c>
      <c r="J135" s="11" t="s">
        <v>7</v>
      </c>
      <c r="K135" s="20">
        <v>2207.5</v>
      </c>
      <c r="L135" s="22"/>
      <c r="M135" s="23">
        <f t="shared" si="129"/>
        <v>2207.5</v>
      </c>
      <c r="N135" s="43"/>
      <c r="O135" s="22"/>
      <c r="P135" s="23">
        <f t="shared" si="123"/>
        <v>2207.5</v>
      </c>
      <c r="Q135" s="51"/>
    </row>
    <row r="136" spans="1:18" s="9" customFormat="1" ht="30.75" customHeight="1" collapsed="1" x14ac:dyDescent="0.2">
      <c r="A136" s="7"/>
      <c r="B136" s="86" t="s">
        <v>170</v>
      </c>
      <c r="C136" s="86"/>
      <c r="D136" s="86"/>
      <c r="E136" s="86"/>
      <c r="F136" s="86"/>
      <c r="G136" s="86"/>
      <c r="H136" s="12" t="s">
        <v>20</v>
      </c>
      <c r="I136" s="12" t="s">
        <v>3</v>
      </c>
      <c r="J136" s="12" t="s">
        <v>3</v>
      </c>
      <c r="K136" s="21">
        <f>K137</f>
        <v>8559.9</v>
      </c>
      <c r="L136" s="21">
        <f t="shared" ref="L136:P137" si="130">L137</f>
        <v>5952.9</v>
      </c>
      <c r="M136" s="21">
        <f t="shared" si="130"/>
        <v>14512.8</v>
      </c>
      <c r="N136" s="44"/>
      <c r="O136" s="36">
        <f t="shared" si="130"/>
        <v>100</v>
      </c>
      <c r="P136" s="36">
        <f t="shared" si="130"/>
        <v>14612.8</v>
      </c>
      <c r="Q136" s="50"/>
    </row>
    <row r="137" spans="1:18" ht="71.25" customHeight="1" x14ac:dyDescent="0.2">
      <c r="A137" s="10"/>
      <c r="B137" s="28"/>
      <c r="C137" s="76" t="s">
        <v>172</v>
      </c>
      <c r="D137" s="76"/>
      <c r="E137" s="76"/>
      <c r="F137" s="76"/>
      <c r="G137" s="76"/>
      <c r="H137" s="11" t="s">
        <v>20</v>
      </c>
      <c r="I137" s="11" t="s">
        <v>13</v>
      </c>
      <c r="J137" s="11" t="s">
        <v>3</v>
      </c>
      <c r="K137" s="20">
        <f>K138</f>
        <v>8559.9</v>
      </c>
      <c r="L137" s="20">
        <f t="shared" si="130"/>
        <v>5952.9</v>
      </c>
      <c r="M137" s="20">
        <f t="shared" si="130"/>
        <v>14512.8</v>
      </c>
      <c r="N137" s="45" t="s">
        <v>253</v>
      </c>
      <c r="O137" s="22">
        <f t="shared" si="130"/>
        <v>100</v>
      </c>
      <c r="P137" s="22">
        <f t="shared" si="130"/>
        <v>14612.8</v>
      </c>
      <c r="Q137" s="54" t="s">
        <v>330</v>
      </c>
    </row>
    <row r="138" spans="1:18" ht="56.25" hidden="1" outlineLevel="1" x14ac:dyDescent="0.2">
      <c r="A138" s="10"/>
      <c r="B138" s="29"/>
      <c r="C138" s="30"/>
      <c r="D138" s="76" t="s">
        <v>173</v>
      </c>
      <c r="E138" s="76"/>
      <c r="F138" s="76"/>
      <c r="G138" s="76"/>
      <c r="H138" s="11" t="s">
        <v>20</v>
      </c>
      <c r="I138" s="11" t="s">
        <v>13</v>
      </c>
      <c r="J138" s="11" t="s">
        <v>8</v>
      </c>
      <c r="K138" s="20">
        <v>8559.9</v>
      </c>
      <c r="L138" s="22">
        <f>1752.9+4200</f>
        <v>5952.9</v>
      </c>
      <c r="M138" s="23">
        <f t="shared" ref="M138" si="131">K138+L138</f>
        <v>14512.8</v>
      </c>
      <c r="N138" s="45" t="s">
        <v>242</v>
      </c>
      <c r="O138" s="22">
        <v>100</v>
      </c>
      <c r="P138" s="23">
        <f t="shared" ref="P138" si="132">M138+O138</f>
        <v>14612.8</v>
      </c>
      <c r="Q138" s="54" t="s">
        <v>278</v>
      </c>
    </row>
    <row r="139" spans="1:18" s="9" customFormat="1" ht="12.75" customHeight="1" collapsed="1" x14ac:dyDescent="0.2">
      <c r="A139" s="7"/>
      <c r="B139" s="86" t="s">
        <v>174</v>
      </c>
      <c r="C139" s="86"/>
      <c r="D139" s="86"/>
      <c r="E139" s="86"/>
      <c r="F139" s="86"/>
      <c r="G139" s="86"/>
      <c r="H139" s="12" t="s">
        <v>19</v>
      </c>
      <c r="I139" s="12" t="s">
        <v>3</v>
      </c>
      <c r="J139" s="12" t="s">
        <v>3</v>
      </c>
      <c r="K139" s="21">
        <f>K140+K144</f>
        <v>550421.80000000005</v>
      </c>
      <c r="L139" s="21">
        <f t="shared" ref="L139:M139" si="133">L140+L144</f>
        <v>5119.7999999999993</v>
      </c>
      <c r="M139" s="21">
        <f t="shared" si="133"/>
        <v>555541.60000000009</v>
      </c>
      <c r="N139" s="44"/>
      <c r="O139" s="36">
        <f t="shared" ref="O139:P139" si="134">O140+O144</f>
        <v>-962.40000000000055</v>
      </c>
      <c r="P139" s="36">
        <f t="shared" si="134"/>
        <v>554579.20000000007</v>
      </c>
      <c r="Q139" s="54"/>
    </row>
    <row r="140" spans="1:18" ht="245.25" customHeight="1" x14ac:dyDescent="0.2">
      <c r="A140" s="10"/>
      <c r="B140" s="28"/>
      <c r="C140" s="76" t="s">
        <v>175</v>
      </c>
      <c r="D140" s="76"/>
      <c r="E140" s="76"/>
      <c r="F140" s="76"/>
      <c r="G140" s="76"/>
      <c r="H140" s="11" t="s">
        <v>19</v>
      </c>
      <c r="I140" s="11" t="s">
        <v>13</v>
      </c>
      <c r="J140" s="11" t="s">
        <v>3</v>
      </c>
      <c r="K140" s="20">
        <f>K141+K142+K143</f>
        <v>340208.7</v>
      </c>
      <c r="L140" s="20">
        <f t="shared" ref="L140:M140" si="135">L141+L142+L143</f>
        <v>2853.2</v>
      </c>
      <c r="M140" s="20">
        <f t="shared" si="135"/>
        <v>343061.9</v>
      </c>
      <c r="N140" s="45" t="s">
        <v>254</v>
      </c>
      <c r="O140" s="22">
        <f t="shared" ref="O140:P140" si="136">O141+O142+O143</f>
        <v>-2318.6000000000004</v>
      </c>
      <c r="P140" s="22">
        <f t="shared" si="136"/>
        <v>340743.30000000005</v>
      </c>
      <c r="Q140" s="54" t="s">
        <v>312</v>
      </c>
    </row>
    <row r="141" spans="1:18" ht="216" hidden="1" customHeight="1" outlineLevel="1" x14ac:dyDescent="0.2">
      <c r="A141" s="10"/>
      <c r="B141" s="29"/>
      <c r="C141" s="30"/>
      <c r="D141" s="76" t="s">
        <v>176</v>
      </c>
      <c r="E141" s="76"/>
      <c r="F141" s="76"/>
      <c r="G141" s="76"/>
      <c r="H141" s="11" t="s">
        <v>19</v>
      </c>
      <c r="I141" s="11" t="s">
        <v>13</v>
      </c>
      <c r="J141" s="11" t="s">
        <v>8</v>
      </c>
      <c r="K141" s="20">
        <v>310555.2</v>
      </c>
      <c r="L141" s="22">
        <f>-326.8-20-150+3390-40</f>
        <v>2853.2</v>
      </c>
      <c r="M141" s="23">
        <f t="shared" ref="M141:M143" si="137">K141+L141</f>
        <v>313408.40000000002</v>
      </c>
      <c r="N141" s="45" t="s">
        <v>244</v>
      </c>
      <c r="O141" s="22">
        <f>-50-1399.6-80-3340-75-25</f>
        <v>-4969.6000000000004</v>
      </c>
      <c r="P141" s="23">
        <f t="shared" ref="P141:P143" si="138">M141+O141</f>
        <v>308438.80000000005</v>
      </c>
      <c r="Q141" s="54" t="s">
        <v>291</v>
      </c>
      <c r="R141" s="61"/>
    </row>
    <row r="142" spans="1:18" ht="27" hidden="1" customHeight="1" outlineLevel="1" x14ac:dyDescent="0.2">
      <c r="A142" s="10"/>
      <c r="B142" s="29"/>
      <c r="C142" s="30"/>
      <c r="D142" s="76" t="s">
        <v>178</v>
      </c>
      <c r="E142" s="76"/>
      <c r="F142" s="76"/>
      <c r="G142" s="76"/>
      <c r="H142" s="11" t="s">
        <v>19</v>
      </c>
      <c r="I142" s="11" t="s">
        <v>13</v>
      </c>
      <c r="J142" s="11" t="s">
        <v>7</v>
      </c>
      <c r="K142" s="20">
        <v>19203.5</v>
      </c>
      <c r="L142" s="22"/>
      <c r="M142" s="23">
        <f t="shared" si="137"/>
        <v>19203.5</v>
      </c>
      <c r="N142" s="43"/>
      <c r="O142" s="22"/>
      <c r="P142" s="23">
        <f t="shared" si="138"/>
        <v>19203.5</v>
      </c>
      <c r="Q142" s="54"/>
    </row>
    <row r="143" spans="1:18" ht="42" hidden="1" customHeight="1" outlineLevel="1" x14ac:dyDescent="0.2">
      <c r="A143" s="10"/>
      <c r="B143" s="29"/>
      <c r="C143" s="30"/>
      <c r="D143" s="76" t="s">
        <v>177</v>
      </c>
      <c r="E143" s="76"/>
      <c r="F143" s="76"/>
      <c r="G143" s="76"/>
      <c r="H143" s="11" t="s">
        <v>19</v>
      </c>
      <c r="I143" s="11" t="s">
        <v>13</v>
      </c>
      <c r="J143" s="11" t="s">
        <v>6</v>
      </c>
      <c r="K143" s="20">
        <v>10450</v>
      </c>
      <c r="L143" s="22"/>
      <c r="M143" s="23">
        <f t="shared" si="137"/>
        <v>10450</v>
      </c>
      <c r="N143" s="43"/>
      <c r="O143" s="22">
        <v>2651</v>
      </c>
      <c r="P143" s="23">
        <f t="shared" si="138"/>
        <v>13101</v>
      </c>
      <c r="Q143" s="54" t="s">
        <v>290</v>
      </c>
    </row>
    <row r="144" spans="1:18" ht="297.75" customHeight="1" collapsed="1" x14ac:dyDescent="0.2">
      <c r="A144" s="10"/>
      <c r="B144" s="28"/>
      <c r="C144" s="76" t="s">
        <v>181</v>
      </c>
      <c r="D144" s="76"/>
      <c r="E144" s="76"/>
      <c r="F144" s="76"/>
      <c r="G144" s="76"/>
      <c r="H144" s="11" t="s">
        <v>19</v>
      </c>
      <c r="I144" s="11" t="s">
        <v>9</v>
      </c>
      <c r="J144" s="11" t="s">
        <v>3</v>
      </c>
      <c r="K144" s="20">
        <f>K145+K146</f>
        <v>210213.1</v>
      </c>
      <c r="L144" s="20">
        <f t="shared" ref="L144:M144" si="139">L145+L146</f>
        <v>2266.6</v>
      </c>
      <c r="M144" s="20">
        <f t="shared" si="139"/>
        <v>212479.7</v>
      </c>
      <c r="N144" s="45" t="s">
        <v>243</v>
      </c>
      <c r="O144" s="22">
        <f t="shared" ref="O144:P144" si="140">O145+O146</f>
        <v>1356.1999999999998</v>
      </c>
      <c r="P144" s="22">
        <f t="shared" si="140"/>
        <v>213835.9</v>
      </c>
      <c r="Q144" s="54" t="s">
        <v>313</v>
      </c>
    </row>
    <row r="145" spans="1:17" ht="90" hidden="1" outlineLevel="1" x14ac:dyDescent="0.2">
      <c r="A145" s="10"/>
      <c r="B145" s="29"/>
      <c r="C145" s="30"/>
      <c r="D145" s="76" t="s">
        <v>179</v>
      </c>
      <c r="E145" s="76"/>
      <c r="F145" s="76"/>
      <c r="G145" s="76"/>
      <c r="H145" s="11" t="s">
        <v>19</v>
      </c>
      <c r="I145" s="11" t="s">
        <v>9</v>
      </c>
      <c r="J145" s="11" t="s">
        <v>8</v>
      </c>
      <c r="K145" s="20">
        <v>143212.1</v>
      </c>
      <c r="L145" s="22"/>
      <c r="M145" s="23">
        <f t="shared" ref="M145:M146" si="141">K145+L145</f>
        <v>143212.1</v>
      </c>
      <c r="N145" s="43"/>
      <c r="O145" s="22">
        <f>699.8+50.5</f>
        <v>750.3</v>
      </c>
      <c r="P145" s="23">
        <f t="shared" ref="P145:P146" si="142">M145+O145</f>
        <v>143962.4</v>
      </c>
      <c r="Q145" s="54" t="s">
        <v>296</v>
      </c>
    </row>
    <row r="146" spans="1:17" ht="216" hidden="1" customHeight="1" outlineLevel="1" x14ac:dyDescent="0.2">
      <c r="A146" s="10"/>
      <c r="B146" s="29"/>
      <c r="C146" s="30"/>
      <c r="D146" s="76" t="s">
        <v>180</v>
      </c>
      <c r="E146" s="76"/>
      <c r="F146" s="76"/>
      <c r="G146" s="76"/>
      <c r="H146" s="11" t="s">
        <v>19</v>
      </c>
      <c r="I146" s="11" t="s">
        <v>9</v>
      </c>
      <c r="J146" s="11" t="s">
        <v>7</v>
      </c>
      <c r="K146" s="20">
        <v>67001</v>
      </c>
      <c r="L146" s="22">
        <f>1266.6+1000</f>
        <v>2266.6</v>
      </c>
      <c r="M146" s="23">
        <f t="shared" si="141"/>
        <v>69267.600000000006</v>
      </c>
      <c r="N146" s="45" t="s">
        <v>243</v>
      </c>
      <c r="O146" s="22">
        <f>18+16+33+10+128.6+250+70+80.3</f>
        <v>605.9</v>
      </c>
      <c r="P146" s="23">
        <f t="shared" si="142"/>
        <v>69873.5</v>
      </c>
      <c r="Q146" s="54" t="s">
        <v>303</v>
      </c>
    </row>
    <row r="147" spans="1:17" s="9" customFormat="1" ht="28.5" customHeight="1" collapsed="1" x14ac:dyDescent="0.2">
      <c r="A147" s="7"/>
      <c r="B147" s="86" t="s">
        <v>182</v>
      </c>
      <c r="C147" s="86"/>
      <c r="D147" s="86"/>
      <c r="E147" s="86"/>
      <c r="F147" s="86"/>
      <c r="G147" s="86"/>
      <c r="H147" s="12" t="s">
        <v>18</v>
      </c>
      <c r="I147" s="12" t="s">
        <v>3</v>
      </c>
      <c r="J147" s="12" t="s">
        <v>3</v>
      </c>
      <c r="K147" s="21">
        <f>K148+K150</f>
        <v>47983.6</v>
      </c>
      <c r="L147" s="21">
        <f t="shared" ref="L147:M147" si="143">L148+L150</f>
        <v>1105.0999999999999</v>
      </c>
      <c r="M147" s="21">
        <f t="shared" si="143"/>
        <v>49088.7</v>
      </c>
      <c r="N147" s="44"/>
      <c r="O147" s="36">
        <f t="shared" ref="O147:P147" si="144">O148+O150</f>
        <v>2582.8999999999996</v>
      </c>
      <c r="P147" s="36">
        <f t="shared" si="144"/>
        <v>51671.600000000006</v>
      </c>
      <c r="Q147" s="50"/>
    </row>
    <row r="148" spans="1:17" ht="54" customHeight="1" x14ac:dyDescent="0.2">
      <c r="A148" s="10"/>
      <c r="B148" s="28"/>
      <c r="C148" s="76" t="s">
        <v>183</v>
      </c>
      <c r="D148" s="76"/>
      <c r="E148" s="76"/>
      <c r="F148" s="76"/>
      <c r="G148" s="76"/>
      <c r="H148" s="11" t="s">
        <v>18</v>
      </c>
      <c r="I148" s="11" t="s">
        <v>13</v>
      </c>
      <c r="J148" s="11" t="s">
        <v>3</v>
      </c>
      <c r="K148" s="20">
        <f>K149</f>
        <v>22000</v>
      </c>
      <c r="L148" s="20">
        <f t="shared" ref="L148:P148" si="145">L149</f>
        <v>0</v>
      </c>
      <c r="M148" s="20">
        <f t="shared" si="145"/>
        <v>22000</v>
      </c>
      <c r="N148" s="43"/>
      <c r="O148" s="22">
        <f t="shared" si="145"/>
        <v>-877.3</v>
      </c>
      <c r="P148" s="22">
        <f t="shared" si="145"/>
        <v>21122.7</v>
      </c>
      <c r="Q148" s="54" t="s">
        <v>280</v>
      </c>
    </row>
    <row r="149" spans="1:17" ht="56.25" hidden="1" customHeight="1" outlineLevel="1" x14ac:dyDescent="0.2">
      <c r="A149" s="10"/>
      <c r="B149" s="29"/>
      <c r="C149" s="30"/>
      <c r="D149" s="87" t="s">
        <v>184</v>
      </c>
      <c r="E149" s="88"/>
      <c r="F149" s="88"/>
      <c r="G149" s="89"/>
      <c r="H149" s="11" t="s">
        <v>18</v>
      </c>
      <c r="I149" s="11" t="s">
        <v>13</v>
      </c>
      <c r="J149" s="11" t="s">
        <v>8</v>
      </c>
      <c r="K149" s="20">
        <v>22000</v>
      </c>
      <c r="L149" s="22"/>
      <c r="M149" s="23">
        <f t="shared" ref="M149" si="146">K149+L149</f>
        <v>22000</v>
      </c>
      <c r="N149" s="43"/>
      <c r="O149" s="22">
        <f>-877.3</f>
        <v>-877.3</v>
      </c>
      <c r="P149" s="23">
        <f t="shared" ref="P149" si="147">M149+O149</f>
        <v>21122.7</v>
      </c>
      <c r="Q149" s="54" t="s">
        <v>280</v>
      </c>
    </row>
    <row r="150" spans="1:17" ht="152.25" customHeight="1" collapsed="1" x14ac:dyDescent="0.2">
      <c r="A150" s="10"/>
      <c r="B150" s="29"/>
      <c r="C150" s="30"/>
      <c r="D150" s="30"/>
      <c r="E150" s="31"/>
      <c r="F150" s="31"/>
      <c r="G150" s="32" t="s">
        <v>215</v>
      </c>
      <c r="H150" s="11">
        <v>23</v>
      </c>
      <c r="I150" s="11">
        <v>2</v>
      </c>
      <c r="J150" s="11"/>
      <c r="K150" s="20">
        <f>K151+K152</f>
        <v>25983.599999999999</v>
      </c>
      <c r="L150" s="20">
        <f t="shared" ref="L150:M150" si="148">L151+L152</f>
        <v>1105.0999999999999</v>
      </c>
      <c r="M150" s="20">
        <f t="shared" si="148"/>
        <v>27088.7</v>
      </c>
      <c r="N150" s="45" t="s">
        <v>257</v>
      </c>
      <c r="O150" s="22">
        <f t="shared" ref="O150:P150" si="149">O151+O152</f>
        <v>3460.2</v>
      </c>
      <c r="P150" s="22">
        <f t="shared" si="149"/>
        <v>30548.9</v>
      </c>
      <c r="Q150" s="54" t="s">
        <v>319</v>
      </c>
    </row>
    <row r="151" spans="1:17" ht="188.25" hidden="1" customHeight="1" outlineLevel="1" x14ac:dyDescent="0.2">
      <c r="A151" s="10"/>
      <c r="B151" s="29"/>
      <c r="C151" s="30"/>
      <c r="D151" s="30"/>
      <c r="E151" s="31"/>
      <c r="F151" s="31"/>
      <c r="G151" s="32" t="s">
        <v>216</v>
      </c>
      <c r="H151" s="11">
        <v>23</v>
      </c>
      <c r="I151" s="11">
        <v>2</v>
      </c>
      <c r="J151" s="26" t="s">
        <v>8</v>
      </c>
      <c r="K151" s="20">
        <v>9840</v>
      </c>
      <c r="L151" s="22">
        <v>1105</v>
      </c>
      <c r="M151" s="23">
        <f t="shared" ref="M151:M152" si="150">K151+L151</f>
        <v>10945</v>
      </c>
      <c r="N151" s="45" t="s">
        <v>224</v>
      </c>
      <c r="O151" s="22">
        <f>2568.5-519.6+1122.8+288.5</f>
        <v>3460.2</v>
      </c>
      <c r="P151" s="23">
        <f t="shared" ref="P151:P152" si="151">M151+O151</f>
        <v>14405.2</v>
      </c>
      <c r="Q151" s="54" t="s">
        <v>317</v>
      </c>
    </row>
    <row r="152" spans="1:17" ht="30.75" hidden="1" customHeight="1" outlineLevel="1" x14ac:dyDescent="0.2">
      <c r="A152" s="10"/>
      <c r="B152" s="29"/>
      <c r="C152" s="30"/>
      <c r="D152" s="76" t="s">
        <v>185</v>
      </c>
      <c r="E152" s="76"/>
      <c r="F152" s="76"/>
      <c r="G152" s="76"/>
      <c r="H152" s="11" t="s">
        <v>18</v>
      </c>
      <c r="I152" s="11" t="s">
        <v>9</v>
      </c>
      <c r="J152" s="11" t="s">
        <v>17</v>
      </c>
      <c r="K152" s="20">
        <v>16143.6</v>
      </c>
      <c r="L152" s="22">
        <f>0.1</f>
        <v>0.1</v>
      </c>
      <c r="M152" s="23">
        <f t="shared" si="150"/>
        <v>16143.7</v>
      </c>
      <c r="N152" s="45" t="s">
        <v>256</v>
      </c>
      <c r="O152" s="22"/>
      <c r="P152" s="23">
        <f t="shared" si="151"/>
        <v>16143.7</v>
      </c>
      <c r="Q152" s="51"/>
    </row>
    <row r="153" spans="1:17" s="9" customFormat="1" ht="12.75" customHeight="1" collapsed="1" x14ac:dyDescent="0.2">
      <c r="A153" s="7"/>
      <c r="B153" s="86" t="s">
        <v>186</v>
      </c>
      <c r="C153" s="86"/>
      <c r="D153" s="86"/>
      <c r="E153" s="86"/>
      <c r="F153" s="86"/>
      <c r="G153" s="86"/>
      <c r="H153" s="12" t="s">
        <v>16</v>
      </c>
      <c r="I153" s="12" t="s">
        <v>3</v>
      </c>
      <c r="J153" s="12" t="s">
        <v>3</v>
      </c>
      <c r="K153" s="21">
        <f>K154+K156+K158</f>
        <v>71783.5</v>
      </c>
      <c r="L153" s="21">
        <f t="shared" ref="L153:M153" si="152">L154+L156+L158</f>
        <v>690</v>
      </c>
      <c r="M153" s="21">
        <f t="shared" si="152"/>
        <v>72473.5</v>
      </c>
      <c r="N153" s="44"/>
      <c r="O153" s="36">
        <f t="shared" ref="O153:P153" si="153">O154+O156+O158</f>
        <v>2378.6</v>
      </c>
      <c r="P153" s="36">
        <f t="shared" si="153"/>
        <v>74852.099999999991</v>
      </c>
      <c r="Q153" s="50"/>
    </row>
    <row r="154" spans="1:17" ht="12.75" customHeight="1" x14ac:dyDescent="0.2">
      <c r="A154" s="10"/>
      <c r="B154" s="28"/>
      <c r="C154" s="76" t="s">
        <v>187</v>
      </c>
      <c r="D154" s="76"/>
      <c r="E154" s="76"/>
      <c r="F154" s="76"/>
      <c r="G154" s="76"/>
      <c r="H154" s="11" t="s">
        <v>16</v>
      </c>
      <c r="I154" s="11" t="s">
        <v>13</v>
      </c>
      <c r="J154" s="11" t="s">
        <v>3</v>
      </c>
      <c r="K154" s="20">
        <f>K155</f>
        <v>883</v>
      </c>
      <c r="L154" s="20">
        <f t="shared" ref="L154:P154" si="154">L155</f>
        <v>0</v>
      </c>
      <c r="M154" s="20">
        <f t="shared" si="154"/>
        <v>883</v>
      </c>
      <c r="N154" s="43"/>
      <c r="O154" s="22">
        <f t="shared" si="154"/>
        <v>0</v>
      </c>
      <c r="P154" s="22">
        <f t="shared" si="154"/>
        <v>883</v>
      </c>
      <c r="Q154" s="51"/>
    </row>
    <row r="155" spans="1:17" ht="39" hidden="1" customHeight="1" outlineLevel="1" x14ac:dyDescent="0.2">
      <c r="A155" s="10"/>
      <c r="B155" s="29"/>
      <c r="C155" s="30"/>
      <c r="D155" s="76" t="s">
        <v>188</v>
      </c>
      <c r="E155" s="76"/>
      <c r="F155" s="76"/>
      <c r="G155" s="76"/>
      <c r="H155" s="11" t="s">
        <v>16</v>
      </c>
      <c r="I155" s="11" t="s">
        <v>13</v>
      </c>
      <c r="J155" s="11" t="s">
        <v>8</v>
      </c>
      <c r="K155" s="20">
        <v>883</v>
      </c>
      <c r="L155" s="22"/>
      <c r="M155" s="23">
        <f t="shared" ref="M155" si="155">K155+L155</f>
        <v>883</v>
      </c>
      <c r="N155" s="43"/>
      <c r="O155" s="22"/>
      <c r="P155" s="23">
        <f t="shared" ref="P155" si="156">M155+O155</f>
        <v>883</v>
      </c>
      <c r="Q155" s="51"/>
    </row>
    <row r="156" spans="1:17" ht="69.75" customHeight="1" collapsed="1" x14ac:dyDescent="0.2">
      <c r="A156" s="10"/>
      <c r="B156" s="28"/>
      <c r="C156" s="76" t="s">
        <v>190</v>
      </c>
      <c r="D156" s="76"/>
      <c r="E156" s="76"/>
      <c r="F156" s="76"/>
      <c r="G156" s="76"/>
      <c r="H156" s="11" t="s">
        <v>16</v>
      </c>
      <c r="I156" s="11" t="s">
        <v>9</v>
      </c>
      <c r="J156" s="11" t="s">
        <v>3</v>
      </c>
      <c r="K156" s="20">
        <f>K157</f>
        <v>55800.7</v>
      </c>
      <c r="L156" s="20">
        <f t="shared" ref="L156:P156" si="157">L157</f>
        <v>690</v>
      </c>
      <c r="M156" s="20">
        <f t="shared" si="157"/>
        <v>56490.7</v>
      </c>
      <c r="N156" s="45" t="s">
        <v>265</v>
      </c>
      <c r="O156" s="22">
        <f t="shared" si="157"/>
        <v>2378.6</v>
      </c>
      <c r="P156" s="22">
        <f t="shared" si="157"/>
        <v>58869.299999999996</v>
      </c>
      <c r="Q156" s="60" t="s">
        <v>331</v>
      </c>
    </row>
    <row r="157" spans="1:17" ht="65.25" hidden="1" customHeight="1" outlineLevel="1" x14ac:dyDescent="0.2">
      <c r="A157" s="10"/>
      <c r="B157" s="29"/>
      <c r="C157" s="30"/>
      <c r="D157" s="76" t="s">
        <v>189</v>
      </c>
      <c r="E157" s="76"/>
      <c r="F157" s="76"/>
      <c r="G157" s="76"/>
      <c r="H157" s="11" t="s">
        <v>16</v>
      </c>
      <c r="I157" s="11" t="s">
        <v>9</v>
      </c>
      <c r="J157" s="11" t="s">
        <v>8</v>
      </c>
      <c r="K157" s="20">
        <v>55800.7</v>
      </c>
      <c r="L157" s="22">
        <v>690</v>
      </c>
      <c r="M157" s="23">
        <f t="shared" ref="M157" si="158">K157+L157</f>
        <v>56490.7</v>
      </c>
      <c r="N157" s="45" t="s">
        <v>264</v>
      </c>
      <c r="O157" s="22">
        <f>1813.9+557.8+6.9</f>
        <v>2378.6</v>
      </c>
      <c r="P157" s="23">
        <f t="shared" ref="P157" si="159">M157+O157</f>
        <v>58869.299999999996</v>
      </c>
      <c r="Q157" s="58" t="s">
        <v>331</v>
      </c>
    </row>
    <row r="158" spans="1:17" ht="12.75" customHeight="1" collapsed="1" x14ac:dyDescent="0.2">
      <c r="A158" s="10"/>
      <c r="B158" s="28"/>
      <c r="C158" s="76" t="s">
        <v>192</v>
      </c>
      <c r="D158" s="76"/>
      <c r="E158" s="76"/>
      <c r="F158" s="76"/>
      <c r="G158" s="76"/>
      <c r="H158" s="11" t="s">
        <v>16</v>
      </c>
      <c r="I158" s="11" t="s">
        <v>15</v>
      </c>
      <c r="J158" s="11" t="s">
        <v>3</v>
      </c>
      <c r="K158" s="20">
        <f>K159</f>
        <v>15099.8</v>
      </c>
      <c r="L158" s="20">
        <f t="shared" ref="L158:P158" si="160">L159</f>
        <v>0</v>
      </c>
      <c r="M158" s="20">
        <f t="shared" si="160"/>
        <v>15099.8</v>
      </c>
      <c r="N158" s="43"/>
      <c r="O158" s="22">
        <f t="shared" si="160"/>
        <v>0</v>
      </c>
      <c r="P158" s="22">
        <f t="shared" si="160"/>
        <v>15099.8</v>
      </c>
      <c r="Q158" s="51"/>
    </row>
    <row r="159" spans="1:17" ht="26.25" hidden="1" customHeight="1" outlineLevel="1" x14ac:dyDescent="0.2">
      <c r="A159" s="10"/>
      <c r="B159" s="29"/>
      <c r="C159" s="30"/>
      <c r="D159" s="76" t="s">
        <v>191</v>
      </c>
      <c r="E159" s="76"/>
      <c r="F159" s="76"/>
      <c r="G159" s="76"/>
      <c r="H159" s="11" t="s">
        <v>16</v>
      </c>
      <c r="I159" s="11" t="s">
        <v>15</v>
      </c>
      <c r="J159" s="11" t="s">
        <v>8</v>
      </c>
      <c r="K159" s="20">
        <v>15099.8</v>
      </c>
      <c r="L159" s="22"/>
      <c r="M159" s="23">
        <f t="shared" ref="M159" si="161">K159+L159</f>
        <v>15099.8</v>
      </c>
      <c r="N159" s="43"/>
      <c r="O159" s="22"/>
      <c r="P159" s="23">
        <f t="shared" ref="P159" si="162">M159+O159</f>
        <v>15099.8</v>
      </c>
      <c r="Q159" s="51"/>
    </row>
    <row r="160" spans="1:17" s="9" customFormat="1" ht="12.75" customHeight="1" collapsed="1" x14ac:dyDescent="0.2">
      <c r="A160" s="7"/>
      <c r="B160" s="86" t="s">
        <v>193</v>
      </c>
      <c r="C160" s="86"/>
      <c r="D160" s="86"/>
      <c r="E160" s="86"/>
      <c r="F160" s="86"/>
      <c r="G160" s="86"/>
      <c r="H160" s="12" t="s">
        <v>10</v>
      </c>
      <c r="I160" s="12" t="s">
        <v>3</v>
      </c>
      <c r="J160" s="12" t="s">
        <v>3</v>
      </c>
      <c r="K160" s="21">
        <f>K161+K172</f>
        <v>3083987.9</v>
      </c>
      <c r="L160" s="21">
        <f t="shared" ref="L160" si="163">L161+L172</f>
        <v>11976</v>
      </c>
      <c r="M160" s="21">
        <f>K160+L160</f>
        <v>3095963.9</v>
      </c>
      <c r="N160" s="44"/>
      <c r="O160" s="36">
        <f>O161+O172</f>
        <v>190505.4</v>
      </c>
      <c r="P160" s="36">
        <f>P161+P172</f>
        <v>3286469.3</v>
      </c>
      <c r="Q160" s="50"/>
    </row>
    <row r="161" spans="1:17" ht="250.5" customHeight="1" x14ac:dyDescent="0.2">
      <c r="A161" s="10"/>
      <c r="B161" s="28"/>
      <c r="C161" s="76" t="s">
        <v>195</v>
      </c>
      <c r="D161" s="76"/>
      <c r="E161" s="76"/>
      <c r="F161" s="76"/>
      <c r="G161" s="76"/>
      <c r="H161" s="11" t="s">
        <v>10</v>
      </c>
      <c r="I161" s="11" t="s">
        <v>13</v>
      </c>
      <c r="J161" s="11" t="s">
        <v>3</v>
      </c>
      <c r="K161" s="20">
        <f>K162+K163+K164+K165+K166+K167+K168+K169+K171</f>
        <v>2975815.1999999997</v>
      </c>
      <c r="L161" s="20">
        <f>L162+L163+L164+L165+L166+L167+L168+L169+L171+L170</f>
        <v>11297.1</v>
      </c>
      <c r="M161" s="20">
        <f>M162+M163+M164+M165+M166+M167+M168+M169+M171+M170</f>
        <v>2987112.3000000003</v>
      </c>
      <c r="N161" s="45" t="s">
        <v>269</v>
      </c>
      <c r="O161" s="22">
        <f>O162+O163+O164+O165+O166+O167+O168+O169+O171+O170</f>
        <v>172879.1</v>
      </c>
      <c r="P161" s="22">
        <f>P162+P163+P164+P165+P166+P167+P168+P169+P171+P170</f>
        <v>3159991.4</v>
      </c>
      <c r="Q161" s="64" t="s">
        <v>332</v>
      </c>
    </row>
    <row r="162" spans="1:17" ht="124.5" hidden="1" customHeight="1" outlineLevel="1" x14ac:dyDescent="0.2">
      <c r="A162" s="10"/>
      <c r="B162" s="29"/>
      <c r="C162" s="30"/>
      <c r="D162" s="76" t="s">
        <v>194</v>
      </c>
      <c r="E162" s="76"/>
      <c r="F162" s="76"/>
      <c r="G162" s="76"/>
      <c r="H162" s="11" t="s">
        <v>10</v>
      </c>
      <c r="I162" s="11" t="s">
        <v>13</v>
      </c>
      <c r="J162" s="11" t="s">
        <v>8</v>
      </c>
      <c r="K162" s="20">
        <v>43384.800000000003</v>
      </c>
      <c r="L162" s="22">
        <v>163.4</v>
      </c>
      <c r="M162" s="23">
        <f t="shared" ref="M162:M171" si="164">K162+L162</f>
        <v>43548.200000000004</v>
      </c>
      <c r="N162" s="45" t="s">
        <v>225</v>
      </c>
      <c r="O162" s="22">
        <f>342.1+180+200</f>
        <v>722.1</v>
      </c>
      <c r="P162" s="23">
        <f t="shared" ref="P162:P184" si="165">M162+O162</f>
        <v>44270.3</v>
      </c>
      <c r="Q162" s="58" t="s">
        <v>297</v>
      </c>
    </row>
    <row r="163" spans="1:17" ht="194.25" hidden="1" customHeight="1" outlineLevel="1" x14ac:dyDescent="0.2">
      <c r="A163" s="10"/>
      <c r="B163" s="29"/>
      <c r="C163" s="30"/>
      <c r="D163" s="76" t="s">
        <v>197</v>
      </c>
      <c r="E163" s="76"/>
      <c r="F163" s="76"/>
      <c r="G163" s="76"/>
      <c r="H163" s="11" t="s">
        <v>10</v>
      </c>
      <c r="I163" s="11" t="s">
        <v>13</v>
      </c>
      <c r="J163" s="11" t="s">
        <v>7</v>
      </c>
      <c r="K163" s="20">
        <v>2630067.7999999998</v>
      </c>
      <c r="L163" s="22">
        <f>3547.4-678.9+571.8</f>
        <v>3440.3</v>
      </c>
      <c r="M163" s="23">
        <f t="shared" si="164"/>
        <v>2633508.0999999996</v>
      </c>
      <c r="N163" s="45" t="s">
        <v>261</v>
      </c>
      <c r="O163" s="22">
        <f>7577.6-8694.5+151959.5+11136.8-1742.9+11597.4</f>
        <v>171833.9</v>
      </c>
      <c r="P163" s="23">
        <f t="shared" si="165"/>
        <v>2805341.9999999995</v>
      </c>
      <c r="Q163" s="58" t="s">
        <v>300</v>
      </c>
    </row>
    <row r="164" spans="1:17" ht="33" hidden="1" customHeight="1" outlineLevel="1" x14ac:dyDescent="0.2">
      <c r="A164" s="10"/>
      <c r="B164" s="29"/>
      <c r="C164" s="30"/>
      <c r="D164" s="76" t="s">
        <v>196</v>
      </c>
      <c r="E164" s="76"/>
      <c r="F164" s="76"/>
      <c r="G164" s="76"/>
      <c r="H164" s="11" t="s">
        <v>10</v>
      </c>
      <c r="I164" s="11" t="s">
        <v>13</v>
      </c>
      <c r="J164" s="11" t="s">
        <v>11</v>
      </c>
      <c r="K164" s="20">
        <v>33153</v>
      </c>
      <c r="L164" s="22"/>
      <c r="M164" s="23">
        <f t="shared" si="164"/>
        <v>33153</v>
      </c>
      <c r="N164" s="43"/>
      <c r="O164" s="22"/>
      <c r="P164" s="23">
        <f t="shared" si="165"/>
        <v>33153</v>
      </c>
      <c r="Q164" s="51"/>
    </row>
    <row r="165" spans="1:17" ht="21.75" hidden="1" customHeight="1" outlineLevel="1" x14ac:dyDescent="0.2">
      <c r="A165" s="10"/>
      <c r="B165" s="29"/>
      <c r="C165" s="30"/>
      <c r="D165" s="76" t="s">
        <v>198</v>
      </c>
      <c r="E165" s="76"/>
      <c r="F165" s="76"/>
      <c r="G165" s="76"/>
      <c r="H165" s="11" t="s">
        <v>10</v>
      </c>
      <c r="I165" s="11" t="s">
        <v>13</v>
      </c>
      <c r="J165" s="11" t="s">
        <v>6</v>
      </c>
      <c r="K165" s="20">
        <v>11714.6</v>
      </c>
      <c r="L165" s="22"/>
      <c r="M165" s="23">
        <f t="shared" si="164"/>
        <v>11714.6</v>
      </c>
      <c r="N165" s="43"/>
      <c r="O165" s="22"/>
      <c r="P165" s="23">
        <f t="shared" si="165"/>
        <v>11714.6</v>
      </c>
      <c r="Q165" s="51"/>
    </row>
    <row r="166" spans="1:17" ht="36" hidden="1" customHeight="1" outlineLevel="1" x14ac:dyDescent="0.2">
      <c r="A166" s="10"/>
      <c r="B166" s="29"/>
      <c r="C166" s="30"/>
      <c r="D166" s="76" t="s">
        <v>281</v>
      </c>
      <c r="E166" s="76"/>
      <c r="F166" s="76"/>
      <c r="G166" s="76"/>
      <c r="H166" s="11" t="s">
        <v>10</v>
      </c>
      <c r="I166" s="11" t="s">
        <v>13</v>
      </c>
      <c r="J166" s="11" t="s">
        <v>5</v>
      </c>
      <c r="K166" s="20">
        <v>3197.7</v>
      </c>
      <c r="L166" s="22"/>
      <c r="M166" s="23">
        <f t="shared" si="164"/>
        <v>3197.7</v>
      </c>
      <c r="N166" s="43"/>
      <c r="O166" s="22">
        <v>220</v>
      </c>
      <c r="P166" s="23">
        <f t="shared" si="165"/>
        <v>3417.7</v>
      </c>
      <c r="Q166" s="58" t="s">
        <v>284</v>
      </c>
    </row>
    <row r="167" spans="1:17" ht="24" hidden="1" customHeight="1" outlineLevel="1" x14ac:dyDescent="0.2">
      <c r="A167" s="10"/>
      <c r="B167" s="29"/>
      <c r="C167" s="30"/>
      <c r="D167" s="76" t="s">
        <v>200</v>
      </c>
      <c r="E167" s="76"/>
      <c r="F167" s="76"/>
      <c r="G167" s="76"/>
      <c r="H167" s="11" t="s">
        <v>10</v>
      </c>
      <c r="I167" s="11" t="s">
        <v>13</v>
      </c>
      <c r="J167" s="11" t="s">
        <v>4</v>
      </c>
      <c r="K167" s="20">
        <v>19061</v>
      </c>
      <c r="L167" s="22"/>
      <c r="M167" s="23">
        <f t="shared" si="164"/>
        <v>19061</v>
      </c>
      <c r="N167" s="43"/>
      <c r="O167" s="22">
        <f>78.9+24.2</f>
        <v>103.10000000000001</v>
      </c>
      <c r="P167" s="23">
        <f t="shared" si="165"/>
        <v>19164.099999999999</v>
      </c>
      <c r="Q167" s="58" t="s">
        <v>298</v>
      </c>
    </row>
    <row r="168" spans="1:17" ht="23.25" hidden="1" customHeight="1" outlineLevel="1" x14ac:dyDescent="0.2">
      <c r="A168" s="10"/>
      <c r="B168" s="29"/>
      <c r="C168" s="30"/>
      <c r="D168" s="76" t="s">
        <v>199</v>
      </c>
      <c r="E168" s="76"/>
      <c r="F168" s="76"/>
      <c r="G168" s="76"/>
      <c r="H168" s="11" t="s">
        <v>10</v>
      </c>
      <c r="I168" s="11" t="s">
        <v>13</v>
      </c>
      <c r="J168" s="11" t="s">
        <v>0</v>
      </c>
      <c r="K168" s="20">
        <v>190468.8</v>
      </c>
      <c r="L168" s="22"/>
      <c r="M168" s="23">
        <f t="shared" si="164"/>
        <v>190468.8</v>
      </c>
      <c r="N168" s="43"/>
      <c r="O168" s="22"/>
      <c r="P168" s="23">
        <f t="shared" si="165"/>
        <v>190468.8</v>
      </c>
      <c r="Q168" s="51"/>
    </row>
    <row r="169" spans="1:17" ht="44.25" hidden="1" customHeight="1" outlineLevel="1" x14ac:dyDescent="0.2">
      <c r="A169" s="10"/>
      <c r="B169" s="29"/>
      <c r="C169" s="30"/>
      <c r="D169" s="76" t="s">
        <v>201</v>
      </c>
      <c r="E169" s="76"/>
      <c r="F169" s="76"/>
      <c r="G169" s="76"/>
      <c r="H169" s="11" t="s">
        <v>10</v>
      </c>
      <c r="I169" s="11" t="s">
        <v>13</v>
      </c>
      <c r="J169" s="11" t="s">
        <v>14</v>
      </c>
      <c r="K169" s="20">
        <v>42999.5</v>
      </c>
      <c r="L169" s="22">
        <f>0.2+2000</f>
        <v>2000.2</v>
      </c>
      <c r="M169" s="23">
        <f t="shared" si="164"/>
        <v>44999.7</v>
      </c>
      <c r="N169" s="48" t="s">
        <v>245</v>
      </c>
      <c r="O169" s="22"/>
      <c r="P169" s="23">
        <f t="shared" si="165"/>
        <v>44999.7</v>
      </c>
      <c r="Q169" s="51"/>
    </row>
    <row r="170" spans="1:17" ht="48.75" hidden="1" customHeight="1" outlineLevel="1" x14ac:dyDescent="0.2">
      <c r="A170" s="10"/>
      <c r="B170" s="29"/>
      <c r="C170" s="40"/>
      <c r="D170" s="39"/>
      <c r="E170" s="39"/>
      <c r="F170" s="39"/>
      <c r="G170" s="39" t="s">
        <v>255</v>
      </c>
      <c r="H170" s="11">
        <v>25</v>
      </c>
      <c r="I170" s="11">
        <v>1</v>
      </c>
      <c r="J170" s="11">
        <v>9</v>
      </c>
      <c r="K170" s="20">
        <v>0</v>
      </c>
      <c r="L170" s="22">
        <v>5693.2</v>
      </c>
      <c r="M170" s="23">
        <f t="shared" si="164"/>
        <v>5693.2</v>
      </c>
      <c r="N170" s="48" t="s">
        <v>270</v>
      </c>
      <c r="O170" s="22"/>
      <c r="P170" s="23">
        <f t="shared" si="165"/>
        <v>5693.2</v>
      </c>
      <c r="Q170" s="51"/>
    </row>
    <row r="171" spans="1:17" ht="12.75" hidden="1" customHeight="1" outlineLevel="1" x14ac:dyDescent="0.2">
      <c r="A171" s="10"/>
      <c r="B171" s="29"/>
      <c r="C171" s="30"/>
      <c r="D171" s="76" t="s">
        <v>202</v>
      </c>
      <c r="E171" s="76"/>
      <c r="F171" s="76"/>
      <c r="G171" s="76"/>
      <c r="H171" s="11" t="s">
        <v>10</v>
      </c>
      <c r="I171" s="11" t="s">
        <v>13</v>
      </c>
      <c r="J171" s="11" t="s">
        <v>12</v>
      </c>
      <c r="K171" s="20">
        <v>1768</v>
      </c>
      <c r="L171" s="22"/>
      <c r="M171" s="23">
        <f t="shared" si="164"/>
        <v>1768</v>
      </c>
      <c r="N171" s="43"/>
      <c r="O171" s="22"/>
      <c r="P171" s="23">
        <f t="shared" si="165"/>
        <v>1768</v>
      </c>
      <c r="Q171" s="51"/>
    </row>
    <row r="172" spans="1:17" ht="184.5" customHeight="1" collapsed="1" x14ac:dyDescent="0.2">
      <c r="A172" s="10"/>
      <c r="B172" s="28"/>
      <c r="C172" s="76" t="s">
        <v>204</v>
      </c>
      <c r="D172" s="76"/>
      <c r="E172" s="76"/>
      <c r="F172" s="76"/>
      <c r="G172" s="76"/>
      <c r="H172" s="11" t="s">
        <v>10</v>
      </c>
      <c r="I172" s="11" t="s">
        <v>9</v>
      </c>
      <c r="J172" s="11" t="s">
        <v>3</v>
      </c>
      <c r="K172" s="20">
        <f>K173+K174+K175+K176+K177</f>
        <v>108172.7</v>
      </c>
      <c r="L172" s="20">
        <f t="shared" ref="L172:M172" si="166">L173+L174+L175+L176+L177</f>
        <v>678.9</v>
      </c>
      <c r="M172" s="20">
        <f t="shared" si="166"/>
        <v>108851.59999999999</v>
      </c>
      <c r="N172" s="45" t="s">
        <v>241</v>
      </c>
      <c r="O172" s="22">
        <f t="shared" ref="O172:P172" si="167">O173+O174+O175+O176+O177</f>
        <v>17626.3</v>
      </c>
      <c r="P172" s="22">
        <f t="shared" si="167"/>
        <v>126477.9</v>
      </c>
      <c r="Q172" s="58" t="s">
        <v>337</v>
      </c>
    </row>
    <row r="173" spans="1:17" ht="106.5" hidden="1" customHeight="1" outlineLevel="1" x14ac:dyDescent="0.2">
      <c r="A173" s="10"/>
      <c r="B173" s="29"/>
      <c r="C173" s="30"/>
      <c r="D173" s="76" t="s">
        <v>203</v>
      </c>
      <c r="E173" s="76"/>
      <c r="F173" s="76"/>
      <c r="G173" s="76"/>
      <c r="H173" s="11" t="s">
        <v>10</v>
      </c>
      <c r="I173" s="11" t="s">
        <v>9</v>
      </c>
      <c r="J173" s="11" t="s">
        <v>8</v>
      </c>
      <c r="K173" s="20">
        <v>22441.8</v>
      </c>
      <c r="L173" s="22">
        <f>-406.4+678.9</f>
        <v>272.5</v>
      </c>
      <c r="M173" s="23">
        <f t="shared" ref="M173:M177" si="168">K173+L173</f>
        <v>22714.3</v>
      </c>
      <c r="N173" s="45" t="s">
        <v>240</v>
      </c>
      <c r="O173" s="22">
        <f>5658.5+1542.9+7788.9</f>
        <v>14990.3</v>
      </c>
      <c r="P173" s="23">
        <f t="shared" si="165"/>
        <v>37704.6</v>
      </c>
      <c r="Q173" s="64" t="s">
        <v>336</v>
      </c>
    </row>
    <row r="174" spans="1:17" ht="45.75" hidden="1" customHeight="1" outlineLevel="1" x14ac:dyDescent="0.2">
      <c r="A174" s="10"/>
      <c r="B174" s="29"/>
      <c r="C174" s="30"/>
      <c r="D174" s="76" t="s">
        <v>205</v>
      </c>
      <c r="E174" s="76"/>
      <c r="F174" s="76"/>
      <c r="G174" s="76"/>
      <c r="H174" s="11" t="s">
        <v>10</v>
      </c>
      <c r="I174" s="11" t="s">
        <v>9</v>
      </c>
      <c r="J174" s="11" t="s">
        <v>7</v>
      </c>
      <c r="K174" s="20">
        <v>3217.2</v>
      </c>
      <c r="L174" s="22"/>
      <c r="M174" s="23">
        <f t="shared" si="168"/>
        <v>3217.2</v>
      </c>
      <c r="N174" s="43"/>
      <c r="O174" s="22">
        <v>560</v>
      </c>
      <c r="P174" s="23">
        <f t="shared" si="165"/>
        <v>3777.2</v>
      </c>
      <c r="Q174" s="52" t="s">
        <v>282</v>
      </c>
    </row>
    <row r="175" spans="1:17" ht="35.25" hidden="1" customHeight="1" outlineLevel="1" x14ac:dyDescent="0.2">
      <c r="A175" s="10"/>
      <c r="B175" s="29"/>
      <c r="C175" s="30"/>
      <c r="D175" s="76" t="s">
        <v>206</v>
      </c>
      <c r="E175" s="76"/>
      <c r="F175" s="76"/>
      <c r="G175" s="76"/>
      <c r="H175" s="11" t="s">
        <v>10</v>
      </c>
      <c r="I175" s="11" t="s">
        <v>9</v>
      </c>
      <c r="J175" s="11" t="s">
        <v>11</v>
      </c>
      <c r="K175" s="20">
        <v>1739.3</v>
      </c>
      <c r="L175" s="22"/>
      <c r="M175" s="23">
        <f t="shared" si="168"/>
        <v>1739.3</v>
      </c>
      <c r="N175" s="43"/>
      <c r="O175" s="22">
        <v>2076</v>
      </c>
      <c r="P175" s="23">
        <f t="shared" si="165"/>
        <v>3815.3</v>
      </c>
      <c r="Q175" s="52" t="s">
        <v>283</v>
      </c>
    </row>
    <row r="176" spans="1:17" ht="21.75" hidden="1" customHeight="1" outlineLevel="1" x14ac:dyDescent="0.2">
      <c r="A176" s="10"/>
      <c r="B176" s="29"/>
      <c r="C176" s="30"/>
      <c r="D176" s="76" t="s">
        <v>207</v>
      </c>
      <c r="E176" s="76"/>
      <c r="F176" s="76"/>
      <c r="G176" s="76"/>
      <c r="H176" s="11" t="s">
        <v>10</v>
      </c>
      <c r="I176" s="11" t="s">
        <v>9</v>
      </c>
      <c r="J176" s="11" t="s">
        <v>5</v>
      </c>
      <c r="K176" s="20">
        <v>347.9</v>
      </c>
      <c r="L176" s="22"/>
      <c r="M176" s="23">
        <f t="shared" si="168"/>
        <v>347.9</v>
      </c>
      <c r="N176" s="43"/>
      <c r="O176" s="22"/>
      <c r="P176" s="23">
        <f t="shared" si="165"/>
        <v>347.9</v>
      </c>
      <c r="Q176" s="51"/>
    </row>
    <row r="177" spans="1:17" ht="48" hidden="1" customHeight="1" outlineLevel="1" x14ac:dyDescent="0.2">
      <c r="A177" s="10"/>
      <c r="B177" s="29"/>
      <c r="C177" s="30"/>
      <c r="D177" s="76" t="s">
        <v>208</v>
      </c>
      <c r="E177" s="76"/>
      <c r="F177" s="76"/>
      <c r="G177" s="76"/>
      <c r="H177" s="11" t="s">
        <v>10</v>
      </c>
      <c r="I177" s="11" t="s">
        <v>9</v>
      </c>
      <c r="J177" s="11" t="s">
        <v>4</v>
      </c>
      <c r="K177" s="20">
        <v>80426.5</v>
      </c>
      <c r="L177" s="22">
        <v>406.4</v>
      </c>
      <c r="M177" s="23">
        <f t="shared" si="168"/>
        <v>80832.899999999994</v>
      </c>
      <c r="N177" s="45" t="s">
        <v>219</v>
      </c>
      <c r="O177" s="22"/>
      <c r="P177" s="23">
        <f t="shared" si="165"/>
        <v>80832.899999999994</v>
      </c>
      <c r="Q177" s="58" t="s">
        <v>299</v>
      </c>
    </row>
    <row r="178" spans="1:17" s="9" customFormat="1" ht="183" customHeight="1" collapsed="1" x14ac:dyDescent="0.2">
      <c r="A178" s="7"/>
      <c r="B178" s="86" t="s">
        <v>210</v>
      </c>
      <c r="C178" s="86"/>
      <c r="D178" s="86"/>
      <c r="E178" s="86"/>
      <c r="F178" s="86"/>
      <c r="G178" s="86"/>
      <c r="H178" s="12" t="s">
        <v>2</v>
      </c>
      <c r="I178" s="12" t="s">
        <v>3</v>
      </c>
      <c r="J178" s="12" t="s">
        <v>3</v>
      </c>
      <c r="K178" s="21">
        <f>K179+K180+K181+K182+K183+K184</f>
        <v>48080.6</v>
      </c>
      <c r="L178" s="21">
        <f t="shared" ref="L178:M178" si="169">L179+L180+L181+L182+L183+L184</f>
        <v>14424.799999999996</v>
      </c>
      <c r="M178" s="21">
        <f t="shared" si="169"/>
        <v>62505.399999999994</v>
      </c>
      <c r="N178" s="45" t="s">
        <v>274</v>
      </c>
      <c r="O178" s="36">
        <f t="shared" ref="O178:P178" si="170">O179+O180+O181+O182+O183+O184</f>
        <v>4493.3</v>
      </c>
      <c r="P178" s="36">
        <f t="shared" si="170"/>
        <v>66998.7</v>
      </c>
      <c r="Q178" s="58" t="s">
        <v>334</v>
      </c>
    </row>
    <row r="179" spans="1:17" ht="56.25" hidden="1" outlineLevel="1" x14ac:dyDescent="0.2">
      <c r="A179" s="10"/>
      <c r="B179" s="29"/>
      <c r="C179" s="30"/>
      <c r="D179" s="76" t="s">
        <v>209</v>
      </c>
      <c r="E179" s="76"/>
      <c r="F179" s="76"/>
      <c r="G179" s="76"/>
      <c r="H179" s="11" t="s">
        <v>2</v>
      </c>
      <c r="I179" s="11" t="s">
        <v>1</v>
      </c>
      <c r="J179" s="11" t="s">
        <v>8</v>
      </c>
      <c r="K179" s="20">
        <v>13598</v>
      </c>
      <c r="L179" s="20"/>
      <c r="M179" s="23">
        <f t="shared" ref="M179:M184" si="171">K179+L179</f>
        <v>13598</v>
      </c>
      <c r="N179" s="43"/>
      <c r="O179" s="22">
        <v>46.7</v>
      </c>
      <c r="P179" s="23">
        <f t="shared" si="165"/>
        <v>13644.7</v>
      </c>
      <c r="Q179" s="52" t="s">
        <v>279</v>
      </c>
    </row>
    <row r="180" spans="1:17" ht="56.25" hidden="1" outlineLevel="1" x14ac:dyDescent="0.2">
      <c r="A180" s="10"/>
      <c r="B180" s="29"/>
      <c r="C180" s="30"/>
      <c r="D180" s="76" t="s">
        <v>211</v>
      </c>
      <c r="E180" s="76"/>
      <c r="F180" s="76"/>
      <c r="G180" s="76"/>
      <c r="H180" s="11" t="s">
        <v>2</v>
      </c>
      <c r="I180" s="11" t="s">
        <v>1</v>
      </c>
      <c r="J180" s="11" t="s">
        <v>7</v>
      </c>
      <c r="K180" s="20">
        <v>18248.099999999999</v>
      </c>
      <c r="L180" s="22"/>
      <c r="M180" s="23">
        <f t="shared" si="171"/>
        <v>18248.099999999999</v>
      </c>
      <c r="N180" s="43"/>
      <c r="O180" s="22">
        <v>46.6</v>
      </c>
      <c r="P180" s="23">
        <f t="shared" si="165"/>
        <v>18294.699999999997</v>
      </c>
      <c r="Q180" s="52" t="s">
        <v>320</v>
      </c>
    </row>
    <row r="181" spans="1:17" ht="23.25" hidden="1" customHeight="1" outlineLevel="1" x14ac:dyDescent="0.2">
      <c r="A181" s="10"/>
      <c r="B181" s="29"/>
      <c r="C181" s="30"/>
      <c r="D181" s="76" t="s">
        <v>212</v>
      </c>
      <c r="E181" s="76"/>
      <c r="F181" s="76"/>
      <c r="G181" s="76"/>
      <c r="H181" s="11" t="s">
        <v>2</v>
      </c>
      <c r="I181" s="11" t="s">
        <v>1</v>
      </c>
      <c r="J181" s="11" t="s">
        <v>6</v>
      </c>
      <c r="K181" s="20">
        <v>1500</v>
      </c>
      <c r="L181" s="22"/>
      <c r="M181" s="23">
        <f t="shared" si="171"/>
        <v>1500</v>
      </c>
      <c r="N181" s="43"/>
      <c r="O181" s="22"/>
      <c r="P181" s="23">
        <f t="shared" si="165"/>
        <v>1500</v>
      </c>
      <c r="Q181" s="51"/>
    </row>
    <row r="182" spans="1:17" ht="164.25" hidden="1" customHeight="1" outlineLevel="1" x14ac:dyDescent="0.2">
      <c r="A182" s="10"/>
      <c r="B182" s="29"/>
      <c r="C182" s="30"/>
      <c r="D182" s="76" t="s">
        <v>214</v>
      </c>
      <c r="E182" s="76"/>
      <c r="F182" s="76"/>
      <c r="G182" s="76"/>
      <c r="H182" s="11" t="s">
        <v>2</v>
      </c>
      <c r="I182" s="11" t="s">
        <v>1</v>
      </c>
      <c r="J182" s="11" t="s">
        <v>5</v>
      </c>
      <c r="K182" s="20">
        <v>287.5</v>
      </c>
      <c r="L182" s="22">
        <f>7522.9+324.9+1245.5+20+4601.4+50+382.3+40+1505.9+99.8+35+115.3+10</f>
        <v>15952.999999999996</v>
      </c>
      <c r="M182" s="23">
        <f t="shared" si="171"/>
        <v>16240.499999999996</v>
      </c>
      <c r="N182" s="45" t="s">
        <v>273</v>
      </c>
      <c r="O182" s="22">
        <f>75+150+50+600+80+3340+75+30</f>
        <v>4400</v>
      </c>
      <c r="P182" s="23">
        <f t="shared" si="165"/>
        <v>20640.499999999996</v>
      </c>
      <c r="Q182" s="52" t="s">
        <v>294</v>
      </c>
    </row>
    <row r="183" spans="1:17" ht="18" hidden="1" customHeight="1" outlineLevel="1" x14ac:dyDescent="0.2">
      <c r="A183" s="10"/>
      <c r="B183" s="29"/>
      <c r="C183" s="30"/>
      <c r="D183" s="76" t="s">
        <v>178</v>
      </c>
      <c r="E183" s="76"/>
      <c r="F183" s="76"/>
      <c r="G183" s="76"/>
      <c r="H183" s="11" t="s">
        <v>2</v>
      </c>
      <c r="I183" s="11" t="s">
        <v>1</v>
      </c>
      <c r="J183" s="11" t="s">
        <v>4</v>
      </c>
      <c r="K183" s="20">
        <v>195</v>
      </c>
      <c r="L183" s="22"/>
      <c r="M183" s="23">
        <f t="shared" si="171"/>
        <v>195</v>
      </c>
      <c r="N183" s="43"/>
      <c r="O183" s="22"/>
      <c r="P183" s="23">
        <f t="shared" si="165"/>
        <v>195</v>
      </c>
      <c r="Q183" s="51"/>
    </row>
    <row r="184" spans="1:17" ht="36.75" hidden="1" customHeight="1" outlineLevel="1" x14ac:dyDescent="0.3">
      <c r="A184" s="10"/>
      <c r="B184" s="29"/>
      <c r="C184" s="30"/>
      <c r="D184" s="76" t="s">
        <v>213</v>
      </c>
      <c r="E184" s="76"/>
      <c r="F184" s="76"/>
      <c r="G184" s="76"/>
      <c r="H184" s="11" t="s">
        <v>2</v>
      </c>
      <c r="I184" s="11" t="s">
        <v>1</v>
      </c>
      <c r="J184" s="11" t="s">
        <v>0</v>
      </c>
      <c r="K184" s="20">
        <v>14252</v>
      </c>
      <c r="L184" s="22">
        <v>-1528.2</v>
      </c>
      <c r="M184" s="23">
        <f t="shared" si="171"/>
        <v>12723.8</v>
      </c>
      <c r="N184" s="45" t="s">
        <v>258</v>
      </c>
      <c r="O184" s="22"/>
      <c r="P184" s="23">
        <f t="shared" si="165"/>
        <v>12723.8</v>
      </c>
      <c r="Q184" s="57"/>
    </row>
    <row r="185" spans="1:17" ht="21" customHeight="1" collapsed="1" thickBot="1" x14ac:dyDescent="0.25">
      <c r="A185" s="13"/>
      <c r="B185" s="33"/>
      <c r="C185" s="34"/>
      <c r="D185" s="35"/>
      <c r="E185" s="35"/>
      <c r="F185" s="34"/>
      <c r="G185" s="34" t="s">
        <v>38</v>
      </c>
      <c r="H185" s="14" t="s">
        <v>2</v>
      </c>
      <c r="I185" s="14" t="s">
        <v>1</v>
      </c>
      <c r="J185" s="14" t="s">
        <v>0</v>
      </c>
      <c r="K185" s="25">
        <f>K178+K160+K153+K147+K139+K136+K123+K113+K110+K108+K95+K86+K82+K73+K70+K58+K56+K54+K41+K36+K28+K21+K16+K8</f>
        <v>5685651.2999999998</v>
      </c>
      <c r="L185" s="25">
        <f t="shared" ref="L185:M185" si="172">L178+L160+L153+L147+L139+L136+L123+L113+L110+L108+L95+L86+L82+L73+L70+L58+L56+L54+L41+L36+L28+L21+L16+L8</f>
        <v>303660.09999999998</v>
      </c>
      <c r="M185" s="25">
        <f t="shared" si="172"/>
        <v>5989311.3999999994</v>
      </c>
      <c r="N185" s="49"/>
      <c r="O185" s="36">
        <f t="shared" ref="O185:P185" si="173">O178+O160+O153+O147+O139+O136+O123+O113+O110+O108+O95+O86+O82+O73+O70+O58+O56+O54+O41+O36+O28+O21+O16+O8</f>
        <v>349466.29999999993</v>
      </c>
      <c r="P185" s="36">
        <f t="shared" si="173"/>
        <v>6338777.7000000002</v>
      </c>
      <c r="Q185" s="51"/>
    </row>
    <row r="186" spans="1:17" ht="12.75" customHeight="1" x14ac:dyDescent="0.2">
      <c r="A186" s="15"/>
      <c r="B186" s="16"/>
      <c r="C186" s="16"/>
      <c r="D186" s="16"/>
      <c r="E186" s="16"/>
      <c r="F186" s="16"/>
      <c r="G186" s="16"/>
      <c r="H186" s="16"/>
      <c r="I186" s="16"/>
      <c r="J186" s="16"/>
      <c r="K186" s="6"/>
      <c r="L186" s="2"/>
      <c r="O186" s="2"/>
    </row>
  </sheetData>
  <mergeCells count="186">
    <mergeCell ref="O5:O7"/>
    <mergeCell ref="P5:P7"/>
    <mergeCell ref="Q5:Q7"/>
    <mergeCell ref="G3:Q3"/>
    <mergeCell ref="D179:G179"/>
    <mergeCell ref="D180:G180"/>
    <mergeCell ref="D181:G181"/>
    <mergeCell ref="D182:G182"/>
    <mergeCell ref="D183:G183"/>
    <mergeCell ref="D35:G35"/>
    <mergeCell ref="D157:G157"/>
    <mergeCell ref="D159:G159"/>
    <mergeCell ref="D141:G141"/>
    <mergeCell ref="C140:G140"/>
    <mergeCell ref="D145:G145"/>
    <mergeCell ref="D146:G146"/>
    <mergeCell ref="D175:G175"/>
    <mergeCell ref="D164:G164"/>
    <mergeCell ref="D165:G165"/>
    <mergeCell ref="D166:G166"/>
    <mergeCell ref="D167:G167"/>
    <mergeCell ref="D168:G168"/>
    <mergeCell ref="D169:G169"/>
    <mergeCell ref="D171:G171"/>
    <mergeCell ref="D173:G173"/>
    <mergeCell ref="D174:G174"/>
    <mergeCell ref="C172:G172"/>
    <mergeCell ref="D134:G134"/>
    <mergeCell ref="D184:G184"/>
    <mergeCell ref="D20:G20"/>
    <mergeCell ref="D23:G23"/>
    <mergeCell ref="C29:G29"/>
    <mergeCell ref="D60:G60"/>
    <mergeCell ref="D61:G61"/>
    <mergeCell ref="C74:G74"/>
    <mergeCell ref="C76:G76"/>
    <mergeCell ref="D90:G90"/>
    <mergeCell ref="D92:G92"/>
    <mergeCell ref="D101:G101"/>
    <mergeCell ref="D112:G112"/>
    <mergeCell ref="D125:G125"/>
    <mergeCell ref="C137:G137"/>
    <mergeCell ref="D149:G149"/>
    <mergeCell ref="B178:G178"/>
    <mergeCell ref="D176:G176"/>
    <mergeCell ref="D177:G177"/>
    <mergeCell ref="D50:G50"/>
    <mergeCell ref="D62:G62"/>
    <mergeCell ref="D135:G135"/>
    <mergeCell ref="C133:G133"/>
    <mergeCell ref="D142:G142"/>
    <mergeCell ref="D143:G143"/>
    <mergeCell ref="D152:G152"/>
    <mergeCell ref="D111:G111"/>
    <mergeCell ref="C87:G87"/>
    <mergeCell ref="B110:G110"/>
    <mergeCell ref="B113:G113"/>
    <mergeCell ref="D102:G102"/>
    <mergeCell ref="C91:G91"/>
    <mergeCell ref="C93:G93"/>
    <mergeCell ref="C96:G96"/>
    <mergeCell ref="D116:G116"/>
    <mergeCell ref="D118:G118"/>
    <mergeCell ref="C100:G100"/>
    <mergeCell ref="C104:G104"/>
    <mergeCell ref="C106:G106"/>
    <mergeCell ref="D89:G89"/>
    <mergeCell ref="D94:G94"/>
    <mergeCell ref="B147:G147"/>
    <mergeCell ref="D97:G97"/>
    <mergeCell ref="B153:G153"/>
    <mergeCell ref="B136:G136"/>
    <mergeCell ref="D138:G138"/>
    <mergeCell ref="D38:G38"/>
    <mergeCell ref="D40:G40"/>
    <mergeCell ref="D43:G43"/>
    <mergeCell ref="D44:G44"/>
    <mergeCell ref="D88:G88"/>
    <mergeCell ref="B73:G73"/>
    <mergeCell ref="B86:G86"/>
    <mergeCell ref="D72:G72"/>
    <mergeCell ref="D98:G98"/>
    <mergeCell ref="D99:G99"/>
    <mergeCell ref="D107:G107"/>
    <mergeCell ref="D109:G109"/>
    <mergeCell ref="B108:G108"/>
    <mergeCell ref="B95:G95"/>
    <mergeCell ref="D105:G105"/>
    <mergeCell ref="C117:G117"/>
    <mergeCell ref="D115:G115"/>
    <mergeCell ref="D51:G51"/>
    <mergeCell ref="D53:G53"/>
    <mergeCell ref="D55:G55"/>
    <mergeCell ref="C114:G114"/>
    <mergeCell ref="C37:G37"/>
    <mergeCell ref="C39:G39"/>
    <mergeCell ref="D66:G66"/>
    <mergeCell ref="D67:G67"/>
    <mergeCell ref="D68:G68"/>
    <mergeCell ref="D69:G69"/>
    <mergeCell ref="D71:G71"/>
    <mergeCell ref="D47:G47"/>
    <mergeCell ref="D49:G49"/>
    <mergeCell ref="B41:G41"/>
    <mergeCell ref="B54:G54"/>
    <mergeCell ref="B56:G56"/>
    <mergeCell ref="C48:G48"/>
    <mergeCell ref="C52:G52"/>
    <mergeCell ref="B70:G70"/>
    <mergeCell ref="C65:G65"/>
    <mergeCell ref="D64:G64"/>
    <mergeCell ref="D63:G63"/>
    <mergeCell ref="D162:G162"/>
    <mergeCell ref="D163:G163"/>
    <mergeCell ref="C158:G158"/>
    <mergeCell ref="C161:G161"/>
    <mergeCell ref="C144:G144"/>
    <mergeCell ref="C148:G148"/>
    <mergeCell ref="D119:G119"/>
    <mergeCell ref="D120:G120"/>
    <mergeCell ref="D122:G122"/>
    <mergeCell ref="D126:G126"/>
    <mergeCell ref="D127:G127"/>
    <mergeCell ref="D129:G129"/>
    <mergeCell ref="D131:G131"/>
    <mergeCell ref="D132:G132"/>
    <mergeCell ref="B139:G139"/>
    <mergeCell ref="C130:G130"/>
    <mergeCell ref="B160:G160"/>
    <mergeCell ref="C121:G121"/>
    <mergeCell ref="D128:G128"/>
    <mergeCell ref="C124:G124"/>
    <mergeCell ref="B123:G123"/>
    <mergeCell ref="D155:G155"/>
    <mergeCell ref="C154:G154"/>
    <mergeCell ref="C156:G156"/>
    <mergeCell ref="D75:G75"/>
    <mergeCell ref="D83:G83"/>
    <mergeCell ref="D84:G84"/>
    <mergeCell ref="B82:G82"/>
    <mergeCell ref="D85:G85"/>
    <mergeCell ref="D80:G80"/>
    <mergeCell ref="C42:G42"/>
    <mergeCell ref="C59:G59"/>
    <mergeCell ref="D57:G57"/>
    <mergeCell ref="B58:G58"/>
    <mergeCell ref="C79:G79"/>
    <mergeCell ref="D77:G77"/>
    <mergeCell ref="D78:G78"/>
    <mergeCell ref="D45:G45"/>
    <mergeCell ref="B5:B7"/>
    <mergeCell ref="E5:E7"/>
    <mergeCell ref="F5:F7"/>
    <mergeCell ref="B8:G8"/>
    <mergeCell ref="B16:G16"/>
    <mergeCell ref="B21:G21"/>
    <mergeCell ref="B28:G28"/>
    <mergeCell ref="B36:G36"/>
    <mergeCell ref="C22:G22"/>
    <mergeCell ref="C25:G25"/>
    <mergeCell ref="C9:G9"/>
    <mergeCell ref="C11:G11"/>
    <mergeCell ref="C13:G13"/>
    <mergeCell ref="C32:G32"/>
    <mergeCell ref="C34:G34"/>
    <mergeCell ref="D31:G31"/>
    <mergeCell ref="N5:N7"/>
    <mergeCell ref="L5:L7"/>
    <mergeCell ref="M5:M7"/>
    <mergeCell ref="G5:G7"/>
    <mergeCell ref="C5:C7"/>
    <mergeCell ref="K5:K7"/>
    <mergeCell ref="D5:D7"/>
    <mergeCell ref="D33:G33"/>
    <mergeCell ref="D10:G10"/>
    <mergeCell ref="D12:G12"/>
    <mergeCell ref="D14:G14"/>
    <mergeCell ref="D15:G15"/>
    <mergeCell ref="D17:G17"/>
    <mergeCell ref="D18:G18"/>
    <mergeCell ref="D19:G19"/>
    <mergeCell ref="H5:J7"/>
    <mergeCell ref="D24:G24"/>
    <mergeCell ref="D26:G26"/>
    <mergeCell ref="D27:G27"/>
    <mergeCell ref="D30:G30"/>
  </mergeCells>
  <pageMargins left="0.39370078740157483" right="0.39370078740157483" top="0.98425196850393704" bottom="0.39370078740157483" header="0.51181102362204722" footer="0.51181102362204722"/>
  <pageSetup paperSize="9" scale="75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Бюджет_3</vt:lpstr>
      <vt:lpstr>Бюджет_3!Заголовки_для_печати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Нежинская Инна Евгеньевна</cp:lastModifiedBy>
  <cp:lastPrinted>2024-07-05T07:16:31Z</cp:lastPrinted>
  <dcterms:created xsi:type="dcterms:W3CDTF">2024-01-22T10:49:57Z</dcterms:created>
  <dcterms:modified xsi:type="dcterms:W3CDTF">2024-07-08T11:19:03Z</dcterms:modified>
</cp:coreProperties>
</file>