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4" sheetId="1" r:id="rId1"/>
  </sheets>
  <definedNames>
    <definedName name="_xlnm.Print_Area" localSheetId="0">пр4!$A$1:$K$64</definedName>
  </definedNames>
  <calcPr calcId="162913"/>
</workbook>
</file>

<file path=xl/calcChain.xml><?xml version="1.0" encoding="utf-8"?>
<calcChain xmlns="http://schemas.openxmlformats.org/spreadsheetml/2006/main">
  <c r="K19" i="1" l="1"/>
  <c r="K15" i="1" l="1"/>
  <c r="K13" i="1" s="1"/>
  <c r="K16" i="1"/>
  <c r="K30" i="1"/>
  <c r="K29" i="1" s="1"/>
  <c r="K33" i="1"/>
  <c r="K32" i="1" s="1"/>
  <c r="K37" i="1"/>
  <c r="K39" i="1"/>
  <c r="K42" i="1"/>
  <c r="K41" i="1" s="1"/>
  <c r="K47" i="1"/>
  <c r="K50" i="1"/>
  <c r="K49" i="1" s="1"/>
  <c r="K53" i="1"/>
  <c r="K52" i="1" s="1"/>
  <c r="K58" i="1"/>
  <c r="K62" i="1"/>
  <c r="K36" i="1" l="1"/>
  <c r="K35" i="1" s="1"/>
  <c r="K48" i="1"/>
  <c r="K28" i="1"/>
  <c r="J61" i="1" l="1"/>
  <c r="J20" i="1" l="1"/>
  <c r="J54" i="1" s="1"/>
  <c r="H61" i="1" l="1"/>
  <c r="J62" i="1" l="1"/>
  <c r="J60" i="1" l="1"/>
  <c r="J59" i="1" s="1"/>
  <c r="J57" i="1"/>
  <c r="J56" i="1" s="1"/>
  <c r="J53" i="1"/>
  <c r="J52" i="1" s="1"/>
  <c r="J50" i="1"/>
  <c r="J49" i="1" s="1"/>
  <c r="J42" i="1"/>
  <c r="J41" i="1" s="1"/>
  <c r="J39" i="1"/>
  <c r="J37" i="1"/>
  <c r="J33" i="1"/>
  <c r="J32" i="1" s="1"/>
  <c r="J30" i="1"/>
  <c r="J29" i="1" s="1"/>
  <c r="J26" i="1"/>
  <c r="J24" i="1"/>
  <c r="J21" i="1"/>
  <c r="J19" i="1"/>
  <c r="J16" i="1"/>
  <c r="J15" i="1"/>
  <c r="J13" i="1" s="1"/>
  <c r="J18" i="1" l="1"/>
  <c r="J48" i="1"/>
  <c r="J36" i="1"/>
  <c r="J35" i="1" s="1"/>
  <c r="J28" i="1" s="1"/>
  <c r="J23" i="1"/>
  <c r="J12" i="1" s="1"/>
  <c r="J55" i="1"/>
  <c r="J47" i="1" l="1"/>
  <c r="J64" i="1" s="1"/>
  <c r="H54" i="1"/>
  <c r="I62" i="1" l="1"/>
  <c r="H62" i="1"/>
  <c r="I57" i="1"/>
  <c r="H57" i="1"/>
  <c r="H56" i="1" s="1"/>
  <c r="I50" i="1"/>
  <c r="I49" i="1" s="1"/>
  <c r="H50" i="1"/>
  <c r="H49" i="1"/>
  <c r="I42" i="1"/>
  <c r="I41" i="1" s="1"/>
  <c r="H42" i="1"/>
  <c r="H41" i="1" s="1"/>
  <c r="I39" i="1"/>
  <c r="H39" i="1"/>
  <c r="I37" i="1"/>
  <c r="H37" i="1"/>
  <c r="I33" i="1"/>
  <c r="I32" i="1" s="1"/>
  <c r="H33" i="1"/>
  <c r="H32" i="1" s="1"/>
  <c r="I30" i="1"/>
  <c r="I29" i="1" s="1"/>
  <c r="H30" i="1"/>
  <c r="H29" i="1"/>
  <c r="H26" i="1"/>
  <c r="H24" i="1"/>
  <c r="H21" i="1"/>
  <c r="H19" i="1"/>
  <c r="H18" i="1" s="1"/>
  <c r="I16" i="1"/>
  <c r="H16" i="1"/>
  <c r="I15" i="1"/>
  <c r="I13" i="1" s="1"/>
  <c r="H15" i="1"/>
  <c r="H13" i="1" s="1"/>
  <c r="H36" i="1" l="1"/>
  <c r="H35" i="1" s="1"/>
  <c r="H28" i="1" s="1"/>
  <c r="I56" i="1"/>
  <c r="K56" i="1" s="1"/>
  <c r="K57" i="1"/>
  <c r="I36" i="1"/>
  <c r="I35" i="1" s="1"/>
  <c r="I28" i="1" s="1"/>
  <c r="H23" i="1"/>
  <c r="H12" i="1" s="1"/>
  <c r="H53" i="1"/>
  <c r="H52" i="1" s="1"/>
  <c r="H48" i="1" s="1"/>
  <c r="H60" i="1"/>
  <c r="H59" i="1" s="1"/>
  <c r="H55" i="1" s="1"/>
  <c r="F61" i="1"/>
  <c r="H47" i="1" l="1"/>
  <c r="H64" i="1" s="1"/>
  <c r="F20" i="1" l="1"/>
  <c r="F54" i="1" s="1"/>
  <c r="G25" i="1" l="1"/>
  <c r="I25" i="1" s="1"/>
  <c r="I24" i="1" l="1"/>
  <c r="F62" i="1"/>
  <c r="F60" i="1"/>
  <c r="F57" i="1"/>
  <c r="F56" i="1" s="1"/>
  <c r="F53" i="1"/>
  <c r="F52" i="1" s="1"/>
  <c r="F50" i="1"/>
  <c r="F49" i="1" s="1"/>
  <c r="F42" i="1"/>
  <c r="F41" i="1" s="1"/>
  <c r="F39" i="1"/>
  <c r="F37" i="1"/>
  <c r="F33" i="1"/>
  <c r="F32" i="1" s="1"/>
  <c r="F30" i="1"/>
  <c r="F29" i="1" s="1"/>
  <c r="F26" i="1"/>
  <c r="F24" i="1"/>
  <c r="F21" i="1"/>
  <c r="F19" i="1"/>
  <c r="F16" i="1"/>
  <c r="F15" i="1"/>
  <c r="F13" i="1" s="1"/>
  <c r="G62" i="1"/>
  <c r="G57" i="1"/>
  <c r="G56" i="1" s="1"/>
  <c r="G50" i="1"/>
  <c r="G49" i="1" s="1"/>
  <c r="G42" i="1"/>
  <c r="G41" i="1" s="1"/>
  <c r="G39" i="1"/>
  <c r="G37" i="1"/>
  <c r="G33" i="1"/>
  <c r="G32" i="1" s="1"/>
  <c r="G30" i="1"/>
  <c r="G29" i="1" s="1"/>
  <c r="G24" i="1"/>
  <c r="G16" i="1"/>
  <c r="G15" i="1"/>
  <c r="G13" i="1" s="1"/>
  <c r="F18" i="1" l="1"/>
  <c r="F36" i="1"/>
  <c r="F35" i="1" s="1"/>
  <c r="F28" i="1" s="1"/>
  <c r="F59" i="1"/>
  <c r="F55" i="1" s="1"/>
  <c r="G36" i="1"/>
  <c r="G35" i="1" s="1"/>
  <c r="G28" i="1" s="1"/>
  <c r="F48" i="1"/>
  <c r="K24" i="1"/>
  <c r="N54" i="1"/>
  <c r="F23" i="1"/>
  <c r="F12" i="1" l="1"/>
  <c r="F47" i="1"/>
  <c r="F64" i="1"/>
  <c r="C20" i="1"/>
  <c r="E20" i="1" s="1"/>
  <c r="G20" i="1" s="1"/>
  <c r="E27" i="1"/>
  <c r="G27" i="1" s="1"/>
  <c r="E22" i="1"/>
  <c r="G22" i="1" s="1"/>
  <c r="I22" i="1" l="1"/>
  <c r="G21" i="1"/>
  <c r="G26" i="1"/>
  <c r="G23" i="1" s="1"/>
  <c r="I27" i="1"/>
  <c r="I20" i="1"/>
  <c r="I19" i="1" s="1"/>
  <c r="G19" i="1"/>
  <c r="E19" i="1"/>
  <c r="C54" i="1"/>
  <c r="E54" i="1" s="1"/>
  <c r="G54" i="1" s="1"/>
  <c r="C61" i="1"/>
  <c r="E61" i="1" s="1"/>
  <c r="G61" i="1" s="1"/>
  <c r="I26" i="1" l="1"/>
  <c r="I23" i="1" s="1"/>
  <c r="I54" i="1"/>
  <c r="I53" i="1" s="1"/>
  <c r="I52" i="1" s="1"/>
  <c r="I48" i="1" s="1"/>
  <c r="G53" i="1"/>
  <c r="G52" i="1" s="1"/>
  <c r="G48" i="1" s="1"/>
  <c r="G18" i="1"/>
  <c r="G12" i="1" s="1"/>
  <c r="I61" i="1"/>
  <c r="I60" i="1" s="1"/>
  <c r="G60" i="1"/>
  <c r="G59" i="1" s="1"/>
  <c r="G55" i="1" s="1"/>
  <c r="I21" i="1"/>
  <c r="I18" i="1" s="1"/>
  <c r="E62" i="1"/>
  <c r="D62" i="1"/>
  <c r="C62" i="1"/>
  <c r="E60" i="1"/>
  <c r="D60" i="1"/>
  <c r="C60" i="1"/>
  <c r="E57" i="1"/>
  <c r="E56" i="1" s="1"/>
  <c r="D57" i="1"/>
  <c r="D56" i="1" s="1"/>
  <c r="C57" i="1"/>
  <c r="C56" i="1" s="1"/>
  <c r="E53" i="1"/>
  <c r="E52" i="1" s="1"/>
  <c r="D53" i="1"/>
  <c r="D52" i="1" s="1"/>
  <c r="E50" i="1"/>
  <c r="E49" i="1" s="1"/>
  <c r="D50" i="1"/>
  <c r="D49" i="1" s="1"/>
  <c r="C50" i="1"/>
  <c r="E42" i="1"/>
  <c r="E41" i="1" s="1"/>
  <c r="D42" i="1"/>
  <c r="D41" i="1" s="1"/>
  <c r="C42" i="1"/>
  <c r="E39" i="1"/>
  <c r="D39" i="1"/>
  <c r="C39" i="1"/>
  <c r="E37" i="1"/>
  <c r="D37" i="1"/>
  <c r="C37" i="1"/>
  <c r="E33" i="1"/>
  <c r="E32" i="1" s="1"/>
  <c r="D33" i="1"/>
  <c r="D32" i="1" s="1"/>
  <c r="C33" i="1"/>
  <c r="E30" i="1"/>
  <c r="E29" i="1" s="1"/>
  <c r="D30" i="1"/>
  <c r="D29" i="1" s="1"/>
  <c r="C30" i="1"/>
  <c r="E26" i="1"/>
  <c r="D26" i="1"/>
  <c r="C26" i="1"/>
  <c r="E24" i="1"/>
  <c r="D24" i="1"/>
  <c r="C24" i="1"/>
  <c r="E21" i="1"/>
  <c r="D21" i="1"/>
  <c r="C21" i="1"/>
  <c r="D19" i="1"/>
  <c r="E16" i="1"/>
  <c r="D16" i="1"/>
  <c r="C16" i="1"/>
  <c r="E15" i="1"/>
  <c r="E13" i="1" s="1"/>
  <c r="D15" i="1"/>
  <c r="D13" i="1" s="1"/>
  <c r="C15" i="1"/>
  <c r="C13" i="1" s="1"/>
  <c r="D59" i="1" l="1"/>
  <c r="I12" i="1"/>
  <c r="G47" i="1"/>
  <c r="G64" i="1" s="1"/>
  <c r="E36" i="1"/>
  <c r="E35" i="1" s="1"/>
  <c r="E28" i="1" s="1"/>
  <c r="I59" i="1"/>
  <c r="K60" i="1"/>
  <c r="K21" i="1"/>
  <c r="K18" i="1" s="1"/>
  <c r="N61" i="1"/>
  <c r="N47" i="1" s="1"/>
  <c r="K26" i="1"/>
  <c r="K23" i="1" s="1"/>
  <c r="D36" i="1"/>
  <c r="D35" i="1" s="1"/>
  <c r="D28" i="1" s="1"/>
  <c r="D48" i="1"/>
  <c r="D18" i="1"/>
  <c r="D55" i="1"/>
  <c r="C23" i="1"/>
  <c r="E23" i="1"/>
  <c r="C41" i="1"/>
  <c r="E18" i="1"/>
  <c r="D23" i="1"/>
  <c r="E48" i="1"/>
  <c r="E59" i="1"/>
  <c r="E55" i="1" s="1"/>
  <c r="C49" i="1"/>
  <c r="C59" i="1"/>
  <c r="C55" i="1" s="1"/>
  <c r="C36" i="1"/>
  <c r="C29" i="1"/>
  <c r="C32" i="1"/>
  <c r="E12" i="1" l="1"/>
  <c r="D12" i="1"/>
  <c r="K12" i="1"/>
  <c r="K64" i="1" s="1"/>
  <c r="K59" i="1"/>
  <c r="I55" i="1"/>
  <c r="D47" i="1"/>
  <c r="E47" i="1"/>
  <c r="E64" i="1" s="1"/>
  <c r="C35" i="1"/>
  <c r="D64" i="1" l="1"/>
  <c r="I47" i="1"/>
  <c r="I64" i="1" s="1"/>
  <c r="K55" i="1"/>
  <c r="C28" i="1"/>
  <c r="C53" i="1" l="1"/>
  <c r="C19" i="1" l="1"/>
  <c r="C52" i="1"/>
  <c r="C18" i="1" l="1"/>
  <c r="C48" i="1"/>
  <c r="C47" i="1" s="1"/>
  <c r="C12" i="1" l="1"/>
  <c r="C64" i="1" s="1"/>
</calcChain>
</file>

<file path=xl/sharedStrings.xml><?xml version="1.0" encoding="utf-8"?>
<sst xmlns="http://schemas.openxmlformats.org/spreadsheetml/2006/main" count="142" uniqueCount="128">
  <si>
    <t xml:space="preserve">к решению Думы </t>
  </si>
  <si>
    <t>города Мегиона</t>
  </si>
  <si>
    <t xml:space="preserve"> Наименование показателя</t>
  </si>
  <si>
    <t>Код источника финансирования по КИВФ, КИВнФ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</si>
  <si>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</si>
  <si>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</si>
  <si>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</si>
  <si>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</si>
  <si>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</si>
  <si>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</si>
  <si>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</si>
  <si>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</si>
  <si>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</si>
  <si>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</si>
  <si>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</si>
  <si>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</si>
  <si>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</si>
  <si>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</si>
  <si>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</si>
  <si>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</si>
  <si>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</si>
  <si>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</si>
  <si>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</si>
  <si>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</si>
  <si>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</si>
  <si>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</si>
  <si>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</si>
  <si>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</si>
  <si>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</si>
  <si>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</si>
  <si>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</si>
  <si>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</si>
  <si>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</si>
  <si>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</si>
  <si>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</si>
  <si>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</si>
  <si>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</si>
  <si>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</si>
  <si>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</si>
  <si>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</si>
  <si>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</si>
  <si>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</si>
  <si>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</si>
  <si>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</si>
  <si>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</si>
  <si>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</si>
  <si>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</si>
  <si>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</si>
  <si>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</si>
  <si>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</si>
  <si>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</si>
  <si>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</si>
  <si>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</si>
  <si>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</si>
  <si>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</si>
  <si>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</si>
  <si>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</si>
  <si>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</si>
  <si>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</si>
  <si>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</si>
  <si>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</si>
  <si>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</si>
  <si>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</si>
  <si>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</si>
  <si>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</si>
  <si>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</si>
  <si>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</si>
  <si>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</si>
  <si>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</si>
  <si>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</si>
  <si>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</si>
  <si>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</si>
  <si>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</si>
  <si>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</si>
  <si>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</si>
  <si>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</si>
  <si>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</si>
  <si>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</si>
  <si>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</si>
  <si>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</si>
  <si>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</si>
  <si>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</si>
  <si>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</si>
  <si>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</si>
  <si>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</si>
  <si>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</si>
  <si>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</si>
  <si>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</si>
  <si>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</si>
  <si>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</si>
  <si>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</si>
  <si>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</si>
  <si>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</si>
  <si>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</si>
  <si>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</si>
  <si>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</si>
  <si>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</si>
  <si>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</si>
  <si>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</si>
  <si>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</si>
  <si>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</si>
  <si>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</si>
  <si>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</si>
  <si>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</si>
  <si>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</si>
  <si>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</si>
  <si>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</si>
  <si>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</si>
  <si>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</si>
  <si>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</si>
  <si>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</si>
  <si>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Изменения февраля</t>
  </si>
  <si>
    <t>Решение Думы города от 03.12.2021 №137  (тыс.рублей)</t>
  </si>
  <si>
    <t>от "____" ______ №_____</t>
  </si>
  <si>
    <t>Решение Думы города от 11.02.2022 №159  (тыс.рублей)</t>
  </si>
  <si>
    <t>Изменения мая</t>
  </si>
  <si>
    <t>Решение Думы города от 27.05.2022 №203  (тыс.рублей)</t>
  </si>
  <si>
    <t>Изменения октября</t>
  </si>
  <si>
    <t>Приложение 6</t>
  </si>
  <si>
    <t>Решение Думы города от 28.10.2022 №237  (тыс.рублей)</t>
  </si>
  <si>
    <t>Изменения декабря</t>
  </si>
  <si>
    <t>Приложение 4</t>
  </si>
  <si>
    <t xml:space="preserve">           (тыс. рублей)</t>
  </si>
  <si>
    <t>к решению Думы</t>
  </si>
  <si>
    <t xml:space="preserve">города Мегиона </t>
  </si>
  <si>
    <t>от ______2025  №___</t>
  </si>
  <si>
    <t>Источники финансирования дефицита бюджета городского округа Мегион Ханты-Мансийского автономного округа – Югры по кодам классификации источников финансирования дефицитов бюджетов за 2024 год</t>
  </si>
  <si>
    <t>Исполнено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</si>
</sst>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2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2" xfId="0" applyNumberFormat="1" applyFont="1" applyFill="1" applyBorder="1" applyAlignment="1"/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0" fontId="3" fillId="2" borderId="0" xfId="0" applyFont="1" applyFill="1"/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justify"/>
    </xf>
    <xf numFmtId="0" fontId="6" fillId="0" borderId="0" xfId="1" applyFont="1" applyBorder="1" applyAlignment="1" applyProtection="1">
      <alignment horizontal="left"/>
      <protection hidden="1"/>
    </xf>
    <xf numFmtId="0" fontId="6" fillId="0" borderId="0" xfId="1" applyFont="1" applyFill="1" applyBorder="1" applyAlignment="1" applyProtection="1">
      <alignment horizontal="left"/>
      <protection hidden="1"/>
    </xf>
    <xf numFmtId="0" fontId="5" fillId="0" borderId="0" xfId="0" applyFont="1" applyFill="1"/>
    <xf numFmtId="164" fontId="4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164" fontId="3" fillId="2" borderId="0" xfId="0" applyNumberFormat="1" applyFont="1" applyFill="1"/>
    <xf numFmtId="164" fontId="1" fillId="2" borderId="0" xfId="0" applyNumberFormat="1" applyFont="1" applyFill="1"/>
    <xf numFmtId="0" fontId="1" fillId="2" borderId="0" xfId="0" applyFont="1" applyFill="1"/>
    <xf numFmtId="164" fontId="1" fillId="3" borderId="0" xfId="0" applyNumberFormat="1" applyFont="1" applyFill="1"/>
    <xf numFmtId="0" fontId="8" fillId="0" borderId="1" xfId="0" applyFont="1" applyFill="1" applyBorder="1" applyAlignment="1">
      <alignment horizontal="center" vertical="center" wrapText="1"/>
    </xf>
    <xf numFmtId="0" fontId="6" fillId="0" borderId="0" xfId="3" applyFont="1" applyFill="1"/>
    <xf numFmtId="0" fontId="6" fillId="0" borderId="0" xfId="3" applyFont="1" applyFill="1" applyProtection="1">
      <protection hidden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abSelected="1" zoomScale="80" zoomScaleNormal="80" workbookViewId="0">
      <selection activeCell="O47" sqref="O47"/>
    </sheetView>
  </sheetViews>
  <sheetFormatPr defaultRowHeight="15" x14ac:dyDescent="0.25"/>
  <cols>
    <col min="1" max="1" width="67" style="2" customWidth="1"/>
    <col min="2" max="2" width="29.7109375" style="2" customWidth="1"/>
    <col min="3" max="3" width="16.42578125" style="18" hidden="1" customWidth="1"/>
    <col min="4" max="4" width="19.140625" style="2" hidden="1" customWidth="1"/>
    <col min="5" max="5" width="20.42578125" style="2" hidden="1" customWidth="1"/>
    <col min="6" max="6" width="12.85546875" style="2" hidden="1" customWidth="1"/>
    <col min="7" max="7" width="17.140625" style="2" hidden="1" customWidth="1"/>
    <col min="8" max="8" width="24.140625" style="2" hidden="1" customWidth="1"/>
    <col min="9" max="9" width="21.42578125" style="2" hidden="1" customWidth="1"/>
    <col min="10" max="10" width="4.7109375" style="2" hidden="1" customWidth="1"/>
    <col min="11" max="11" width="22.85546875" style="2" customWidth="1"/>
    <col min="12" max="12" width="32" style="2" customWidth="1"/>
    <col min="13" max="13" width="9.140625" style="2"/>
    <col min="14" max="14" width="13.7109375" style="2" hidden="1" customWidth="1"/>
    <col min="15" max="235" width="9.140625" style="2"/>
    <col min="236" max="236" width="67" style="2" customWidth="1"/>
    <col min="237" max="237" width="29.7109375" style="2" customWidth="1"/>
    <col min="238" max="238" width="20.7109375" style="2" customWidth="1"/>
    <col min="239" max="240" width="0" style="2" hidden="1" customWidth="1"/>
    <col min="241" max="491" width="9.140625" style="2"/>
    <col min="492" max="492" width="67" style="2" customWidth="1"/>
    <col min="493" max="493" width="29.7109375" style="2" customWidth="1"/>
    <col min="494" max="494" width="20.7109375" style="2" customWidth="1"/>
    <col min="495" max="496" width="0" style="2" hidden="1" customWidth="1"/>
    <col min="497" max="747" width="9.140625" style="2"/>
    <col min="748" max="748" width="67" style="2" customWidth="1"/>
    <col min="749" max="749" width="29.7109375" style="2" customWidth="1"/>
    <col min="750" max="750" width="20.7109375" style="2" customWidth="1"/>
    <col min="751" max="752" width="0" style="2" hidden="1" customWidth="1"/>
    <col min="753" max="1003" width="9.140625" style="2"/>
    <col min="1004" max="1004" width="67" style="2" customWidth="1"/>
    <col min="1005" max="1005" width="29.7109375" style="2" customWidth="1"/>
    <col min="1006" max="1006" width="20.7109375" style="2" customWidth="1"/>
    <col min="1007" max="1008" width="0" style="2" hidden="1" customWidth="1"/>
    <col min="1009" max="1259" width="9.140625" style="2"/>
    <col min="1260" max="1260" width="67" style="2" customWidth="1"/>
    <col min="1261" max="1261" width="29.7109375" style="2" customWidth="1"/>
    <col min="1262" max="1262" width="20.7109375" style="2" customWidth="1"/>
    <col min="1263" max="1264" width="0" style="2" hidden="1" customWidth="1"/>
    <col min="1265" max="1515" width="9.140625" style="2"/>
    <col min="1516" max="1516" width="67" style="2" customWidth="1"/>
    <col min="1517" max="1517" width="29.7109375" style="2" customWidth="1"/>
    <col min="1518" max="1518" width="20.7109375" style="2" customWidth="1"/>
    <col min="1519" max="1520" width="0" style="2" hidden="1" customWidth="1"/>
    <col min="1521" max="1771" width="9.140625" style="2"/>
    <col min="1772" max="1772" width="67" style="2" customWidth="1"/>
    <col min="1773" max="1773" width="29.7109375" style="2" customWidth="1"/>
    <col min="1774" max="1774" width="20.7109375" style="2" customWidth="1"/>
    <col min="1775" max="1776" width="0" style="2" hidden="1" customWidth="1"/>
    <col min="1777" max="2027" width="9.140625" style="2"/>
    <col min="2028" max="2028" width="67" style="2" customWidth="1"/>
    <col min="2029" max="2029" width="29.7109375" style="2" customWidth="1"/>
    <col min="2030" max="2030" width="20.7109375" style="2" customWidth="1"/>
    <col min="2031" max="2032" width="0" style="2" hidden="1" customWidth="1"/>
    <col min="2033" max="2283" width="9.140625" style="2"/>
    <col min="2284" max="2284" width="67" style="2" customWidth="1"/>
    <col min="2285" max="2285" width="29.7109375" style="2" customWidth="1"/>
    <col min="2286" max="2286" width="20.7109375" style="2" customWidth="1"/>
    <col min="2287" max="2288" width="0" style="2" hidden="1" customWidth="1"/>
    <col min="2289" max="2539" width="9.140625" style="2"/>
    <col min="2540" max="2540" width="67" style="2" customWidth="1"/>
    <col min="2541" max="2541" width="29.7109375" style="2" customWidth="1"/>
    <col min="2542" max="2542" width="20.7109375" style="2" customWidth="1"/>
    <col min="2543" max="2544" width="0" style="2" hidden="1" customWidth="1"/>
    <col min="2545" max="2795" width="9.140625" style="2"/>
    <col min="2796" max="2796" width="67" style="2" customWidth="1"/>
    <col min="2797" max="2797" width="29.7109375" style="2" customWidth="1"/>
    <col min="2798" max="2798" width="20.7109375" style="2" customWidth="1"/>
    <col min="2799" max="2800" width="0" style="2" hidden="1" customWidth="1"/>
    <col min="2801" max="3051" width="9.140625" style="2"/>
    <col min="3052" max="3052" width="67" style="2" customWidth="1"/>
    <col min="3053" max="3053" width="29.7109375" style="2" customWidth="1"/>
    <col min="3054" max="3054" width="20.7109375" style="2" customWidth="1"/>
    <col min="3055" max="3056" width="0" style="2" hidden="1" customWidth="1"/>
    <col min="3057" max="3307" width="9.140625" style="2"/>
    <col min="3308" max="3308" width="67" style="2" customWidth="1"/>
    <col min="3309" max="3309" width="29.7109375" style="2" customWidth="1"/>
    <col min="3310" max="3310" width="20.7109375" style="2" customWidth="1"/>
    <col min="3311" max="3312" width="0" style="2" hidden="1" customWidth="1"/>
    <col min="3313" max="3563" width="9.140625" style="2"/>
    <col min="3564" max="3564" width="67" style="2" customWidth="1"/>
    <col min="3565" max="3565" width="29.7109375" style="2" customWidth="1"/>
    <col min="3566" max="3566" width="20.7109375" style="2" customWidth="1"/>
    <col min="3567" max="3568" width="0" style="2" hidden="1" customWidth="1"/>
    <col min="3569" max="3819" width="9.140625" style="2"/>
    <col min="3820" max="3820" width="67" style="2" customWidth="1"/>
    <col min="3821" max="3821" width="29.7109375" style="2" customWidth="1"/>
    <col min="3822" max="3822" width="20.7109375" style="2" customWidth="1"/>
    <col min="3823" max="3824" width="0" style="2" hidden="1" customWidth="1"/>
    <col min="3825" max="4075" width="9.140625" style="2"/>
    <col min="4076" max="4076" width="67" style="2" customWidth="1"/>
    <col min="4077" max="4077" width="29.7109375" style="2" customWidth="1"/>
    <col min="4078" max="4078" width="20.7109375" style="2" customWidth="1"/>
    <col min="4079" max="4080" width="0" style="2" hidden="1" customWidth="1"/>
    <col min="4081" max="4331" width="9.140625" style="2"/>
    <col min="4332" max="4332" width="67" style="2" customWidth="1"/>
    <col min="4333" max="4333" width="29.7109375" style="2" customWidth="1"/>
    <col min="4334" max="4334" width="20.7109375" style="2" customWidth="1"/>
    <col min="4335" max="4336" width="0" style="2" hidden="1" customWidth="1"/>
    <col min="4337" max="4587" width="9.140625" style="2"/>
    <col min="4588" max="4588" width="67" style="2" customWidth="1"/>
    <col min="4589" max="4589" width="29.7109375" style="2" customWidth="1"/>
    <col min="4590" max="4590" width="20.7109375" style="2" customWidth="1"/>
    <col min="4591" max="4592" width="0" style="2" hidden="1" customWidth="1"/>
    <col min="4593" max="4843" width="9.140625" style="2"/>
    <col min="4844" max="4844" width="67" style="2" customWidth="1"/>
    <col min="4845" max="4845" width="29.7109375" style="2" customWidth="1"/>
    <col min="4846" max="4846" width="20.7109375" style="2" customWidth="1"/>
    <col min="4847" max="4848" width="0" style="2" hidden="1" customWidth="1"/>
    <col min="4849" max="5099" width="9.140625" style="2"/>
    <col min="5100" max="5100" width="67" style="2" customWidth="1"/>
    <col min="5101" max="5101" width="29.7109375" style="2" customWidth="1"/>
    <col min="5102" max="5102" width="20.7109375" style="2" customWidth="1"/>
    <col min="5103" max="5104" width="0" style="2" hidden="1" customWidth="1"/>
    <col min="5105" max="5355" width="9.140625" style="2"/>
    <col min="5356" max="5356" width="67" style="2" customWidth="1"/>
    <col min="5357" max="5357" width="29.7109375" style="2" customWidth="1"/>
    <col min="5358" max="5358" width="20.7109375" style="2" customWidth="1"/>
    <col min="5359" max="5360" width="0" style="2" hidden="1" customWidth="1"/>
    <col min="5361" max="5611" width="9.140625" style="2"/>
    <col min="5612" max="5612" width="67" style="2" customWidth="1"/>
    <col min="5613" max="5613" width="29.7109375" style="2" customWidth="1"/>
    <col min="5614" max="5614" width="20.7109375" style="2" customWidth="1"/>
    <col min="5615" max="5616" width="0" style="2" hidden="1" customWidth="1"/>
    <col min="5617" max="5867" width="9.140625" style="2"/>
    <col min="5868" max="5868" width="67" style="2" customWidth="1"/>
    <col min="5869" max="5869" width="29.7109375" style="2" customWidth="1"/>
    <col min="5870" max="5870" width="20.7109375" style="2" customWidth="1"/>
    <col min="5871" max="5872" width="0" style="2" hidden="1" customWidth="1"/>
    <col min="5873" max="6123" width="9.140625" style="2"/>
    <col min="6124" max="6124" width="67" style="2" customWidth="1"/>
    <col min="6125" max="6125" width="29.7109375" style="2" customWidth="1"/>
    <col min="6126" max="6126" width="20.7109375" style="2" customWidth="1"/>
    <col min="6127" max="6128" width="0" style="2" hidden="1" customWidth="1"/>
    <col min="6129" max="6379" width="9.140625" style="2"/>
    <col min="6380" max="6380" width="67" style="2" customWidth="1"/>
    <col min="6381" max="6381" width="29.7109375" style="2" customWidth="1"/>
    <col min="6382" max="6382" width="20.7109375" style="2" customWidth="1"/>
    <col min="6383" max="6384" width="0" style="2" hidden="1" customWidth="1"/>
    <col min="6385" max="6635" width="9.140625" style="2"/>
    <col min="6636" max="6636" width="67" style="2" customWidth="1"/>
    <col min="6637" max="6637" width="29.7109375" style="2" customWidth="1"/>
    <col min="6638" max="6638" width="20.7109375" style="2" customWidth="1"/>
    <col min="6639" max="6640" width="0" style="2" hidden="1" customWidth="1"/>
    <col min="6641" max="6891" width="9.140625" style="2"/>
    <col min="6892" max="6892" width="67" style="2" customWidth="1"/>
    <col min="6893" max="6893" width="29.7109375" style="2" customWidth="1"/>
    <col min="6894" max="6894" width="20.7109375" style="2" customWidth="1"/>
    <col min="6895" max="6896" width="0" style="2" hidden="1" customWidth="1"/>
    <col min="6897" max="7147" width="9.140625" style="2"/>
    <col min="7148" max="7148" width="67" style="2" customWidth="1"/>
    <col min="7149" max="7149" width="29.7109375" style="2" customWidth="1"/>
    <col min="7150" max="7150" width="20.7109375" style="2" customWidth="1"/>
    <col min="7151" max="7152" width="0" style="2" hidden="1" customWidth="1"/>
    <col min="7153" max="7403" width="9.140625" style="2"/>
    <col min="7404" max="7404" width="67" style="2" customWidth="1"/>
    <col min="7405" max="7405" width="29.7109375" style="2" customWidth="1"/>
    <col min="7406" max="7406" width="20.7109375" style="2" customWidth="1"/>
    <col min="7407" max="7408" width="0" style="2" hidden="1" customWidth="1"/>
    <col min="7409" max="7659" width="9.140625" style="2"/>
    <col min="7660" max="7660" width="67" style="2" customWidth="1"/>
    <col min="7661" max="7661" width="29.7109375" style="2" customWidth="1"/>
    <col min="7662" max="7662" width="20.7109375" style="2" customWidth="1"/>
    <col min="7663" max="7664" width="0" style="2" hidden="1" customWidth="1"/>
    <col min="7665" max="7915" width="9.140625" style="2"/>
    <col min="7916" max="7916" width="67" style="2" customWidth="1"/>
    <col min="7917" max="7917" width="29.7109375" style="2" customWidth="1"/>
    <col min="7918" max="7918" width="20.7109375" style="2" customWidth="1"/>
    <col min="7919" max="7920" width="0" style="2" hidden="1" customWidth="1"/>
    <col min="7921" max="8171" width="9.140625" style="2"/>
    <col min="8172" max="8172" width="67" style="2" customWidth="1"/>
    <col min="8173" max="8173" width="29.7109375" style="2" customWidth="1"/>
    <col min="8174" max="8174" width="20.7109375" style="2" customWidth="1"/>
    <col min="8175" max="8176" width="0" style="2" hidden="1" customWidth="1"/>
    <col min="8177" max="8427" width="9.140625" style="2"/>
    <col min="8428" max="8428" width="67" style="2" customWidth="1"/>
    <col min="8429" max="8429" width="29.7109375" style="2" customWidth="1"/>
    <col min="8430" max="8430" width="20.7109375" style="2" customWidth="1"/>
    <col min="8431" max="8432" width="0" style="2" hidden="1" customWidth="1"/>
    <col min="8433" max="8683" width="9.140625" style="2"/>
    <col min="8684" max="8684" width="67" style="2" customWidth="1"/>
    <col min="8685" max="8685" width="29.7109375" style="2" customWidth="1"/>
    <col min="8686" max="8686" width="20.7109375" style="2" customWidth="1"/>
    <col min="8687" max="8688" width="0" style="2" hidden="1" customWidth="1"/>
    <col min="8689" max="8939" width="9.140625" style="2"/>
    <col min="8940" max="8940" width="67" style="2" customWidth="1"/>
    <col min="8941" max="8941" width="29.7109375" style="2" customWidth="1"/>
    <col min="8942" max="8942" width="20.7109375" style="2" customWidth="1"/>
    <col min="8943" max="8944" width="0" style="2" hidden="1" customWidth="1"/>
    <col min="8945" max="9195" width="9.140625" style="2"/>
    <col min="9196" max="9196" width="67" style="2" customWidth="1"/>
    <col min="9197" max="9197" width="29.7109375" style="2" customWidth="1"/>
    <col min="9198" max="9198" width="20.7109375" style="2" customWidth="1"/>
    <col min="9199" max="9200" width="0" style="2" hidden="1" customWidth="1"/>
    <col min="9201" max="9451" width="9.140625" style="2"/>
    <col min="9452" max="9452" width="67" style="2" customWidth="1"/>
    <col min="9453" max="9453" width="29.7109375" style="2" customWidth="1"/>
    <col min="9454" max="9454" width="20.7109375" style="2" customWidth="1"/>
    <col min="9455" max="9456" width="0" style="2" hidden="1" customWidth="1"/>
    <col min="9457" max="9707" width="9.140625" style="2"/>
    <col min="9708" max="9708" width="67" style="2" customWidth="1"/>
    <col min="9709" max="9709" width="29.7109375" style="2" customWidth="1"/>
    <col min="9710" max="9710" width="20.7109375" style="2" customWidth="1"/>
    <col min="9711" max="9712" width="0" style="2" hidden="1" customWidth="1"/>
    <col min="9713" max="9963" width="9.140625" style="2"/>
    <col min="9964" max="9964" width="67" style="2" customWidth="1"/>
    <col min="9965" max="9965" width="29.7109375" style="2" customWidth="1"/>
    <col min="9966" max="9966" width="20.7109375" style="2" customWidth="1"/>
    <col min="9967" max="9968" width="0" style="2" hidden="1" customWidth="1"/>
    <col min="9969" max="10219" width="9.140625" style="2"/>
    <col min="10220" max="10220" width="67" style="2" customWidth="1"/>
    <col min="10221" max="10221" width="29.7109375" style="2" customWidth="1"/>
    <col min="10222" max="10222" width="20.7109375" style="2" customWidth="1"/>
    <col min="10223" max="10224" width="0" style="2" hidden="1" customWidth="1"/>
    <col min="10225" max="10475" width="9.140625" style="2"/>
    <col min="10476" max="10476" width="67" style="2" customWidth="1"/>
    <col min="10477" max="10477" width="29.7109375" style="2" customWidth="1"/>
    <col min="10478" max="10478" width="20.7109375" style="2" customWidth="1"/>
    <col min="10479" max="10480" width="0" style="2" hidden="1" customWidth="1"/>
    <col min="10481" max="10731" width="9.140625" style="2"/>
    <col min="10732" max="10732" width="67" style="2" customWidth="1"/>
    <col min="10733" max="10733" width="29.7109375" style="2" customWidth="1"/>
    <col min="10734" max="10734" width="20.7109375" style="2" customWidth="1"/>
    <col min="10735" max="10736" width="0" style="2" hidden="1" customWidth="1"/>
    <col min="10737" max="10987" width="9.140625" style="2"/>
    <col min="10988" max="10988" width="67" style="2" customWidth="1"/>
    <col min="10989" max="10989" width="29.7109375" style="2" customWidth="1"/>
    <col min="10990" max="10990" width="20.7109375" style="2" customWidth="1"/>
    <col min="10991" max="10992" width="0" style="2" hidden="1" customWidth="1"/>
    <col min="10993" max="11243" width="9.140625" style="2"/>
    <col min="11244" max="11244" width="67" style="2" customWidth="1"/>
    <col min="11245" max="11245" width="29.7109375" style="2" customWidth="1"/>
    <col min="11246" max="11246" width="20.7109375" style="2" customWidth="1"/>
    <col min="11247" max="11248" width="0" style="2" hidden="1" customWidth="1"/>
    <col min="11249" max="11499" width="9.140625" style="2"/>
    <col min="11500" max="11500" width="67" style="2" customWidth="1"/>
    <col min="11501" max="11501" width="29.7109375" style="2" customWidth="1"/>
    <col min="11502" max="11502" width="20.7109375" style="2" customWidth="1"/>
    <col min="11503" max="11504" width="0" style="2" hidden="1" customWidth="1"/>
    <col min="11505" max="11755" width="9.140625" style="2"/>
    <col min="11756" max="11756" width="67" style="2" customWidth="1"/>
    <col min="11757" max="11757" width="29.7109375" style="2" customWidth="1"/>
    <col min="11758" max="11758" width="20.7109375" style="2" customWidth="1"/>
    <col min="11759" max="11760" width="0" style="2" hidden="1" customWidth="1"/>
    <col min="11761" max="12011" width="9.140625" style="2"/>
    <col min="12012" max="12012" width="67" style="2" customWidth="1"/>
    <col min="12013" max="12013" width="29.7109375" style="2" customWidth="1"/>
    <col min="12014" max="12014" width="20.7109375" style="2" customWidth="1"/>
    <col min="12015" max="12016" width="0" style="2" hidden="1" customWidth="1"/>
    <col min="12017" max="12267" width="9.140625" style="2"/>
    <col min="12268" max="12268" width="67" style="2" customWidth="1"/>
    <col min="12269" max="12269" width="29.7109375" style="2" customWidth="1"/>
    <col min="12270" max="12270" width="20.7109375" style="2" customWidth="1"/>
    <col min="12271" max="12272" width="0" style="2" hidden="1" customWidth="1"/>
    <col min="12273" max="12523" width="9.140625" style="2"/>
    <col min="12524" max="12524" width="67" style="2" customWidth="1"/>
    <col min="12525" max="12525" width="29.7109375" style="2" customWidth="1"/>
    <col min="12526" max="12526" width="20.7109375" style="2" customWidth="1"/>
    <col min="12527" max="12528" width="0" style="2" hidden="1" customWidth="1"/>
    <col min="12529" max="12779" width="9.140625" style="2"/>
    <col min="12780" max="12780" width="67" style="2" customWidth="1"/>
    <col min="12781" max="12781" width="29.7109375" style="2" customWidth="1"/>
    <col min="12782" max="12782" width="20.7109375" style="2" customWidth="1"/>
    <col min="12783" max="12784" width="0" style="2" hidden="1" customWidth="1"/>
    <col min="12785" max="13035" width="9.140625" style="2"/>
    <col min="13036" max="13036" width="67" style="2" customWidth="1"/>
    <col min="13037" max="13037" width="29.7109375" style="2" customWidth="1"/>
    <col min="13038" max="13038" width="20.7109375" style="2" customWidth="1"/>
    <col min="13039" max="13040" width="0" style="2" hidden="1" customWidth="1"/>
    <col min="13041" max="13291" width="9.140625" style="2"/>
    <col min="13292" max="13292" width="67" style="2" customWidth="1"/>
    <col min="13293" max="13293" width="29.7109375" style="2" customWidth="1"/>
    <col min="13294" max="13294" width="20.7109375" style="2" customWidth="1"/>
    <col min="13295" max="13296" width="0" style="2" hidden="1" customWidth="1"/>
    <col min="13297" max="13547" width="9.140625" style="2"/>
    <col min="13548" max="13548" width="67" style="2" customWidth="1"/>
    <col min="13549" max="13549" width="29.7109375" style="2" customWidth="1"/>
    <col min="13550" max="13550" width="20.7109375" style="2" customWidth="1"/>
    <col min="13551" max="13552" width="0" style="2" hidden="1" customWidth="1"/>
    <col min="13553" max="13803" width="9.140625" style="2"/>
    <col min="13804" max="13804" width="67" style="2" customWidth="1"/>
    <col min="13805" max="13805" width="29.7109375" style="2" customWidth="1"/>
    <col min="13806" max="13806" width="20.7109375" style="2" customWidth="1"/>
    <col min="13807" max="13808" width="0" style="2" hidden="1" customWidth="1"/>
    <col min="13809" max="14059" width="9.140625" style="2"/>
    <col min="14060" max="14060" width="67" style="2" customWidth="1"/>
    <col min="14061" max="14061" width="29.7109375" style="2" customWidth="1"/>
    <col min="14062" max="14062" width="20.7109375" style="2" customWidth="1"/>
    <col min="14063" max="14064" width="0" style="2" hidden="1" customWidth="1"/>
    <col min="14065" max="14315" width="9.140625" style="2"/>
    <col min="14316" max="14316" width="67" style="2" customWidth="1"/>
    <col min="14317" max="14317" width="29.7109375" style="2" customWidth="1"/>
    <col min="14318" max="14318" width="20.7109375" style="2" customWidth="1"/>
    <col min="14319" max="14320" width="0" style="2" hidden="1" customWidth="1"/>
    <col min="14321" max="14571" width="9.140625" style="2"/>
    <col min="14572" max="14572" width="67" style="2" customWidth="1"/>
    <col min="14573" max="14573" width="29.7109375" style="2" customWidth="1"/>
    <col min="14574" max="14574" width="20.7109375" style="2" customWidth="1"/>
    <col min="14575" max="14576" width="0" style="2" hidden="1" customWidth="1"/>
    <col min="14577" max="14827" width="9.140625" style="2"/>
    <col min="14828" max="14828" width="67" style="2" customWidth="1"/>
    <col min="14829" max="14829" width="29.7109375" style="2" customWidth="1"/>
    <col min="14830" max="14830" width="20.7109375" style="2" customWidth="1"/>
    <col min="14831" max="14832" width="0" style="2" hidden="1" customWidth="1"/>
    <col min="14833" max="15083" width="9.140625" style="2"/>
    <col min="15084" max="15084" width="67" style="2" customWidth="1"/>
    <col min="15085" max="15085" width="29.7109375" style="2" customWidth="1"/>
    <col min="15086" max="15086" width="20.7109375" style="2" customWidth="1"/>
    <col min="15087" max="15088" width="0" style="2" hidden="1" customWidth="1"/>
    <col min="15089" max="15339" width="9.140625" style="2"/>
    <col min="15340" max="15340" width="67" style="2" customWidth="1"/>
    <col min="15341" max="15341" width="29.7109375" style="2" customWidth="1"/>
    <col min="15342" max="15342" width="20.7109375" style="2" customWidth="1"/>
    <col min="15343" max="15344" width="0" style="2" hidden="1" customWidth="1"/>
    <col min="15345" max="15595" width="9.140625" style="2"/>
    <col min="15596" max="15596" width="67" style="2" customWidth="1"/>
    <col min="15597" max="15597" width="29.7109375" style="2" customWidth="1"/>
    <col min="15598" max="15598" width="20.7109375" style="2" customWidth="1"/>
    <col min="15599" max="15600" width="0" style="2" hidden="1" customWidth="1"/>
    <col min="15601" max="15851" width="9.140625" style="2"/>
    <col min="15852" max="15852" width="67" style="2" customWidth="1"/>
    <col min="15853" max="15853" width="29.7109375" style="2" customWidth="1"/>
    <col min="15854" max="15854" width="20.7109375" style="2" customWidth="1"/>
    <col min="15855" max="15856" width="0" style="2" hidden="1" customWidth="1"/>
    <col min="15857" max="16107" width="9.140625" style="2"/>
    <col min="16108" max="16108" width="67" style="2" customWidth="1"/>
    <col min="16109" max="16109" width="29.7109375" style="2" customWidth="1"/>
    <col min="16110" max="16110" width="20.7109375" style="2" customWidth="1"/>
    <col min="16111" max="16112" width="0" style="2" hidden="1" customWidth="1"/>
    <col min="16113" max="16384" width="9.140625" style="2"/>
  </cols>
  <sheetData>
    <row r="1" spans="1:15" s="1" customFormat="1" ht="15.75" x14ac:dyDescent="0.25">
      <c r="H1" s="15" t="s">
        <v>118</v>
      </c>
      <c r="K1" s="24" t="s">
        <v>121</v>
      </c>
    </row>
    <row r="2" spans="1:15" s="1" customFormat="1" ht="15.75" x14ac:dyDescent="0.25">
      <c r="H2" s="15" t="s">
        <v>0</v>
      </c>
      <c r="K2" s="24" t="s">
        <v>123</v>
      </c>
    </row>
    <row r="3" spans="1:15" x14ac:dyDescent="0.25">
      <c r="H3" s="16" t="s">
        <v>1</v>
      </c>
      <c r="K3" s="24" t="s">
        <v>124</v>
      </c>
    </row>
    <row r="4" spans="1:15" s="1" customFormat="1" ht="15.75" x14ac:dyDescent="0.25">
      <c r="H4" s="14" t="s">
        <v>113</v>
      </c>
      <c r="K4" s="25" t="s">
        <v>125</v>
      </c>
    </row>
    <row r="6" spans="1:15" ht="15" customHeight="1" x14ac:dyDescent="0.25">
      <c r="A6" s="30" t="s">
        <v>126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5" ht="27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O7" s="1"/>
    </row>
    <row r="8" spans="1:15" ht="24.75" customHeight="1" x14ac:dyDescent="0.25">
      <c r="A8" s="23"/>
      <c r="B8" s="34" t="s">
        <v>122</v>
      </c>
      <c r="C8" s="34"/>
      <c r="D8" s="34"/>
      <c r="E8" s="34"/>
      <c r="F8" s="34"/>
      <c r="G8" s="34"/>
      <c r="H8" s="34"/>
      <c r="I8" s="34"/>
      <c r="J8" s="34"/>
      <c r="K8" s="34"/>
    </row>
    <row r="9" spans="1:15" ht="15" customHeight="1" x14ac:dyDescent="0.25">
      <c r="A9" s="32" t="s">
        <v>2</v>
      </c>
      <c r="B9" s="33" t="s">
        <v>3</v>
      </c>
      <c r="C9" s="31" t="s">
        <v>112</v>
      </c>
      <c r="D9" s="31" t="s">
        <v>111</v>
      </c>
      <c r="E9" s="31" t="s">
        <v>114</v>
      </c>
      <c r="F9" s="31" t="s">
        <v>115</v>
      </c>
      <c r="G9" s="31" t="s">
        <v>116</v>
      </c>
      <c r="H9" s="31" t="s">
        <v>117</v>
      </c>
      <c r="I9" s="31" t="s">
        <v>119</v>
      </c>
      <c r="J9" s="31" t="s">
        <v>120</v>
      </c>
      <c r="K9" s="31" t="s">
        <v>127</v>
      </c>
    </row>
    <row r="10" spans="1:15" ht="41.25" customHeight="1" x14ac:dyDescent="0.25">
      <c r="A10" s="32"/>
      <c r="B10" s="33"/>
      <c r="C10" s="31"/>
      <c r="D10" s="31"/>
      <c r="E10" s="31"/>
      <c r="F10" s="31"/>
      <c r="G10" s="31"/>
      <c r="H10" s="31"/>
      <c r="I10" s="31"/>
      <c r="J10" s="31"/>
      <c r="K10" s="31"/>
    </row>
    <row r="11" spans="1:15" s="3" customFormat="1" x14ac:dyDescent="0.25">
      <c r="A11" s="26">
        <v>1</v>
      </c>
      <c r="B11" s="27">
        <v>2</v>
      </c>
      <c r="C11" s="28" t="s">
        <v>4</v>
      </c>
      <c r="D11" s="28" t="s">
        <v>4</v>
      </c>
      <c r="E11" s="28" t="s">
        <v>4</v>
      </c>
      <c r="F11" s="29"/>
      <c r="G11" s="28" t="s">
        <v>4</v>
      </c>
      <c r="H11" s="29"/>
      <c r="I11" s="28" t="s">
        <v>4</v>
      </c>
      <c r="J11" s="29"/>
      <c r="K11" s="28" t="s">
        <v>4</v>
      </c>
    </row>
    <row r="12" spans="1:15" ht="30" x14ac:dyDescent="0.25">
      <c r="A12" s="5" t="s">
        <v>5</v>
      </c>
      <c r="B12" s="6" t="s">
        <v>6</v>
      </c>
      <c r="C12" s="17">
        <f t="shared" ref="C12:K12" si="0">SUM(C13+C18+C23)</f>
        <v>130314.5</v>
      </c>
      <c r="D12" s="8">
        <f t="shared" si="0"/>
        <v>0</v>
      </c>
      <c r="E12" s="8">
        <f t="shared" si="0"/>
        <v>130314.5</v>
      </c>
      <c r="F12" s="8">
        <f t="shared" si="0"/>
        <v>0</v>
      </c>
      <c r="G12" s="8">
        <f t="shared" si="0"/>
        <v>130314.5</v>
      </c>
      <c r="H12" s="8">
        <f t="shared" si="0"/>
        <v>-8334</v>
      </c>
      <c r="I12" s="8">
        <f t="shared" si="0"/>
        <v>121980.5</v>
      </c>
      <c r="J12" s="8">
        <f t="shared" si="0"/>
        <v>5059.4000000000015</v>
      </c>
      <c r="K12" s="8">
        <f t="shared" si="0"/>
        <v>77654.299999999988</v>
      </c>
    </row>
    <row r="13" spans="1:15" ht="30" hidden="1" x14ac:dyDescent="0.25">
      <c r="A13" s="5" t="s">
        <v>7</v>
      </c>
      <c r="B13" s="6" t="s">
        <v>8</v>
      </c>
      <c r="C13" s="17">
        <f t="shared" ref="C13:I13" si="1">C15</f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  <c r="J13" s="8">
        <f>J15</f>
        <v>0</v>
      </c>
      <c r="K13" s="8">
        <f>K15</f>
        <v>0</v>
      </c>
    </row>
    <row r="14" spans="1:15" ht="45" hidden="1" x14ac:dyDescent="0.25">
      <c r="A14" s="5" t="s">
        <v>9</v>
      </c>
      <c r="B14" s="6" t="s">
        <v>10</v>
      </c>
      <c r="C14" s="6" t="s">
        <v>11</v>
      </c>
      <c r="D14" s="7" t="s">
        <v>11</v>
      </c>
      <c r="E14" s="7" t="s">
        <v>11</v>
      </c>
      <c r="F14" s="7" t="s">
        <v>11</v>
      </c>
      <c r="G14" s="7" t="s">
        <v>11</v>
      </c>
      <c r="H14" s="7" t="s">
        <v>11</v>
      </c>
      <c r="I14" s="7" t="s">
        <v>11</v>
      </c>
      <c r="J14" s="7" t="s">
        <v>11</v>
      </c>
      <c r="K14" s="7" t="s">
        <v>11</v>
      </c>
    </row>
    <row r="15" spans="1:15" ht="45" hidden="1" x14ac:dyDescent="0.25">
      <c r="A15" s="5" t="s">
        <v>12</v>
      </c>
      <c r="B15" s="6" t="s">
        <v>13</v>
      </c>
      <c r="C15" s="17">
        <f t="shared" ref="C15:I15" si="2">C17</f>
        <v>0</v>
      </c>
      <c r="D15" s="4">
        <f t="shared" si="2"/>
        <v>0</v>
      </c>
      <c r="E15" s="4">
        <f t="shared" si="2"/>
        <v>0</v>
      </c>
      <c r="F15" s="4">
        <f t="shared" si="2"/>
        <v>0</v>
      </c>
      <c r="G15" s="4">
        <f t="shared" si="2"/>
        <v>0</v>
      </c>
      <c r="H15" s="4">
        <f t="shared" si="2"/>
        <v>0</v>
      </c>
      <c r="I15" s="4">
        <f t="shared" si="2"/>
        <v>0</v>
      </c>
      <c r="J15" s="4">
        <f>J17</f>
        <v>0</v>
      </c>
      <c r="K15" s="4">
        <f>K17</f>
        <v>0</v>
      </c>
    </row>
    <row r="16" spans="1:15" ht="45" hidden="1" x14ac:dyDescent="0.25">
      <c r="A16" s="5" t="s">
        <v>14</v>
      </c>
      <c r="B16" s="6" t="s">
        <v>15</v>
      </c>
      <c r="C16" s="17">
        <f t="shared" ref="C16:K16" si="3">SUM(C17)</f>
        <v>0</v>
      </c>
      <c r="D16" s="8">
        <f t="shared" si="3"/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  <c r="J16" s="8">
        <f t="shared" si="3"/>
        <v>0</v>
      </c>
      <c r="K16" s="8">
        <f t="shared" si="3"/>
        <v>0</v>
      </c>
    </row>
    <row r="17" spans="1:11" ht="45" hidden="1" x14ac:dyDescent="0.25">
      <c r="A17" s="5" t="s">
        <v>16</v>
      </c>
      <c r="B17" s="6" t="s">
        <v>17</v>
      </c>
      <c r="C17" s="17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1:11" x14ac:dyDescent="0.25">
      <c r="A18" s="5" t="s">
        <v>18</v>
      </c>
      <c r="B18" s="6" t="s">
        <v>19</v>
      </c>
      <c r="C18" s="17">
        <f t="shared" ref="C18:I18" si="4">SUM(C19+C21)</f>
        <v>130314.5</v>
      </c>
      <c r="D18" s="8">
        <f t="shared" si="4"/>
        <v>50000</v>
      </c>
      <c r="E18" s="8">
        <f t="shared" si="4"/>
        <v>180314.5</v>
      </c>
      <c r="F18" s="8">
        <f t="shared" si="4"/>
        <v>-30856</v>
      </c>
      <c r="G18" s="8">
        <f t="shared" si="4"/>
        <v>149458.5</v>
      </c>
      <c r="H18" s="8">
        <f t="shared" si="4"/>
        <v>-100000</v>
      </c>
      <c r="I18" s="8">
        <f t="shared" si="4"/>
        <v>49458.5</v>
      </c>
      <c r="J18" s="8">
        <f>SUM(J19+J21)</f>
        <v>-59107.6</v>
      </c>
      <c r="K18" s="8">
        <f>SUM(K19+K21)</f>
        <v>0</v>
      </c>
    </row>
    <row r="19" spans="1:11" ht="30" x14ac:dyDescent="0.25">
      <c r="A19" s="5" t="s">
        <v>20</v>
      </c>
      <c r="B19" s="6" t="s">
        <v>21</v>
      </c>
      <c r="C19" s="17">
        <f t="shared" ref="C19:K19" si="5">SUM(C20)</f>
        <v>200314.5</v>
      </c>
      <c r="D19" s="8">
        <f t="shared" si="5"/>
        <v>50000</v>
      </c>
      <c r="E19" s="8">
        <f t="shared" si="5"/>
        <v>250314.5</v>
      </c>
      <c r="F19" s="8">
        <f t="shared" si="5"/>
        <v>-30856</v>
      </c>
      <c r="G19" s="8">
        <f t="shared" si="5"/>
        <v>219458.5</v>
      </c>
      <c r="H19" s="8">
        <f t="shared" si="5"/>
        <v>-100000</v>
      </c>
      <c r="I19" s="8">
        <f t="shared" si="5"/>
        <v>119458.5</v>
      </c>
      <c r="J19" s="8">
        <f t="shared" si="5"/>
        <v>-59107.6</v>
      </c>
      <c r="K19" s="8">
        <f t="shared" si="5"/>
        <v>0</v>
      </c>
    </row>
    <row r="20" spans="1:11" ht="30" x14ac:dyDescent="0.25">
      <c r="A20" s="5" t="s">
        <v>22</v>
      </c>
      <c r="B20" s="6" t="s">
        <v>109</v>
      </c>
      <c r="C20" s="17">
        <f>130314.5+70000</f>
        <v>200314.5</v>
      </c>
      <c r="D20" s="8">
        <v>50000</v>
      </c>
      <c r="E20" s="8">
        <f>C20+D20</f>
        <v>250314.5</v>
      </c>
      <c r="F20" s="8">
        <f>9144-40000</f>
        <v>-30856</v>
      </c>
      <c r="G20" s="8">
        <f>E20+F20</f>
        <v>219458.5</v>
      </c>
      <c r="H20" s="8">
        <v>-100000</v>
      </c>
      <c r="I20" s="8">
        <f>G20+H20</f>
        <v>119458.5</v>
      </c>
      <c r="J20" s="8">
        <f>-64167+8334-3274.6</f>
        <v>-59107.6</v>
      </c>
      <c r="K20" s="8">
        <v>0</v>
      </c>
    </row>
    <row r="21" spans="1:11" ht="30" x14ac:dyDescent="0.25">
      <c r="A21" s="5" t="s">
        <v>23</v>
      </c>
      <c r="B21" s="6" t="s">
        <v>24</v>
      </c>
      <c r="C21" s="17">
        <f t="shared" ref="C21:K21" si="6">SUM(C22)</f>
        <v>-70000</v>
      </c>
      <c r="D21" s="8">
        <f t="shared" si="6"/>
        <v>0</v>
      </c>
      <c r="E21" s="8">
        <f t="shared" si="6"/>
        <v>-70000</v>
      </c>
      <c r="F21" s="8">
        <f t="shared" si="6"/>
        <v>0</v>
      </c>
      <c r="G21" s="8">
        <f t="shared" si="6"/>
        <v>-70000</v>
      </c>
      <c r="H21" s="8">
        <f t="shared" si="6"/>
        <v>0</v>
      </c>
      <c r="I21" s="8">
        <f t="shared" si="6"/>
        <v>-70000</v>
      </c>
      <c r="J21" s="8">
        <f t="shared" si="6"/>
        <v>0</v>
      </c>
      <c r="K21" s="8">
        <f t="shared" si="6"/>
        <v>0</v>
      </c>
    </row>
    <row r="22" spans="1:11" ht="30" x14ac:dyDescent="0.25">
      <c r="A22" s="5" t="s">
        <v>25</v>
      </c>
      <c r="B22" s="6" t="s">
        <v>110</v>
      </c>
      <c r="C22" s="17">
        <v>-70000</v>
      </c>
      <c r="D22" s="8"/>
      <c r="E22" s="8">
        <f>C22+D22</f>
        <v>-70000</v>
      </c>
      <c r="F22" s="8"/>
      <c r="G22" s="8">
        <f>E22+F22</f>
        <v>-70000</v>
      </c>
      <c r="H22" s="8"/>
      <c r="I22" s="8">
        <f>G22+H22</f>
        <v>-70000</v>
      </c>
      <c r="J22" s="8"/>
      <c r="K22" s="8">
        <v>0</v>
      </c>
    </row>
    <row r="23" spans="1:11" s="9" customFormat="1" ht="30" x14ac:dyDescent="0.25">
      <c r="A23" s="10" t="s">
        <v>26</v>
      </c>
      <c r="B23" s="11" t="s">
        <v>27</v>
      </c>
      <c r="C23" s="17">
        <f t="shared" ref="C23:H23" si="7">C24+C26</f>
        <v>0</v>
      </c>
      <c r="D23" s="12">
        <f t="shared" si="7"/>
        <v>-50000</v>
      </c>
      <c r="E23" s="12">
        <f t="shared" si="7"/>
        <v>-50000</v>
      </c>
      <c r="F23" s="12">
        <f t="shared" si="7"/>
        <v>30856</v>
      </c>
      <c r="G23" s="12">
        <f t="shared" si="7"/>
        <v>-19144</v>
      </c>
      <c r="H23" s="12">
        <f t="shared" si="7"/>
        <v>91666</v>
      </c>
      <c r="I23" s="12">
        <f>I24+I26</f>
        <v>72522</v>
      </c>
      <c r="J23" s="12">
        <f>J24+J26</f>
        <v>64167</v>
      </c>
      <c r="K23" s="8">
        <f>K24+K26</f>
        <v>77654.299999999988</v>
      </c>
    </row>
    <row r="24" spans="1:11" s="9" customFormat="1" ht="30" x14ac:dyDescent="0.25">
      <c r="A24" s="10" t="s">
        <v>28</v>
      </c>
      <c r="B24" s="11" t="s">
        <v>29</v>
      </c>
      <c r="C24" s="17">
        <f t="shared" ref="C24:K24" si="8">C25</f>
        <v>0</v>
      </c>
      <c r="D24" s="12">
        <f t="shared" si="8"/>
        <v>0</v>
      </c>
      <c r="E24" s="12">
        <f t="shared" si="8"/>
        <v>0</v>
      </c>
      <c r="F24" s="12">
        <f t="shared" si="8"/>
        <v>40000</v>
      </c>
      <c r="G24" s="12">
        <f t="shared" si="8"/>
        <v>40000</v>
      </c>
      <c r="H24" s="12">
        <f t="shared" si="8"/>
        <v>100000</v>
      </c>
      <c r="I24" s="12">
        <f t="shared" si="8"/>
        <v>140000</v>
      </c>
      <c r="J24" s="12">
        <f t="shared" si="8"/>
        <v>70000</v>
      </c>
      <c r="K24" s="8">
        <f t="shared" si="8"/>
        <v>220000</v>
      </c>
    </row>
    <row r="25" spans="1:11" s="9" customFormat="1" ht="30" x14ac:dyDescent="0.25">
      <c r="A25" s="10" t="s">
        <v>30</v>
      </c>
      <c r="B25" s="11" t="s">
        <v>107</v>
      </c>
      <c r="C25" s="17"/>
      <c r="D25" s="12"/>
      <c r="E25" s="12"/>
      <c r="F25" s="12">
        <v>40000</v>
      </c>
      <c r="G25" s="12">
        <f>E25+F25</f>
        <v>40000</v>
      </c>
      <c r="H25" s="12">
        <v>100000</v>
      </c>
      <c r="I25" s="12">
        <f>G25+H25</f>
        <v>140000</v>
      </c>
      <c r="J25" s="12">
        <v>70000</v>
      </c>
      <c r="K25" s="8">
        <v>220000</v>
      </c>
    </row>
    <row r="26" spans="1:11" s="9" customFormat="1" ht="45" x14ac:dyDescent="0.25">
      <c r="A26" s="10" t="s">
        <v>31</v>
      </c>
      <c r="B26" s="11" t="s">
        <v>32</v>
      </c>
      <c r="C26" s="17">
        <f t="shared" ref="C26:K26" si="9">SUM(C27)</f>
        <v>0</v>
      </c>
      <c r="D26" s="12">
        <f t="shared" si="9"/>
        <v>-50000</v>
      </c>
      <c r="E26" s="12">
        <f t="shared" si="9"/>
        <v>-50000</v>
      </c>
      <c r="F26" s="12">
        <f t="shared" si="9"/>
        <v>-9144</v>
      </c>
      <c r="G26" s="12">
        <f t="shared" si="9"/>
        <v>-59144</v>
      </c>
      <c r="H26" s="12">
        <f t="shared" si="9"/>
        <v>-8334</v>
      </c>
      <c r="I26" s="12">
        <f t="shared" si="9"/>
        <v>-67478</v>
      </c>
      <c r="J26" s="12">
        <f t="shared" si="9"/>
        <v>-5833</v>
      </c>
      <c r="K26" s="8">
        <f t="shared" si="9"/>
        <v>-142345.70000000001</v>
      </c>
    </row>
    <row r="27" spans="1:11" s="9" customFormat="1" ht="45" x14ac:dyDescent="0.25">
      <c r="A27" s="10" t="s">
        <v>33</v>
      </c>
      <c r="B27" s="11" t="s">
        <v>108</v>
      </c>
      <c r="C27" s="17"/>
      <c r="D27" s="12">
        <v>-50000</v>
      </c>
      <c r="E27" s="12">
        <f>C27+D27</f>
        <v>-50000</v>
      </c>
      <c r="F27" s="12">
        <v>-9144</v>
      </c>
      <c r="G27" s="12">
        <f>E27+F27</f>
        <v>-59144</v>
      </c>
      <c r="H27" s="12">
        <v>-8334</v>
      </c>
      <c r="I27" s="12">
        <f>G27+H27</f>
        <v>-67478</v>
      </c>
      <c r="J27" s="12">
        <v>-5833</v>
      </c>
      <c r="K27" s="8">
        <v>-142345.70000000001</v>
      </c>
    </row>
    <row r="28" spans="1:11" s="9" customFormat="1" hidden="1" x14ac:dyDescent="0.25">
      <c r="A28" s="10" t="s">
        <v>34</v>
      </c>
      <c r="B28" s="11" t="s">
        <v>35</v>
      </c>
      <c r="C28" s="17">
        <f t="shared" ref="C28:I28" si="10">C29+C32+C35</f>
        <v>0</v>
      </c>
      <c r="D28" s="12">
        <f t="shared" si="10"/>
        <v>0</v>
      </c>
      <c r="E28" s="12">
        <f t="shared" si="10"/>
        <v>0</v>
      </c>
      <c r="F28" s="12">
        <f t="shared" si="10"/>
        <v>0</v>
      </c>
      <c r="G28" s="12">
        <f t="shared" si="10"/>
        <v>0</v>
      </c>
      <c r="H28" s="12">
        <f t="shared" si="10"/>
        <v>0</v>
      </c>
      <c r="I28" s="12">
        <f t="shared" si="10"/>
        <v>0</v>
      </c>
      <c r="J28" s="12">
        <f>J29+J32+J35</f>
        <v>0</v>
      </c>
      <c r="K28" s="8">
        <f>K29+K32+K35</f>
        <v>0</v>
      </c>
    </row>
    <row r="29" spans="1:11" s="9" customFormat="1" ht="30" hidden="1" x14ac:dyDescent="0.25">
      <c r="A29" s="10" t="s">
        <v>36</v>
      </c>
      <c r="B29" s="11" t="s">
        <v>37</v>
      </c>
      <c r="C29" s="17">
        <f t="shared" ref="C29:K30" si="11">C30</f>
        <v>0</v>
      </c>
      <c r="D29" s="12">
        <f t="shared" si="11"/>
        <v>0</v>
      </c>
      <c r="E29" s="12">
        <f t="shared" si="11"/>
        <v>0</v>
      </c>
      <c r="F29" s="12">
        <f t="shared" si="11"/>
        <v>0</v>
      </c>
      <c r="G29" s="12">
        <f t="shared" si="11"/>
        <v>0</v>
      </c>
      <c r="H29" s="12">
        <f t="shared" si="11"/>
        <v>0</v>
      </c>
      <c r="I29" s="12">
        <f t="shared" si="11"/>
        <v>0</v>
      </c>
      <c r="J29" s="12">
        <f t="shared" si="11"/>
        <v>0</v>
      </c>
      <c r="K29" s="8">
        <f t="shared" si="11"/>
        <v>0</v>
      </c>
    </row>
    <row r="30" spans="1:11" s="9" customFormat="1" ht="30" hidden="1" x14ac:dyDescent="0.25">
      <c r="A30" s="10" t="s">
        <v>38</v>
      </c>
      <c r="B30" s="11" t="s">
        <v>39</v>
      </c>
      <c r="C30" s="17">
        <f t="shared" si="11"/>
        <v>0</v>
      </c>
      <c r="D30" s="12">
        <f t="shared" si="11"/>
        <v>0</v>
      </c>
      <c r="E30" s="12">
        <f t="shared" si="11"/>
        <v>0</v>
      </c>
      <c r="F30" s="12">
        <f t="shared" si="11"/>
        <v>0</v>
      </c>
      <c r="G30" s="12">
        <f t="shared" si="11"/>
        <v>0</v>
      </c>
      <c r="H30" s="12">
        <f t="shared" si="11"/>
        <v>0</v>
      </c>
      <c r="I30" s="12">
        <f t="shared" si="11"/>
        <v>0</v>
      </c>
      <c r="J30" s="12">
        <f t="shared" si="11"/>
        <v>0</v>
      </c>
      <c r="K30" s="8">
        <f t="shared" si="11"/>
        <v>0</v>
      </c>
    </row>
    <row r="31" spans="1:11" s="9" customFormat="1" ht="45" hidden="1" x14ac:dyDescent="0.25">
      <c r="A31" s="10" t="s">
        <v>40</v>
      </c>
      <c r="B31" s="11" t="s">
        <v>41</v>
      </c>
      <c r="C31" s="17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8">
        <v>0</v>
      </c>
    </row>
    <row r="32" spans="1:11" s="9" customFormat="1" ht="30" hidden="1" x14ac:dyDescent="0.25">
      <c r="A32" s="10" t="s">
        <v>42</v>
      </c>
      <c r="B32" s="11" t="s">
        <v>43</v>
      </c>
      <c r="C32" s="17">
        <f t="shared" ref="C32:K33" si="12">C33</f>
        <v>0</v>
      </c>
      <c r="D32" s="12">
        <f t="shared" si="12"/>
        <v>0</v>
      </c>
      <c r="E32" s="12">
        <f t="shared" si="12"/>
        <v>0</v>
      </c>
      <c r="F32" s="12">
        <f t="shared" si="12"/>
        <v>0</v>
      </c>
      <c r="G32" s="12">
        <f t="shared" si="12"/>
        <v>0</v>
      </c>
      <c r="H32" s="12">
        <f t="shared" si="12"/>
        <v>0</v>
      </c>
      <c r="I32" s="12">
        <f t="shared" si="12"/>
        <v>0</v>
      </c>
      <c r="J32" s="12">
        <f t="shared" si="12"/>
        <v>0</v>
      </c>
      <c r="K32" s="8">
        <f t="shared" si="12"/>
        <v>0</v>
      </c>
    </row>
    <row r="33" spans="1:14" s="9" customFormat="1" ht="75" hidden="1" x14ac:dyDescent="0.25">
      <c r="A33" s="10" t="s">
        <v>44</v>
      </c>
      <c r="B33" s="11" t="s">
        <v>45</v>
      </c>
      <c r="C33" s="17">
        <f t="shared" si="12"/>
        <v>0</v>
      </c>
      <c r="D33" s="12">
        <f t="shared" si="12"/>
        <v>0</v>
      </c>
      <c r="E33" s="12">
        <f t="shared" si="12"/>
        <v>0</v>
      </c>
      <c r="F33" s="12">
        <f t="shared" si="12"/>
        <v>0</v>
      </c>
      <c r="G33" s="12">
        <f t="shared" si="12"/>
        <v>0</v>
      </c>
      <c r="H33" s="12">
        <f t="shared" si="12"/>
        <v>0</v>
      </c>
      <c r="I33" s="12">
        <f t="shared" si="12"/>
        <v>0</v>
      </c>
      <c r="J33" s="12">
        <f t="shared" si="12"/>
        <v>0</v>
      </c>
      <c r="K33" s="8">
        <f t="shared" si="12"/>
        <v>0</v>
      </c>
    </row>
    <row r="34" spans="1:14" s="9" customFormat="1" ht="90" hidden="1" x14ac:dyDescent="0.25">
      <c r="A34" s="10" t="s">
        <v>46</v>
      </c>
      <c r="B34" s="11" t="s">
        <v>47</v>
      </c>
      <c r="C34" s="17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8">
        <v>0</v>
      </c>
    </row>
    <row r="35" spans="1:14" s="9" customFormat="1" ht="30" hidden="1" x14ac:dyDescent="0.25">
      <c r="A35" s="10" t="s">
        <v>48</v>
      </c>
      <c r="B35" s="11" t="s">
        <v>49</v>
      </c>
      <c r="C35" s="17">
        <f t="shared" ref="C35:I35" si="13">C36+C41</f>
        <v>0</v>
      </c>
      <c r="D35" s="12">
        <f t="shared" si="13"/>
        <v>0</v>
      </c>
      <c r="E35" s="12">
        <f t="shared" si="13"/>
        <v>0</v>
      </c>
      <c r="F35" s="12">
        <f t="shared" si="13"/>
        <v>0</v>
      </c>
      <c r="G35" s="12">
        <f t="shared" si="13"/>
        <v>0</v>
      </c>
      <c r="H35" s="12">
        <f t="shared" si="13"/>
        <v>0</v>
      </c>
      <c r="I35" s="12">
        <f t="shared" si="13"/>
        <v>0</v>
      </c>
      <c r="J35" s="12">
        <f>J36+J41</f>
        <v>0</v>
      </c>
      <c r="K35" s="8">
        <f>K36+K41</f>
        <v>0</v>
      </c>
    </row>
    <row r="36" spans="1:14" s="9" customFormat="1" ht="30" hidden="1" x14ac:dyDescent="0.25">
      <c r="A36" s="10" t="s">
        <v>50</v>
      </c>
      <c r="B36" s="11" t="s">
        <v>51</v>
      </c>
      <c r="C36" s="17">
        <f t="shared" ref="C36:I36" si="14">C37+C39</f>
        <v>0</v>
      </c>
      <c r="D36" s="12">
        <f t="shared" si="14"/>
        <v>0</v>
      </c>
      <c r="E36" s="12">
        <f t="shared" si="14"/>
        <v>0</v>
      </c>
      <c r="F36" s="12">
        <f t="shared" si="14"/>
        <v>0</v>
      </c>
      <c r="G36" s="12">
        <f t="shared" si="14"/>
        <v>0</v>
      </c>
      <c r="H36" s="12">
        <f t="shared" si="14"/>
        <v>0</v>
      </c>
      <c r="I36" s="12">
        <f t="shared" si="14"/>
        <v>0</v>
      </c>
      <c r="J36" s="12">
        <f>J37+J39</f>
        <v>0</v>
      </c>
      <c r="K36" s="8">
        <f>K37+K39</f>
        <v>0</v>
      </c>
    </row>
    <row r="37" spans="1:14" s="9" customFormat="1" ht="30" hidden="1" x14ac:dyDescent="0.25">
      <c r="A37" s="10" t="s">
        <v>52</v>
      </c>
      <c r="B37" s="11" t="s">
        <v>53</v>
      </c>
      <c r="C37" s="17">
        <f t="shared" ref="C37:K37" si="15">C38</f>
        <v>0</v>
      </c>
      <c r="D37" s="12">
        <f t="shared" si="15"/>
        <v>0</v>
      </c>
      <c r="E37" s="12">
        <f t="shared" si="15"/>
        <v>0</v>
      </c>
      <c r="F37" s="12">
        <f t="shared" si="15"/>
        <v>0</v>
      </c>
      <c r="G37" s="12">
        <f t="shared" si="15"/>
        <v>0</v>
      </c>
      <c r="H37" s="12">
        <f t="shared" si="15"/>
        <v>0</v>
      </c>
      <c r="I37" s="12">
        <f t="shared" si="15"/>
        <v>0</v>
      </c>
      <c r="J37" s="12">
        <f t="shared" si="15"/>
        <v>0</v>
      </c>
      <c r="K37" s="8">
        <f t="shared" si="15"/>
        <v>0</v>
      </c>
    </row>
    <row r="38" spans="1:14" s="9" customFormat="1" ht="30" hidden="1" x14ac:dyDescent="0.25">
      <c r="A38" s="10" t="s">
        <v>54</v>
      </c>
      <c r="B38" s="11" t="s">
        <v>55</v>
      </c>
      <c r="C38" s="17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8">
        <v>0</v>
      </c>
    </row>
    <row r="39" spans="1:14" s="9" customFormat="1" ht="45" hidden="1" x14ac:dyDescent="0.25">
      <c r="A39" s="10" t="s">
        <v>56</v>
      </c>
      <c r="B39" s="11" t="s">
        <v>57</v>
      </c>
      <c r="C39" s="17">
        <f t="shared" ref="C39:K39" si="16">C40</f>
        <v>0</v>
      </c>
      <c r="D39" s="12">
        <f t="shared" si="16"/>
        <v>0</v>
      </c>
      <c r="E39" s="12">
        <f t="shared" si="16"/>
        <v>0</v>
      </c>
      <c r="F39" s="12">
        <f t="shared" si="16"/>
        <v>0</v>
      </c>
      <c r="G39" s="12">
        <f t="shared" si="16"/>
        <v>0</v>
      </c>
      <c r="H39" s="12">
        <f t="shared" si="16"/>
        <v>0</v>
      </c>
      <c r="I39" s="12">
        <f t="shared" si="16"/>
        <v>0</v>
      </c>
      <c r="J39" s="12">
        <f t="shared" si="16"/>
        <v>0</v>
      </c>
      <c r="K39" s="8">
        <f t="shared" si="16"/>
        <v>0</v>
      </c>
    </row>
    <row r="40" spans="1:14" s="9" customFormat="1" ht="45" hidden="1" x14ac:dyDescent="0.25">
      <c r="A40" s="10" t="s">
        <v>58</v>
      </c>
      <c r="B40" s="11" t="s">
        <v>59</v>
      </c>
      <c r="C40" s="17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8">
        <v>0</v>
      </c>
    </row>
    <row r="41" spans="1:14" s="9" customFormat="1" ht="30" hidden="1" x14ac:dyDescent="0.25">
      <c r="A41" s="10" t="s">
        <v>60</v>
      </c>
      <c r="B41" s="11" t="s">
        <v>61</v>
      </c>
      <c r="C41" s="17">
        <f t="shared" ref="C41:K42" si="17">C42</f>
        <v>0</v>
      </c>
      <c r="D41" s="12">
        <f t="shared" si="17"/>
        <v>0</v>
      </c>
      <c r="E41" s="12">
        <f t="shared" si="17"/>
        <v>0</v>
      </c>
      <c r="F41" s="12">
        <f t="shared" si="17"/>
        <v>0</v>
      </c>
      <c r="G41" s="12">
        <f t="shared" si="17"/>
        <v>0</v>
      </c>
      <c r="H41" s="12">
        <f t="shared" si="17"/>
        <v>0</v>
      </c>
      <c r="I41" s="12">
        <f t="shared" si="17"/>
        <v>0</v>
      </c>
      <c r="J41" s="12">
        <f t="shared" si="17"/>
        <v>0</v>
      </c>
      <c r="K41" s="8">
        <f t="shared" si="17"/>
        <v>0</v>
      </c>
    </row>
    <row r="42" spans="1:14" s="9" customFormat="1" ht="30" hidden="1" x14ac:dyDescent="0.25">
      <c r="A42" s="10" t="s">
        <v>62</v>
      </c>
      <c r="B42" s="11" t="s">
        <v>63</v>
      </c>
      <c r="C42" s="17">
        <f t="shared" si="17"/>
        <v>0</v>
      </c>
      <c r="D42" s="12">
        <f t="shared" si="17"/>
        <v>0</v>
      </c>
      <c r="E42" s="12">
        <f t="shared" si="17"/>
        <v>0</v>
      </c>
      <c r="F42" s="12">
        <f t="shared" si="17"/>
        <v>0</v>
      </c>
      <c r="G42" s="12">
        <f t="shared" si="17"/>
        <v>0</v>
      </c>
      <c r="H42" s="12">
        <f t="shared" si="17"/>
        <v>0</v>
      </c>
      <c r="I42" s="12">
        <f t="shared" si="17"/>
        <v>0</v>
      </c>
      <c r="J42" s="12">
        <f t="shared" si="17"/>
        <v>0</v>
      </c>
      <c r="K42" s="8">
        <f t="shared" si="17"/>
        <v>0</v>
      </c>
    </row>
    <row r="43" spans="1:14" s="9" customFormat="1" ht="45" hidden="1" x14ac:dyDescent="0.25">
      <c r="A43" s="10" t="s">
        <v>64</v>
      </c>
      <c r="B43" s="11" t="s">
        <v>65</v>
      </c>
      <c r="C43" s="17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8">
        <v>0</v>
      </c>
    </row>
    <row r="44" spans="1:14" s="9" customFormat="1" hidden="1" x14ac:dyDescent="0.25">
      <c r="A44" s="10" t="s">
        <v>66</v>
      </c>
      <c r="B44" s="11" t="s">
        <v>67</v>
      </c>
      <c r="C44" s="17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8">
        <v>0</v>
      </c>
    </row>
    <row r="45" spans="1:14" s="9" customFormat="1" ht="30" hidden="1" x14ac:dyDescent="0.25">
      <c r="A45" s="10" t="s">
        <v>68</v>
      </c>
      <c r="B45" s="11" t="s">
        <v>69</v>
      </c>
      <c r="C45" s="17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8">
        <v>0</v>
      </c>
    </row>
    <row r="46" spans="1:14" s="9" customFormat="1" ht="30" hidden="1" x14ac:dyDescent="0.25">
      <c r="A46" s="10" t="s">
        <v>70</v>
      </c>
      <c r="B46" s="11" t="s">
        <v>71</v>
      </c>
      <c r="C46" s="17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8">
        <v>0</v>
      </c>
    </row>
    <row r="47" spans="1:14" s="9" customFormat="1" ht="24.75" customHeight="1" x14ac:dyDescent="0.25">
      <c r="A47" s="10" t="s">
        <v>72</v>
      </c>
      <c r="B47" s="11" t="s">
        <v>73</v>
      </c>
      <c r="C47" s="17">
        <f t="shared" ref="C47:I47" si="18">SUM(C48+C55)</f>
        <v>0</v>
      </c>
      <c r="D47" s="12">
        <f t="shared" si="18"/>
        <v>31932.6</v>
      </c>
      <c r="E47" s="12">
        <f t="shared" si="18"/>
        <v>31932.599999999627</v>
      </c>
      <c r="F47" s="12">
        <f t="shared" si="18"/>
        <v>6.6999999999825377</v>
      </c>
      <c r="G47" s="12">
        <f t="shared" si="18"/>
        <v>31939.299999999814</v>
      </c>
      <c r="H47" s="12">
        <f t="shared" si="18"/>
        <v>8334</v>
      </c>
      <c r="I47" s="12">
        <f t="shared" si="18"/>
        <v>40273.299999999814</v>
      </c>
      <c r="J47" s="12">
        <f>SUM(J48+J55)</f>
        <v>161666</v>
      </c>
      <c r="K47" s="8">
        <f>K54+K61</f>
        <v>-36621.100000000559</v>
      </c>
      <c r="N47" s="19">
        <f>N54+N61</f>
        <v>223797.20000000019</v>
      </c>
    </row>
    <row r="48" spans="1:14" s="9" customFormat="1" hidden="1" x14ac:dyDescent="0.25">
      <c r="A48" s="10" t="s">
        <v>74</v>
      </c>
      <c r="B48" s="11" t="s">
        <v>75</v>
      </c>
      <c r="C48" s="17">
        <f t="shared" ref="C48:I48" si="19">C52+C49</f>
        <v>-5186037.0999999996</v>
      </c>
      <c r="D48" s="12">
        <f t="shared" si="19"/>
        <v>-14226.5</v>
      </c>
      <c r="E48" s="12">
        <f t="shared" si="19"/>
        <v>-5200263.5999999996</v>
      </c>
      <c r="F48" s="12">
        <f t="shared" si="19"/>
        <v>-208893.2</v>
      </c>
      <c r="G48" s="12">
        <f t="shared" si="19"/>
        <v>-5409156.7999999998</v>
      </c>
      <c r="H48" s="12">
        <f t="shared" si="19"/>
        <v>-185163.2</v>
      </c>
      <c r="I48" s="12">
        <f t="shared" si="19"/>
        <v>-5594320</v>
      </c>
      <c r="J48" s="12">
        <f>J52+J49</f>
        <v>-362195.7</v>
      </c>
      <c r="K48" s="8">
        <f>K52+K49</f>
        <v>-7041240.4000000004</v>
      </c>
    </row>
    <row r="49" spans="1:14" s="9" customFormat="1" hidden="1" x14ac:dyDescent="0.25">
      <c r="A49" s="10" t="s">
        <v>76</v>
      </c>
      <c r="B49" s="11" t="s">
        <v>77</v>
      </c>
      <c r="C49" s="17">
        <f t="shared" ref="C49:K50" si="20">C50</f>
        <v>0</v>
      </c>
      <c r="D49" s="12">
        <f t="shared" si="20"/>
        <v>0</v>
      </c>
      <c r="E49" s="12">
        <f t="shared" si="20"/>
        <v>0</v>
      </c>
      <c r="F49" s="12">
        <f t="shared" si="20"/>
        <v>0</v>
      </c>
      <c r="G49" s="12">
        <f t="shared" si="20"/>
        <v>0</v>
      </c>
      <c r="H49" s="12">
        <f t="shared" si="20"/>
        <v>0</v>
      </c>
      <c r="I49" s="12">
        <f t="shared" si="20"/>
        <v>0</v>
      </c>
      <c r="J49" s="12">
        <f t="shared" si="20"/>
        <v>0</v>
      </c>
      <c r="K49" s="8">
        <f t="shared" si="20"/>
        <v>0</v>
      </c>
    </row>
    <row r="50" spans="1:14" s="9" customFormat="1" ht="30" hidden="1" x14ac:dyDescent="0.25">
      <c r="A50" s="10" t="s">
        <v>78</v>
      </c>
      <c r="B50" s="11" t="s">
        <v>79</v>
      </c>
      <c r="C50" s="17">
        <f t="shared" si="20"/>
        <v>0</v>
      </c>
      <c r="D50" s="12">
        <f t="shared" si="20"/>
        <v>0</v>
      </c>
      <c r="E50" s="12">
        <f t="shared" si="20"/>
        <v>0</v>
      </c>
      <c r="F50" s="12">
        <f t="shared" si="20"/>
        <v>0</v>
      </c>
      <c r="G50" s="12">
        <f t="shared" si="20"/>
        <v>0</v>
      </c>
      <c r="H50" s="12">
        <f t="shared" si="20"/>
        <v>0</v>
      </c>
      <c r="I50" s="12">
        <f t="shared" si="20"/>
        <v>0</v>
      </c>
      <c r="J50" s="12">
        <f t="shared" si="20"/>
        <v>0</v>
      </c>
      <c r="K50" s="8">
        <f t="shared" si="20"/>
        <v>0</v>
      </c>
    </row>
    <row r="51" spans="1:14" s="9" customFormat="1" ht="30" hidden="1" x14ac:dyDescent="0.25">
      <c r="A51" s="10" t="s">
        <v>80</v>
      </c>
      <c r="B51" s="11" t="s">
        <v>81</v>
      </c>
      <c r="C51" s="17"/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8">
        <v>0</v>
      </c>
    </row>
    <row r="52" spans="1:14" s="9" customFormat="1" hidden="1" x14ac:dyDescent="0.25">
      <c r="A52" s="10" t="s">
        <v>82</v>
      </c>
      <c r="B52" s="11" t="s">
        <v>100</v>
      </c>
      <c r="C52" s="17">
        <f t="shared" ref="C52:K53" si="21">C53</f>
        <v>-5186037.0999999996</v>
      </c>
      <c r="D52" s="12">
        <f t="shared" si="21"/>
        <v>-14226.5</v>
      </c>
      <c r="E52" s="12">
        <f t="shared" si="21"/>
        <v>-5200263.5999999996</v>
      </c>
      <c r="F52" s="12">
        <f t="shared" si="21"/>
        <v>-208893.2</v>
      </c>
      <c r="G52" s="12">
        <f t="shared" si="21"/>
        <v>-5409156.7999999998</v>
      </c>
      <c r="H52" s="12">
        <f t="shared" si="21"/>
        <v>-185163.2</v>
      </c>
      <c r="I52" s="12">
        <f t="shared" si="21"/>
        <v>-5594320</v>
      </c>
      <c r="J52" s="12">
        <f t="shared" si="21"/>
        <v>-362195.7</v>
      </c>
      <c r="K52" s="8">
        <f t="shared" si="21"/>
        <v>-7041240.4000000004</v>
      </c>
    </row>
    <row r="53" spans="1:14" s="9" customFormat="1" ht="29.25" hidden="1" customHeight="1" x14ac:dyDescent="0.25">
      <c r="A53" s="10" t="s">
        <v>83</v>
      </c>
      <c r="B53" s="11" t="s">
        <v>101</v>
      </c>
      <c r="C53" s="17">
        <f t="shared" si="21"/>
        <v>-5186037.0999999996</v>
      </c>
      <c r="D53" s="12">
        <f t="shared" si="21"/>
        <v>-14226.5</v>
      </c>
      <c r="E53" s="12">
        <f t="shared" si="21"/>
        <v>-5200263.5999999996</v>
      </c>
      <c r="F53" s="12">
        <f t="shared" si="21"/>
        <v>-208893.2</v>
      </c>
      <c r="G53" s="12">
        <f t="shared" si="21"/>
        <v>-5409156.7999999998</v>
      </c>
      <c r="H53" s="12">
        <f t="shared" si="21"/>
        <v>-185163.2</v>
      </c>
      <c r="I53" s="12">
        <f t="shared" si="21"/>
        <v>-5594320</v>
      </c>
      <c r="J53" s="12">
        <f t="shared" si="21"/>
        <v>-362195.7</v>
      </c>
      <c r="K53" s="8">
        <f t="shared" si="21"/>
        <v>-7041240.4000000004</v>
      </c>
    </row>
    <row r="54" spans="1:14" s="9" customFormat="1" ht="30" x14ac:dyDescent="0.25">
      <c r="A54" s="10" t="s">
        <v>84</v>
      </c>
      <c r="B54" s="11" t="s">
        <v>102</v>
      </c>
      <c r="C54" s="17">
        <f>-4985722.6-130314.5-70000</f>
        <v>-5186037.0999999996</v>
      </c>
      <c r="D54" s="12">
        <v>-14226.5</v>
      </c>
      <c r="E54" s="12">
        <f>C54+D54</f>
        <v>-5200263.5999999996</v>
      </c>
      <c r="F54" s="12">
        <f>-149749.2-F25-F20-50000</f>
        <v>-208893.2</v>
      </c>
      <c r="G54" s="12">
        <f>E54+F54</f>
        <v>-5409156.7999999998</v>
      </c>
      <c r="H54" s="8">
        <f>-185163.2</f>
        <v>-185163.2</v>
      </c>
      <c r="I54" s="8">
        <f>G54+H54</f>
        <v>-5594320</v>
      </c>
      <c r="J54" s="8">
        <f>-351303.3-J25-J20</f>
        <v>-362195.7</v>
      </c>
      <c r="K54" s="8">
        <v>-7041240.4000000004</v>
      </c>
      <c r="N54" s="22">
        <f>-5894671.8-K25-K20</f>
        <v>-6114671.7999999998</v>
      </c>
    </row>
    <row r="55" spans="1:14" s="9" customFormat="1" ht="15.75" hidden="1" x14ac:dyDescent="0.25">
      <c r="A55" s="10" t="s">
        <v>85</v>
      </c>
      <c r="B55" s="11" t="s">
        <v>86</v>
      </c>
      <c r="C55" s="17">
        <f t="shared" ref="C55:I55" si="22">C56+C59</f>
        <v>5186037.0999999996</v>
      </c>
      <c r="D55" s="12">
        <f t="shared" si="22"/>
        <v>46159.1</v>
      </c>
      <c r="E55" s="12">
        <f t="shared" si="22"/>
        <v>5232196.1999999993</v>
      </c>
      <c r="F55" s="12">
        <f t="shared" si="22"/>
        <v>208899.9</v>
      </c>
      <c r="G55" s="12">
        <f t="shared" si="22"/>
        <v>5441096.0999999996</v>
      </c>
      <c r="H55" s="8">
        <f t="shared" si="22"/>
        <v>193497.2</v>
      </c>
      <c r="I55" s="8">
        <f t="shared" si="22"/>
        <v>5634593.2999999998</v>
      </c>
      <c r="J55" s="8">
        <f>J56+J59</f>
        <v>523861.7</v>
      </c>
      <c r="K55" s="8">
        <f t="shared" ref="K55:K60" si="23">I55+J55</f>
        <v>6158455</v>
      </c>
      <c r="N55" s="21"/>
    </row>
    <row r="56" spans="1:14" s="9" customFormat="1" ht="15.75" hidden="1" x14ac:dyDescent="0.25">
      <c r="A56" s="10" t="s">
        <v>87</v>
      </c>
      <c r="B56" s="11" t="s">
        <v>88</v>
      </c>
      <c r="C56" s="17">
        <f t="shared" ref="C56:J57" si="24">C57</f>
        <v>0</v>
      </c>
      <c r="D56" s="12">
        <f t="shared" si="24"/>
        <v>0</v>
      </c>
      <c r="E56" s="12">
        <f t="shared" si="24"/>
        <v>0</v>
      </c>
      <c r="F56" s="12">
        <f t="shared" si="24"/>
        <v>0</v>
      </c>
      <c r="G56" s="12">
        <f t="shared" si="24"/>
        <v>0</v>
      </c>
      <c r="H56" s="8">
        <f t="shared" si="24"/>
        <v>0</v>
      </c>
      <c r="I56" s="8">
        <f t="shared" si="24"/>
        <v>0</v>
      </c>
      <c r="J56" s="8">
        <f t="shared" si="24"/>
        <v>0</v>
      </c>
      <c r="K56" s="8">
        <f t="shared" si="23"/>
        <v>0</v>
      </c>
      <c r="N56" s="21"/>
    </row>
    <row r="57" spans="1:14" s="9" customFormat="1" ht="15.75" hidden="1" x14ac:dyDescent="0.25">
      <c r="A57" s="10" t="s">
        <v>89</v>
      </c>
      <c r="B57" s="11" t="s">
        <v>90</v>
      </c>
      <c r="C57" s="17">
        <f t="shared" si="24"/>
        <v>0</v>
      </c>
      <c r="D57" s="12">
        <f t="shared" si="24"/>
        <v>0</v>
      </c>
      <c r="E57" s="12">
        <f t="shared" si="24"/>
        <v>0</v>
      </c>
      <c r="F57" s="12">
        <f t="shared" si="24"/>
        <v>0</v>
      </c>
      <c r="G57" s="12">
        <f t="shared" si="24"/>
        <v>0</v>
      </c>
      <c r="H57" s="8">
        <f t="shared" si="24"/>
        <v>0</v>
      </c>
      <c r="I57" s="8">
        <f t="shared" si="24"/>
        <v>0</v>
      </c>
      <c r="J57" s="8">
        <f t="shared" si="24"/>
        <v>0</v>
      </c>
      <c r="K57" s="8">
        <f t="shared" si="23"/>
        <v>0</v>
      </c>
      <c r="N57" s="21"/>
    </row>
    <row r="58" spans="1:14" s="9" customFormat="1" ht="30" hidden="1" x14ac:dyDescent="0.25">
      <c r="A58" s="10" t="s">
        <v>91</v>
      </c>
      <c r="B58" s="11" t="s">
        <v>92</v>
      </c>
      <c r="C58" s="17">
        <v>0</v>
      </c>
      <c r="D58" s="12">
        <v>0</v>
      </c>
      <c r="E58" s="12">
        <v>0</v>
      </c>
      <c r="F58" s="12">
        <v>0</v>
      </c>
      <c r="G58" s="12">
        <v>0</v>
      </c>
      <c r="H58" s="8">
        <v>0</v>
      </c>
      <c r="I58" s="8">
        <v>0</v>
      </c>
      <c r="J58" s="8">
        <v>0</v>
      </c>
      <c r="K58" s="8">
        <f t="shared" si="23"/>
        <v>0</v>
      </c>
      <c r="N58" s="21"/>
    </row>
    <row r="59" spans="1:14" s="9" customFormat="1" ht="15.75" hidden="1" x14ac:dyDescent="0.25">
      <c r="A59" s="10" t="s">
        <v>93</v>
      </c>
      <c r="B59" s="11" t="s">
        <v>94</v>
      </c>
      <c r="C59" s="17">
        <f t="shared" ref="C59:I59" si="25">C60-C62</f>
        <v>5186037.0999999996</v>
      </c>
      <c r="D59" s="12">
        <f t="shared" si="25"/>
        <v>46159.1</v>
      </c>
      <c r="E59" s="12">
        <f t="shared" si="25"/>
        <v>5232196.1999999993</v>
      </c>
      <c r="F59" s="12">
        <f t="shared" si="25"/>
        <v>208899.9</v>
      </c>
      <c r="G59" s="12">
        <f t="shared" si="25"/>
        <v>5441096.0999999996</v>
      </c>
      <c r="H59" s="8">
        <f t="shared" si="25"/>
        <v>193497.2</v>
      </c>
      <c r="I59" s="8">
        <f t="shared" si="25"/>
        <v>5634593.2999999998</v>
      </c>
      <c r="J59" s="8">
        <f>J60-J62</f>
        <v>523861.7</v>
      </c>
      <c r="K59" s="8">
        <f t="shared" si="23"/>
        <v>6158455</v>
      </c>
      <c r="N59" s="21"/>
    </row>
    <row r="60" spans="1:14" s="9" customFormat="1" ht="15.75" hidden="1" x14ac:dyDescent="0.25">
      <c r="A60" s="10" t="s">
        <v>95</v>
      </c>
      <c r="B60" s="11" t="s">
        <v>103</v>
      </c>
      <c r="C60" s="17">
        <f t="shared" ref="C60:J60" si="26">SUM(C61)</f>
        <v>5186037.0999999996</v>
      </c>
      <c r="D60" s="12">
        <f t="shared" si="26"/>
        <v>46159.1</v>
      </c>
      <c r="E60" s="12">
        <f t="shared" si="26"/>
        <v>5232196.1999999993</v>
      </c>
      <c r="F60" s="12">
        <f t="shared" si="26"/>
        <v>208899.9</v>
      </c>
      <c r="G60" s="12">
        <f t="shared" si="26"/>
        <v>5441096.0999999996</v>
      </c>
      <c r="H60" s="8">
        <f t="shared" si="26"/>
        <v>193497.2</v>
      </c>
      <c r="I60" s="8">
        <f t="shared" si="26"/>
        <v>5634593.2999999998</v>
      </c>
      <c r="J60" s="8">
        <f t="shared" si="26"/>
        <v>523861.7</v>
      </c>
      <c r="K60" s="8">
        <f t="shared" si="23"/>
        <v>6158455</v>
      </c>
      <c r="N60" s="21"/>
    </row>
    <row r="61" spans="1:14" s="9" customFormat="1" ht="30" x14ac:dyDescent="0.25">
      <c r="A61" s="10" t="s">
        <v>96</v>
      </c>
      <c r="B61" s="11" t="s">
        <v>104</v>
      </c>
      <c r="C61" s="17">
        <f>5116037.1+70000</f>
        <v>5186037.0999999996</v>
      </c>
      <c r="D61" s="12">
        <v>46159.1</v>
      </c>
      <c r="E61" s="12">
        <f>C61+D61</f>
        <v>5232196.1999999993</v>
      </c>
      <c r="F61" s="12">
        <f>149755.9+9144+50000</f>
        <v>208899.9</v>
      </c>
      <c r="G61" s="12">
        <f>E61+F61</f>
        <v>5441096.0999999996</v>
      </c>
      <c r="H61" s="8">
        <f>185163.2-(H27)</f>
        <v>193497.2</v>
      </c>
      <c r="I61" s="8">
        <f>G61+H61</f>
        <v>5634593.2999999998</v>
      </c>
      <c r="J61" s="8">
        <f>518028.7-(J27)</f>
        <v>523861.7</v>
      </c>
      <c r="K61" s="8">
        <v>7004619.2999999998</v>
      </c>
      <c r="N61" s="20">
        <f>6196123.3-K22-K27</f>
        <v>6338469</v>
      </c>
    </row>
    <row r="62" spans="1:14" s="9" customFormat="1" hidden="1" x14ac:dyDescent="0.25">
      <c r="A62" s="10" t="s">
        <v>93</v>
      </c>
      <c r="B62" s="11" t="s">
        <v>105</v>
      </c>
      <c r="C62" s="17">
        <f t="shared" ref="C62:K62" si="27">SUM(C63)</f>
        <v>0</v>
      </c>
      <c r="D62" s="12">
        <f t="shared" si="27"/>
        <v>0</v>
      </c>
      <c r="E62" s="12">
        <f t="shared" si="27"/>
        <v>0</v>
      </c>
      <c r="F62" s="12">
        <f t="shared" si="27"/>
        <v>0</v>
      </c>
      <c r="G62" s="12">
        <f t="shared" si="27"/>
        <v>0</v>
      </c>
      <c r="H62" s="8">
        <f t="shared" si="27"/>
        <v>0</v>
      </c>
      <c r="I62" s="12">
        <f t="shared" si="27"/>
        <v>0</v>
      </c>
      <c r="J62" s="8">
        <f>SUM(J63)</f>
        <v>0</v>
      </c>
      <c r="K62" s="8">
        <f t="shared" si="27"/>
        <v>0</v>
      </c>
    </row>
    <row r="63" spans="1:14" s="9" customFormat="1" ht="30" hidden="1" x14ac:dyDescent="0.25">
      <c r="A63" s="10" t="s">
        <v>97</v>
      </c>
      <c r="B63" s="11" t="s">
        <v>106</v>
      </c>
      <c r="C63" s="17">
        <v>0</v>
      </c>
      <c r="D63" s="12">
        <v>0</v>
      </c>
      <c r="E63" s="12">
        <v>0</v>
      </c>
      <c r="F63" s="12">
        <v>0</v>
      </c>
      <c r="G63" s="12">
        <v>0</v>
      </c>
      <c r="H63" s="8">
        <v>0</v>
      </c>
      <c r="I63" s="12">
        <v>0</v>
      </c>
      <c r="J63" s="8">
        <v>0</v>
      </c>
      <c r="K63" s="8">
        <v>0</v>
      </c>
    </row>
    <row r="64" spans="1:14" ht="21" customHeight="1" x14ac:dyDescent="0.25">
      <c r="A64" s="5" t="s">
        <v>98</v>
      </c>
      <c r="B64" s="6" t="s">
        <v>99</v>
      </c>
      <c r="C64" s="17">
        <f t="shared" ref="C64:J64" si="28">C12+C47</f>
        <v>130314.5</v>
      </c>
      <c r="D64" s="8">
        <f t="shared" si="28"/>
        <v>31932.6</v>
      </c>
      <c r="E64" s="8">
        <f t="shared" si="28"/>
        <v>162247.09999999963</v>
      </c>
      <c r="F64" s="8">
        <f t="shared" si="28"/>
        <v>6.6999999999825377</v>
      </c>
      <c r="G64" s="8">
        <f t="shared" si="28"/>
        <v>162253.79999999981</v>
      </c>
      <c r="H64" s="8">
        <f t="shared" si="28"/>
        <v>0</v>
      </c>
      <c r="I64" s="8">
        <f t="shared" si="28"/>
        <v>162253.79999999981</v>
      </c>
      <c r="J64" s="8">
        <f t="shared" si="28"/>
        <v>166725.4</v>
      </c>
      <c r="K64" s="8">
        <f>K12+K47</f>
        <v>41033.19999999943</v>
      </c>
    </row>
    <row r="70" spans="1:3" x14ac:dyDescent="0.25">
      <c r="A70" s="13"/>
      <c r="C70" s="2"/>
    </row>
    <row r="71" spans="1:3" x14ac:dyDescent="0.25">
      <c r="A71" s="13"/>
      <c r="C71" s="2"/>
    </row>
  </sheetData>
  <mergeCells count="13">
    <mergeCell ref="A6:K7"/>
    <mergeCell ref="J9:J10"/>
    <mergeCell ref="K9:K10"/>
    <mergeCell ref="H9:H10"/>
    <mergeCell ref="I9:I10"/>
    <mergeCell ref="F9:F10"/>
    <mergeCell ref="G9:G10"/>
    <mergeCell ref="E9:E10"/>
    <mergeCell ref="D9:D10"/>
    <mergeCell ref="A9:A10"/>
    <mergeCell ref="B9:B10"/>
    <mergeCell ref="C9:C10"/>
    <mergeCell ref="B8:K8"/>
  </mergeCells>
  <pageMargins left="0.78740157480314965" right="0.39370078740157483" top="0.59055118110236227" bottom="0.39370078740157483" header="0.31496062992125984" footer="0.31496062992125984"/>
  <pageSetup paperSize="9" scale="7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пр4</vt:lpstr>
      <vt:lpstr>пр4!Область_печати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2025-03-11T10:50:03Z</dcterms:modified>
</cp:coreProperties>
</file>