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luton\data\DEPFIN\ИСПОЛНЕНИЕ БЮДЖЕТА\отчеты по исполнению бюджета за 2026 год\3. 9 месяцев\Постановление\"/>
    </mc:Choice>
  </mc:AlternateContent>
  <bookViews>
    <workbookView xWindow="360" yWindow="15" windowWidth="20955" windowHeight="9720"/>
  </bookViews>
  <sheets>
    <sheet name="лист 1" sheetId="1" r:id="rId1"/>
  </sheets>
  <definedNames>
    <definedName name="_xlnm.Print_Area" localSheetId="0">'лист 1'!$A$1:$F$301</definedName>
  </definedNames>
  <calcPr calcId="162913"/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1" i="1"/>
  <c r="F122" i="1"/>
  <c r="F123" i="1"/>
  <c r="F124" i="1"/>
  <c r="F125" i="1"/>
  <c r="F126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5" i="1"/>
  <c r="F146" i="1"/>
  <c r="F147" i="1"/>
  <c r="F148" i="1"/>
  <c r="F149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2" i="1"/>
  <c r="F193" i="1"/>
  <c r="F194" i="1"/>
  <c r="F195" i="1"/>
  <c r="F197" i="1"/>
  <c r="F198" i="1"/>
  <c r="F199" i="1"/>
  <c r="F200" i="1"/>
  <c r="F203" i="1"/>
  <c r="F204" i="1"/>
  <c r="F207" i="1"/>
  <c r="F208" i="1"/>
  <c r="F209" i="1"/>
  <c r="F210" i="1"/>
  <c r="F211" i="1"/>
  <c r="F212" i="1"/>
  <c r="F213" i="1"/>
  <c r="F214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5" i="1"/>
  <c r="F257" i="1"/>
  <c r="F258" i="1"/>
  <c r="F259" i="1"/>
  <c r="F260" i="1"/>
  <c r="F261" i="1"/>
  <c r="F263" i="1"/>
  <c r="F264" i="1"/>
  <c r="F265" i="1"/>
  <c r="F267" i="1"/>
  <c r="F270" i="1"/>
  <c r="F272" i="1"/>
  <c r="F274" i="1"/>
  <c r="F275" i="1"/>
  <c r="F276" i="1"/>
  <c r="F277" i="1"/>
  <c r="F278" i="1"/>
  <c r="F280" i="1"/>
  <c r="F283" i="1"/>
  <c r="F286" i="1"/>
  <c r="F289" i="1"/>
  <c r="F291" i="1"/>
  <c r="F295" i="1"/>
  <c r="F298" i="1"/>
  <c r="F215" i="1"/>
  <c r="D203" i="1"/>
  <c r="D133" i="1"/>
  <c r="E133" i="1"/>
  <c r="E150" i="1" l="1"/>
  <c r="D150" i="1"/>
  <c r="E86" i="1" l="1"/>
  <c r="E269" i="1" l="1"/>
  <c r="F269" i="1" s="1"/>
  <c r="E256" i="1"/>
  <c r="F256" i="1" s="1"/>
  <c r="E190" i="1" l="1"/>
  <c r="D190" i="1"/>
  <c r="D136" i="1" l="1"/>
  <c r="E184" i="1"/>
  <c r="D119" i="1" l="1"/>
  <c r="E88" i="1"/>
  <c r="E92" i="1"/>
  <c r="E64" i="1"/>
  <c r="E50" i="1"/>
  <c r="E39" i="1"/>
  <c r="E300" i="1" l="1"/>
  <c r="E299" i="1" s="1"/>
  <c r="D300" i="1"/>
  <c r="E297" i="1"/>
  <c r="D297" i="1"/>
  <c r="D296" i="1" s="1"/>
  <c r="E294" i="1"/>
  <c r="D294" i="1"/>
  <c r="D293" i="1" s="1"/>
  <c r="D292" i="1" s="1"/>
  <c r="E290" i="1"/>
  <c r="D290" i="1"/>
  <c r="E288" i="1"/>
  <c r="D288" i="1"/>
  <c r="D287" i="1" s="1"/>
  <c r="E285" i="1"/>
  <c r="D285" i="1"/>
  <c r="D284" i="1" s="1"/>
  <c r="E282" i="1"/>
  <c r="E281" i="1" s="1"/>
  <c r="D282" i="1"/>
  <c r="E279" i="1"/>
  <c r="D279" i="1"/>
  <c r="E277" i="1"/>
  <c r="D277" i="1"/>
  <c r="E275" i="1"/>
  <c r="D275" i="1"/>
  <c r="E273" i="1"/>
  <c r="F273" i="1" s="1"/>
  <c r="D273" i="1"/>
  <c r="E271" i="1"/>
  <c r="F271" i="1" s="1"/>
  <c r="D271" i="1"/>
  <c r="D269" i="1"/>
  <c r="E266" i="1"/>
  <c r="D266" i="1"/>
  <c r="F266" i="1" s="1"/>
  <c r="E264" i="1"/>
  <c r="D264" i="1"/>
  <c r="E262" i="1"/>
  <c r="F262" i="1" s="1"/>
  <c r="D262" i="1"/>
  <c r="E260" i="1"/>
  <c r="D260" i="1"/>
  <c r="E258" i="1"/>
  <c r="D258" i="1"/>
  <c r="D256" i="1"/>
  <c r="E254" i="1"/>
  <c r="D254" i="1"/>
  <c r="E251" i="1"/>
  <c r="D251" i="1"/>
  <c r="E249" i="1"/>
  <c r="D249" i="1"/>
  <c r="D247" i="1"/>
  <c r="E245" i="1"/>
  <c r="D245" i="1"/>
  <c r="E243" i="1"/>
  <c r="D243" i="1"/>
  <c r="E241" i="1"/>
  <c r="D241" i="1"/>
  <c r="E239" i="1"/>
  <c r="D239" i="1"/>
  <c r="E237" i="1"/>
  <c r="D237" i="1"/>
  <c r="E235" i="1"/>
  <c r="D235" i="1"/>
  <c r="E233" i="1"/>
  <c r="D233" i="1"/>
  <c r="E231" i="1"/>
  <c r="D231" i="1"/>
  <c r="E229" i="1"/>
  <c r="D229" i="1"/>
  <c r="E227" i="1"/>
  <c r="D227" i="1"/>
  <c r="E225" i="1"/>
  <c r="D225" i="1"/>
  <c r="E223" i="1"/>
  <c r="D223" i="1"/>
  <c r="E221" i="1"/>
  <c r="D221" i="1"/>
  <c r="E219" i="1"/>
  <c r="D219" i="1"/>
  <c r="E217" i="1"/>
  <c r="D217" i="1"/>
  <c r="E215" i="1"/>
  <c r="D215" i="1"/>
  <c r="E212" i="1"/>
  <c r="D212" i="1"/>
  <c r="E210" i="1"/>
  <c r="D210" i="1"/>
  <c r="E208" i="1"/>
  <c r="D208" i="1"/>
  <c r="E203" i="1"/>
  <c r="E201" i="1"/>
  <c r="E200" i="1" s="1"/>
  <c r="D201" i="1"/>
  <c r="E198" i="1"/>
  <c r="E197" i="1" s="1"/>
  <c r="D198" i="1"/>
  <c r="D197" i="1" s="1"/>
  <c r="E194" i="1"/>
  <c r="D194" i="1"/>
  <c r="E192" i="1"/>
  <c r="D192" i="1"/>
  <c r="D187" i="1"/>
  <c r="E182" i="1"/>
  <c r="D184" i="1"/>
  <c r="D182" i="1" s="1"/>
  <c r="E180" i="1"/>
  <c r="D180" i="1"/>
  <c r="E177" i="1"/>
  <c r="D177" i="1"/>
  <c r="E175" i="1"/>
  <c r="D175" i="1"/>
  <c r="E173" i="1"/>
  <c r="D173" i="1"/>
  <c r="D171" i="1"/>
  <c r="D170" i="1" s="1"/>
  <c r="E170" i="1"/>
  <c r="E168" i="1"/>
  <c r="D168" i="1"/>
  <c r="E166" i="1"/>
  <c r="D166" i="1"/>
  <c r="E164" i="1"/>
  <c r="D164" i="1"/>
  <c r="E161" i="1"/>
  <c r="D161" i="1"/>
  <c r="E158" i="1"/>
  <c r="D158" i="1"/>
  <c r="E156" i="1"/>
  <c r="D156" i="1"/>
  <c r="E154" i="1"/>
  <c r="D154" i="1"/>
  <c r="E152" i="1"/>
  <c r="D152" i="1"/>
  <c r="E147" i="1"/>
  <c r="D147" i="1"/>
  <c r="E143" i="1"/>
  <c r="D143" i="1"/>
  <c r="E139" i="1"/>
  <c r="D139" i="1"/>
  <c r="E134" i="1"/>
  <c r="D134" i="1"/>
  <c r="E130" i="1"/>
  <c r="E129" i="1" s="1"/>
  <c r="D130" i="1"/>
  <c r="D129" i="1" s="1"/>
  <c r="E127" i="1"/>
  <c r="D127" i="1"/>
  <c r="E125" i="1"/>
  <c r="D125" i="1"/>
  <c r="D122" i="1"/>
  <c r="D118" i="1" s="1"/>
  <c r="E116" i="1"/>
  <c r="D116" i="1"/>
  <c r="E113" i="1"/>
  <c r="D113" i="1"/>
  <c r="E111" i="1"/>
  <c r="D111" i="1"/>
  <c r="E108" i="1"/>
  <c r="D108" i="1"/>
  <c r="E106" i="1"/>
  <c r="D106" i="1"/>
  <c r="E97" i="1"/>
  <c r="D97" i="1"/>
  <c r="D96" i="1" s="1"/>
  <c r="E94" i="1"/>
  <c r="D94" i="1"/>
  <c r="D92" i="1"/>
  <c r="E85" i="1"/>
  <c r="D88" i="1"/>
  <c r="D86" i="1"/>
  <c r="E83" i="1"/>
  <c r="D83" i="1"/>
  <c r="E81" i="1"/>
  <c r="D81" i="1"/>
  <c r="E79" i="1"/>
  <c r="D79" i="1"/>
  <c r="E77" i="1"/>
  <c r="D77" i="1"/>
  <c r="E74" i="1"/>
  <c r="D74" i="1"/>
  <c r="E71" i="1"/>
  <c r="D71" i="1"/>
  <c r="E69" i="1"/>
  <c r="D69" i="1"/>
  <c r="E66" i="1"/>
  <c r="D66" i="1"/>
  <c r="D64" i="1"/>
  <c r="E60" i="1"/>
  <c r="D60" i="1"/>
  <c r="E58" i="1"/>
  <c r="D58" i="1"/>
  <c r="E55" i="1"/>
  <c r="D55" i="1"/>
  <c r="E53" i="1"/>
  <c r="D53" i="1"/>
  <c r="D50" i="1"/>
  <c r="E46" i="1"/>
  <c r="D46" i="1"/>
  <c r="E43" i="1"/>
  <c r="D43" i="1"/>
  <c r="D39" i="1"/>
  <c r="E37" i="1"/>
  <c r="D37" i="1"/>
  <c r="E35" i="1"/>
  <c r="D35" i="1"/>
  <c r="E33" i="1"/>
  <c r="D33" i="1"/>
  <c r="E14" i="1"/>
  <c r="D14" i="1"/>
  <c r="D13" i="1" s="1"/>
  <c r="D299" i="1" l="1"/>
  <c r="E296" i="1"/>
  <c r="F296" i="1" s="1"/>
  <c r="F297" i="1"/>
  <c r="E293" i="1"/>
  <c r="F294" i="1"/>
  <c r="E287" i="1"/>
  <c r="F287" i="1" s="1"/>
  <c r="F288" i="1"/>
  <c r="F285" i="1"/>
  <c r="F290" i="1"/>
  <c r="D281" i="1"/>
  <c r="F281" i="1" s="1"/>
  <c r="F282" i="1"/>
  <c r="F279" i="1"/>
  <c r="F254" i="1"/>
  <c r="D132" i="1"/>
  <c r="D91" i="1"/>
  <c r="D186" i="1"/>
  <c r="E186" i="1"/>
  <c r="E124" i="1"/>
  <c r="E110" i="1"/>
  <c r="E214" i="1"/>
  <c r="D105" i="1"/>
  <c r="E105" i="1"/>
  <c r="E207" i="1"/>
  <c r="D124" i="1"/>
  <c r="E76" i="1"/>
  <c r="D207" i="1"/>
  <c r="E13" i="1"/>
  <c r="E253" i="1"/>
  <c r="E284" i="1"/>
  <c r="F284" i="1" s="1"/>
  <c r="E118" i="1"/>
  <c r="E91" i="1"/>
  <c r="E68" i="1"/>
  <c r="E42" i="1"/>
  <c r="E41" i="1" s="1"/>
  <c r="D214" i="1"/>
  <c r="D253" i="1"/>
  <c r="D63" i="1"/>
  <c r="D57" i="1" s="1"/>
  <c r="D42" i="1"/>
  <c r="D41" i="1" s="1"/>
  <c r="D268" i="1"/>
  <c r="D76" i="1"/>
  <c r="D32" i="1"/>
  <c r="D31" i="1" s="1"/>
  <c r="D68" i="1"/>
  <c r="D85" i="1"/>
  <c r="D200" i="1"/>
  <c r="D115" i="1"/>
  <c r="E32" i="1"/>
  <c r="E63" i="1"/>
  <c r="E104" i="1"/>
  <c r="D110" i="1"/>
  <c r="D104" i="1" s="1"/>
  <c r="E268" i="1"/>
  <c r="F268" i="1" s="1"/>
  <c r="E292" i="1" l="1"/>
  <c r="F292" i="1" s="1"/>
  <c r="F293" i="1"/>
  <c r="F253" i="1"/>
  <c r="E73" i="1"/>
  <c r="D73" i="1"/>
  <c r="D206" i="1"/>
  <c r="E132" i="1"/>
  <c r="E115" i="1"/>
  <c r="D12" i="1"/>
  <c r="E57" i="1"/>
  <c r="E206" i="1"/>
  <c r="E31" i="1"/>
  <c r="D205" i="1" l="1"/>
  <c r="F206" i="1"/>
  <c r="E205" i="1"/>
  <c r="E12" i="1"/>
  <c r="F205" i="1" l="1"/>
  <c r="D11" i="1"/>
  <c r="I11" i="1"/>
  <c r="E11" i="1"/>
  <c r="F11" i="1" l="1"/>
</calcChain>
</file>

<file path=xl/sharedStrings.xml><?xml version="1.0" encoding="utf-8"?>
<sst xmlns="http://schemas.openxmlformats.org/spreadsheetml/2006/main" count="593" uniqueCount="586">
  <si>
    <t xml:space="preserve">             тыс. руб.</t>
  </si>
  <si>
    <t xml:space="preserve">Наименование кода поступлений в бюджет, группы, подгруппы, статьи, подстатьи, элемента, группы подвида, аналитической группы подвида доходов </t>
  </si>
  <si>
    <t>Код дохода по БК</t>
  </si>
  <si>
    <t>% исполнения к плану на 2026 год</t>
  </si>
  <si>
    <t>Доходы бюджета - Всего</t>
  </si>
  <si>
    <t>000  8  50  00000  00  0000  000</t>
  </si>
  <si>
    <t>НАЛОГОВЫЕ И НЕНАЛОГОВЫЕ ДОХОДЫ</t>
  </si>
  <si>
    <t>000  1  00  00000  00  0000  000</t>
  </si>
  <si>
    <t>НАЛОГИ НА ПРИБЫЛЬ, ДОХОДЫ</t>
  </si>
  <si>
    <t>000  1  01  00000  00  0000  000</t>
  </si>
  <si>
    <t>Налог на доходы физических лиц</t>
  </si>
  <si>
    <t>000  1  01  02000  01  0000  110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</si>
  <si>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</si>
  <si>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000  1  01  02010  01  0000  110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</si>
  <si>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</si>
  <si>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000  1  01  02020  01 0000  110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</si>
  <si>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</si>
  <si>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000  1  01  02021  01  0000  110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</si>
  <si>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</si>
  <si>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000  1  01  02022  01  0000  110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</si>
  <si>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</si>
  <si>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000  1  01  02030  01  0000  110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</si>
  <si>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</si>
  <si>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000  1  01  02040  01  0000  110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</si>
  <si>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</si>
  <si>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000  1  01  02080  01  0000  110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</si>
  <si>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</si>
  <si>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000  1  01  02130  01  0000  110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</si>
  <si>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</si>
  <si>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000  1  01  02140  01  0000  110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</si>
  <si>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</si>
  <si>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</si>
  <si>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000  1  01  02160  01  0000  110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</si>
  <si>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</si>
  <si>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000  1  01  02170  01  0000  110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</si>
  <si>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</si>
  <si>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000  1  01  02200  01  0000  110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</si>
  <si>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</si>
  <si>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000  1  01  02210  01  0000 110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</si>
  <si>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</si>
  <si>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000  1  01  02230  01  0000 110</t>
  </si>
  <si>
    <t>НАЛОГИ НА ТОВАРЫ (РАБОТЫ, УСЛУГИ), РЕАЛИЗУЕМЫЕ НА ТЕРРИТОРИИ РОССИЙСКОЙ ФЕДЕРАЦИИ</t>
  </si>
  <si>
    <t>000  1  03  00000  00  0000  000</t>
  </si>
  <si>
    <t>Акцизы по подакцизным товарам (продукции), производимым на территории Российской Федерации</t>
  </si>
  <si>
    <t>000  1  03  02000  01  0000  110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</si>
  <si>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</si>
  <si>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000  1  03  02230  01  0000  110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</si>
  <si>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</si>
  <si>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000  1  03  02231  01  0000  110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</si>
  <si>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</si>
  <si>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000  1  03  02240  01  0000  110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</si>
  <si>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</si>
  <si>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000  1  03  02241  01  0000  110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</si>
  <si>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</si>
  <si>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000  1  03  02250  01  0000  110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</si>
  <si>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</si>
  <si>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000  1  03  02251  01  0000  110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</si>
  <si>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</si>
  <si>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000  1  03  02260  01  0000  110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</si>
  <si>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</si>
  <si>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000  1  03  02261  01  0000  110</t>
  </si>
  <si>
    <t>НАЛОГИ НА СОВОКУПНЫЙ ДОХОД</t>
  </si>
  <si>
    <t>000  1  05  00000  00  0000  000</t>
  </si>
  <si>
    <t>Налог, взимаемый в связи с применением упрощенной системы налогообложения</t>
  </si>
  <si>
    <t>000  1  05  01000  00  0000  110</t>
  </si>
  <si>
    <t>Налог, взимаемый с налогоплательщиков, выбравших в качестве объекта налогообложения доходы</t>
  </si>
  <si>
    <t>000  1  05  01010  01  0000  110</t>
  </si>
  <si>
    <t>000  1  05  01011  01  0000  110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</si>
  <si>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</si>
  <si>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000  1  05  01012  01  0000  110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</si>
  <si>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</si>
  <si>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000  1  05  01020  01  0000  110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</si>
  <si>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</si>
  <si>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000  1  05  01021  01  0000  110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</si>
  <si>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</si>
  <si>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000  1  05  01022  01  0000  110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</si>
  <si>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</si>
  <si>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000  1  05  01050  01  0000  110</t>
  </si>
  <si>
    <t>Единый налог на вмененный доход для отдельных видов деятельности</t>
  </si>
  <si>
    <t>000  1  05  02000  02  0000  110</t>
  </si>
  <si>
    <t>000  1  05  02010  02  0000  110</t>
  </si>
  <si>
    <t>Единый налог на вмененный доход для отдельных видов деятельности (за налоговые периоды, истекшие до 1 января 2011 года)</t>
  </si>
  <si>
    <t>000  1  05  02020  02  0000  110</t>
  </si>
  <si>
    <t>Единый сельскохозяйственный налог</t>
  </si>
  <si>
    <t>000  1  05  03000  01  0000  110</t>
  </si>
  <si>
    <t>000  1  05  03010  01  0000  110</t>
  </si>
  <si>
    <t>Налог, взимаемый в связи с применением патентной системы налогообложения</t>
  </si>
  <si>
    <t>000  1  05  04000  02  0000  110</t>
  </si>
  <si>
    <t>Налог, взимаемый в связи с применением патентной системы налогообложения, зачисляемый в бюджеты городских округов</t>
  </si>
  <si>
    <t>000  1  05  04010  02  0000  110</t>
  </si>
  <si>
    <t>НАЛОГИ НА ИМУЩЕСТВО</t>
  </si>
  <si>
    <t>000  1  06  00000  00  0000  000</t>
  </si>
  <si>
    <t>Налог на имущество физических лиц</t>
  </si>
  <si>
    <t>000  1  06  01000  00  0000  110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</si>
  <si>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</si>
  <si>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000  1  06  01020  04  0000  110</t>
  </si>
  <si>
    <t>Транспортный налог</t>
  </si>
  <si>
    <t>000  1  06  04000  02  0000  110</t>
  </si>
  <si>
    <t>Транспортный налог с организаций</t>
  </si>
  <si>
    <t>000  1  06  04011  02  0000  110</t>
  </si>
  <si>
    <t>Транспортный налог с физических лиц</t>
  </si>
  <si>
    <t>000  1  06  04012  02  0000  110</t>
  </si>
  <si>
    <t>Земельный налог</t>
  </si>
  <si>
    <t>000  1  06  06000  00  0000  110</t>
  </si>
  <si>
    <t>Земельный налог с организаций</t>
  </si>
  <si>
    <t>000  1  06  06030  00  0000  110</t>
  </si>
  <si>
    <t>Земельный налог с организаций, обладающих земельным участком, расположенным в границах городских округов</t>
  </si>
  <si>
    <t>000  1  06  06032  04  0000  110</t>
  </si>
  <si>
    <t xml:space="preserve">Земельный налог с физических лиц </t>
  </si>
  <si>
    <t>000  1  06  06040  00  0000  110</t>
  </si>
  <si>
    <t>Земельный налог с физических лиц, обладающих земельным участком, расположенным в границах городских округов</t>
  </si>
  <si>
    <t>000  1  06  06042  04  0000  110</t>
  </si>
  <si>
    <t>ГОСУДАРСТВЕННАЯ ПОШЛИНА</t>
  </si>
  <si>
    <t>000  1  08  00000  00  0000  000</t>
  </si>
  <si>
    <t>Государственная пошлина по делам, рассматриваемым в судах общей юрисдикции, мировыми судьями</t>
  </si>
  <si>
    <t>000  1  08  03000  01  0000  110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</si>
  <si>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</si>
  <si>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000  1  08  03010  01  0000  110</t>
  </si>
  <si>
    <t>Государственная пошлина за государственную регистрацию, а также за совершение прочих юридически значимых действий</t>
  </si>
  <si>
    <t>000  1  08  07000  01  0000  110</t>
  </si>
  <si>
    <t>Государственная пошлина за выдачу разрешения на установку рекламной конструкции</t>
  </si>
  <si>
    <t>000  1  08  07150  01  0000  110</t>
  </si>
  <si>
    <t>ДОХОДЫ ОТ ИСПОЛЬЗОВАНИЯ ИМУЩЕСТВА, НАХОДЯЩЕГОСЯ В ГОСУДАРСТВЕННОЙ И МУНИЦИПАЛЬНОЙ СОБСТВЕННОСТИ</t>
  </si>
  <si>
    <t>000  1  11  00000  00  0000  000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</si>
  <si>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</si>
  <si>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000  1  11  01000  00  0000  120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</si>
  <si>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</si>
  <si>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000  1  11  01040  04  0000  120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</si>
  <si>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</si>
  <si>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000  1  11  05000  00  0000  120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</si>
  <si>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</si>
  <si>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000  1  11  05010  00  0000  120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</si>
  <si>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</si>
  <si>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000  1  11  05012  04  0000  120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</si>
  <si>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</si>
  <si>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000  1  11  05020  00  0000  120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</si>
  <si>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</si>
  <si>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000  1  11  05024  04  0000  120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</si>
  <si>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</si>
  <si>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000  1  11  05030  00  0000  120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</si>
  <si>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</si>
  <si>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000  1  11  05034  04  0000  120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</si>
  <si>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</si>
  <si>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000  1  11  05070  00  0000  120</t>
  </si>
  <si>
    <t>Доходы от сдачи в аренду имущества, составляющего казну городских округов (за исключением земельных участков)</t>
  </si>
  <si>
    <t>000  1  11  05074  04  0000  120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</si>
  <si>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</si>
  <si>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000  1  11  05300  00  0000  120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</si>
  <si>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</si>
  <si>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000  1  11  05310  00  0000  120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</si>
  <si>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</si>
  <si>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000  1  11  05312  04  0000  120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</si>
  <si>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</si>
  <si>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000  1  11  05320  00  0000  120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</si>
  <si>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</si>
  <si>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000  1  11  05324  00  0000  120</t>
  </si>
  <si>
    <t>Платежи от государственных и муниципальных унитарных предприятий</t>
  </si>
  <si>
    <t>000  1  11  07000  00  0000  120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</si>
  <si>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</si>
  <si>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000  1  11  09000  00  0000  120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</si>
  <si>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</si>
  <si>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000  1  11  09040  00  0000  120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</si>
  <si>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 бюджетных и автономных учреждений, а также имущества муниципальных унитарных предприятий, в том числе казенных)</t>
  </si>
  <si>
    <t>000  1  11  09044  04  0000  120</t>
  </si>
  <si>
    <r>
      <t xml:space="preserve"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</t>
    </r>
    <r>
      <rPr>
        <sz val="12"/>
        <color indexed="64"/>
        <rFont val="Times New Roman"/>
        <family val="1"/>
        <charset val="204"/>
      </rPr>
      <t>на землях или земельных участках, государственная собственность на которые не разграничена</t>
    </r>
  </si>
  <si>
    <t>000  1  11  09080  00  0000  120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</si>
  <si>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</si>
  <si>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000  1  11  09080  04  0000  120</t>
  </si>
  <si>
    <t>ПЛАТЕЖИ ПРИ ПОЛЬЗОВАНИИ ПРИРОДНЫМИ РЕСУРСАМИ</t>
  </si>
  <si>
    <t>000  1  12  00000  00  0000  000</t>
  </si>
  <si>
    <t>Плата за негативное воздействие на окружающую среду</t>
  </si>
  <si>
    <t>000  1  12  01000  01  0000  120</t>
  </si>
  <si>
    <t>Плата за выбросы загрязняющих веществ в атмосферный воздух стационарными объектами</t>
  </si>
  <si>
    <t>000  1  12  01010  01  0000  120</t>
  </si>
  <si>
    <t>Плата за сбросы загрязняющих веществ в водные объекты</t>
  </si>
  <si>
    <t>000  1  12  01030  01  0000  120</t>
  </si>
  <si>
    <t>Плата за размещение отходов производства и потребления</t>
  </si>
  <si>
    <t>000  1  12  01040  01  0000  120</t>
  </si>
  <si>
    <t>Плата за размещение отходов производства</t>
  </si>
  <si>
    <t>000  1  12  01041  01  0000  120</t>
  </si>
  <si>
    <t>Плата за размещение твердых коммунальных отходов</t>
  </si>
  <si>
    <t>000  1  12  01042  01  0000  120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</si>
  <si>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</si>
  <si>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000  1  12  01070  01  0000  120</t>
  </si>
  <si>
    <t>ДОХОДЫ ОТ ОКАЗАНИЯ ПЛАТНЫХ УСЛУГ И КОМПЕНСАЦИИ ЗАТРАТ ГОСУДАРСТВА</t>
  </si>
  <si>
    <t>000  1  13  00000  00  0000  000</t>
  </si>
  <si>
    <t>Доходы от оказания платных услуг (работ)</t>
  </si>
  <si>
    <t>000  1  13  01000  00  0000  130</t>
  </si>
  <si>
    <t>Доходы от оказания информационных услуг</t>
  </si>
  <si>
    <t>000  1  13  01070  00  0000  130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</si>
  <si>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</si>
  <si>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000  1  13  01074  04  0000  130</t>
  </si>
  <si>
    <t>Прочие доходы от оказания платных услуг (работ)</t>
  </si>
  <si>
    <t>000  1  13  01990  00  0000  130</t>
  </si>
  <si>
    <t>Прочие доходы от оказания платных услуг (работ) получателями средств бюджетов городских округов</t>
  </si>
  <si>
    <t>000  1  13  01994  04  0000  130</t>
  </si>
  <si>
    <t>Доходы от компенсации затрат государства</t>
  </si>
  <si>
    <t>000  1  13  02000  00  0000  130</t>
  </si>
  <si>
    <t>Доходы, поступающие в порядке возмещения расходов, понесенных в связи с эксплуатацией имущества</t>
  </si>
  <si>
    <t>000  1  13  02060  00  0000  130</t>
  </si>
  <si>
    <t>Доходы, поступающие в порядке возмещения расходов, понесенных в связи с эксплуатацией имущества городских округов</t>
  </si>
  <si>
    <t>000  1  13  02064  04  0000  130</t>
  </si>
  <si>
    <t xml:space="preserve">Прочие доходы от компенсации затрат государства </t>
  </si>
  <si>
    <t>000  1  13  02990  00  0000  130</t>
  </si>
  <si>
    <t xml:space="preserve">Прочие доходы от компенсации затрат  бюджетов городских округов </t>
  </si>
  <si>
    <t>000  1  13  02994  04  0000  130</t>
  </si>
  <si>
    <t>ДОХОДЫ ОТ ПРОДАЖИ МАТЕРИАЛЬНЫХ И НЕМАТЕРИАЛЬНЫХ АКТИВОВ</t>
  </si>
  <si>
    <t>000  1  14  00000  00  0000  000</t>
  </si>
  <si>
    <t>Доходы от продажи квартир</t>
  </si>
  <si>
    <t>000  1  14  01000  00  0000  410</t>
  </si>
  <si>
    <t>Доходы от продажи квартир, находящихся в собственности городских округов</t>
  </si>
  <si>
    <t>000  1  14  01040  04  0000  410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</si>
  <si>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</si>
  <si>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000  1  14  02000  00  0000  000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</si>
  <si>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</si>
  <si>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000  1  14  02040  04  0000  410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</si>
  <si>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</si>
  <si>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000  1  14  02043  04  0000  410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</si>
  <si>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</si>
  <si>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000  1  14  02040  04  0000  440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</si>
  <si>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</si>
  <si>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000  1  14  02043  04  0000  440</t>
  </si>
  <si>
    <t>Доходы    от    продажи    земельных    участков, находящихся в государственной и муниципальной собственности</t>
  </si>
  <si>
    <t>000  1  14  06000  00  0000  430</t>
  </si>
  <si>
    <t>Доходы     от    продажи    земельных    участков, государственная  собственность  на   которые не  разграничена</t>
  </si>
  <si>
    <t>000  1  14  06010  00  0000  430</t>
  </si>
  <si>
    <t>Доходы    от    продажи    земельных    участков, государственная  собственность  на   которые   не  разграничена и  которые  расположены  в границах городских округов</t>
  </si>
  <si>
    <t>000  1  14  06012  04  0000  430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</si>
  <si>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</si>
  <si>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000  1  14  06020  00  0000  430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</si>
  <si>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</si>
  <si>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000  1  14  06024  04  0000  430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</si>
  <si>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</si>
  <si>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000  1  14  06300  00  0000  430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</si>
  <si>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</si>
  <si>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000  1  14  06310  00  0000  430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</si>
  <si>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</si>
  <si>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000  1  14  06312  04  0000  430</t>
  </si>
  <si>
    <t>ШТРАФЫ, САНКЦИИ, ВОЗМЕЩЕНИЕ УЩЕРБА</t>
  </si>
  <si>
    <t>000  1  16  00000  00  0000  000</t>
  </si>
  <si>
    <t>Административные штрафы, установленные Кодексом Российской Федерации об административных правонарушениях</t>
  </si>
  <si>
    <t>000  1  16  01000  01  0000  140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</si>
  <si>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</si>
  <si>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000  1  16  01050  01  0000  140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</si>
  <si>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</si>
  <si>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000  1  16  01053  01  0000  140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</si>
  <si>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</si>
  <si>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000  1  16  01060  01  0000  140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</si>
  <si>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</si>
  <si>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000  1  16  01062  01  0000  140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</si>
  <si>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</si>
  <si>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000  1  16  01063  01  0000  140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</si>
  <si>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</si>
  <si>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000  1  16  01070  01  0000  140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</si>
  <si>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</si>
  <si>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000  1  16  01072  01  0000  140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</si>
  <si>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</t>
  </si>
  <si>
    <t>000  1  16  01073  01  0000  140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</si>
  <si>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</si>
  <si>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000  1  16  01074  01  0000  140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</si>
  <si>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</si>
  <si>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000  1  16  01080  01  0000  140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</si>
  <si>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</si>
  <si>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000  1  16  01082  01  0000  140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</si>
  <si>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</si>
  <si>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000  1  16  01083  01  0000  140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</si>
  <si>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животнвми, выявленные должностными лицами органов муниципального контроля</t>
  </si>
  <si>
    <t>000  1  16  01084  01  0000  140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</si>
  <si>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</si>
  <si>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000  1  16  01090  01  0000  140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</si>
  <si>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</si>
  <si>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000  1  16  01092  01  0000  140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</si>
  <si>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</t>
  </si>
  <si>
    <t>000  1  16  01093  01  0000  140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</si>
  <si>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</si>
  <si>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000  1 16   01110  01  0000  140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</si>
  <si>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</si>
  <si>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000  1  16  01113  01  0000  140</t>
  </si>
  <si>
    <t xml:space="preserve"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</si>
  <si>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>000  1  16  01100  01  0000  140</t>
  </si>
  <si>
    <t xml:space="preserve"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</si>
  <si>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>000  1  16  01103  01  0000  140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</si>
  <si>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</si>
  <si>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000  1  16  01130  01  0000  140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</si>
  <si>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</si>
  <si>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000  1  16  01133  01  0000  140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</si>
  <si>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</si>
  <si>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000  1  16  01140  01  0000  140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</si>
  <si>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 Российской Федерации, учреждениями субъектов Российской Федерации</t>
  </si>
  <si>
    <t>000  1  16  01142  01  0000  140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</si>
  <si>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</t>
  </si>
  <si>
    <t>000  1  16  01143  01  0000  140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</si>
  <si>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</si>
  <si>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000  1  16  01150  01  0000  140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</si>
  <si>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</si>
  <si>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000  1  16  01153  01  0000  140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</si>
  <si>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</si>
  <si>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1  1  16  01153  01  0000  140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</si>
  <si>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</si>
  <si>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000  1  16  01160  00  0000  140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</si>
  <si>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</si>
  <si>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000  1  16  01163  01  0000  140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</si>
  <si>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</si>
  <si>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000  1  16  01170  01  0000  140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</si>
  <si>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</si>
  <si>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000  1  16  01173  01  0000  140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</si>
  <si>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</si>
  <si>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000  1  16  01180  01  0000  140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</si>
  <si>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</si>
  <si>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000  1  16  01183  01  0000  140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</si>
  <si>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</si>
  <si>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000  1  16  01190  01  0000  140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</si>
  <si>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</si>
  <si>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000  1  16  01192  01  0000  140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</si>
  <si>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</si>
  <si>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000  1  16  01193  01  0000  140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</si>
  <si>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</si>
  <si>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000  1  16  01200  01  0000  140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</si>
  <si>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</si>
  <si>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000  1  16  01203  01  0000  140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</si>
  <si>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</si>
  <si>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>000  1  16  01210  01  0000  140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</si>
  <si>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</si>
  <si>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>000  1  16  01213  01  0000  140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</si>
  <si>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</si>
  <si>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000  1  16  01330  00  0000  140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</si>
  <si>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</si>
  <si>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000  1  16  01332  01  0000  140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</si>
  <si>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</si>
  <si>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000  1  16  01333  01  0000  140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</si>
  <si>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</si>
  <si>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000  1  16  02000  02  0000  140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</si>
  <si>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</si>
  <si>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000  1  16  02010  02  0000  140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</si>
  <si>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</si>
  <si>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000  1  16  07000  00  0000  140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</si>
  <si>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</si>
  <si>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000  1  16  07010  04  0000  140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</si>
  <si>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</si>
  <si>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000  1  16  07090  00  0000  140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</si>
  <si>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</si>
  <si>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000  1  16  07090  04  0000  140</t>
  </si>
  <si>
    <t>Платежи в целях возмещения причиненного ущерба (убытков)</t>
  </si>
  <si>
    <t>000  1  16  10000  00  0000  140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</si>
  <si>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</si>
  <si>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000  1  16  10030  04  0000  140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</si>
  <si>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</si>
  <si>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000  1  16  10031  04  0000  140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</si>
  <si>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</si>
  <si>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000  1  16  10032  04  0000  140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</si>
  <si>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</si>
  <si>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000  1  16  10100  00  0000  140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</si>
  <si>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</si>
  <si>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000  1  16  10100  04  0000  140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</si>
  <si>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</si>
  <si>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000  1  16  10120  00  0000  140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</si>
  <si>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</si>
  <si>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000  1  16  10123  01  0000  140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</si>
  <si>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</si>
  <si>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000  1  16  10129  01  0000  140</t>
  </si>
  <si>
    <t>Платежи, уплачиваемые в целях возмещения вреда</t>
  </si>
  <si>
    <t>000  1  16  11000  01  0000  140</t>
  </si>
  <si>
    <t>Платежи, уплачиваемые в целях возмещения вреда, причиняемого автомобильным дорогам</t>
  </si>
  <si>
    <t>000  1  16  11060  01  0000  140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</si>
  <si>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</si>
  <si>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000  1  16  11064  01  0000  140</t>
  </si>
  <si>
    <t>ПРОЧИЕ НЕНАЛОГОВЫЕ ДОХОДЫ</t>
  </si>
  <si>
    <t>000  1  17  00000  00  0000  000</t>
  </si>
  <si>
    <t>Невыясненные поступления</t>
  </si>
  <si>
    <t>000  1  17  01000  00  0000  180</t>
  </si>
  <si>
    <t>Невыясненные поступления, зачисляемые в бюджеты городских округов</t>
  </si>
  <si>
    <t>000  1  17  01040  04  0000  180</t>
  </si>
  <si>
    <t>Прочие неналоговые доходы</t>
  </si>
  <si>
    <t>000  1  17  05000  00  0000  180</t>
  </si>
  <si>
    <t>Прочие неналоговые доходы бюджетов городских округов</t>
  </si>
  <si>
    <t>000  1  17  05040  04  0000  180</t>
  </si>
  <si>
    <t>БЕЗВОЗМЕЗДНЫЕ ПОСТУПЛЕНИЯ</t>
  </si>
  <si>
    <t>000  2  00  00000  00  0000  000</t>
  </si>
  <si>
    <t>БЕЗВОЗМЕЗДНЫЕ ПОСТУПЛЕНИЯ ОТ ДРУГИХ БЮДЖЕТОВ БЮДЖЕТНОЙ СИСТЕМЫ РОССИЙСКОЙ ФЕДЕРАЦИИ</t>
  </si>
  <si>
    <t>000  2  02  00000  00  0000  000</t>
  </si>
  <si>
    <t xml:space="preserve">Дотации бюджетам бюджетной системы Российской Федерации
</t>
  </si>
  <si>
    <t>000  2  02  10000  00  0000  150</t>
  </si>
  <si>
    <t xml:space="preserve">Дотации на выравнивание бюджетной обеспеченности </t>
  </si>
  <si>
    <t>000  2  02  15001  00  0000  150</t>
  </si>
  <si>
    <t>Дотации бюджетам городских округов на выравнивание бюджетной обеспеченности из бюджета субъекта Российской Федерации</t>
  </si>
  <si>
    <t>000  2  02  15001  04  0000  150</t>
  </si>
  <si>
    <t>Дотации бюджетам на поддержку мер по обеспечению сбалансированности бюджетов</t>
  </si>
  <si>
    <t>000  2  02  15002  00  0000  150</t>
  </si>
  <si>
    <t>Дотации бюджетам городских округов на поддержку мер по обеспечению сбалансированности бюджетов</t>
  </si>
  <si>
    <t>000  2  02  15002  04  0000  150</t>
  </si>
  <si>
    <t>Прочие дотации</t>
  </si>
  <si>
    <t>000  2  02  19999  00  0000  150</t>
  </si>
  <si>
    <t>Прочие дотации бюджетам городских округов</t>
  </si>
  <si>
    <t>000  2  02  19999  04  0000  150</t>
  </si>
  <si>
    <t>Субсидии бюджетам бюджетной системы Российской Федерации (межбюджетные субсидии)</t>
  </si>
  <si>
    <t>000  2  02  20000  00  0000  150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</si>
  <si>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</si>
  <si>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000  2  02  20041  00  0000  150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</si>
  <si>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</si>
  <si>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000  2  02  20041  04  0000  150</t>
  </si>
  <si>
    <t>Субсидии бюджетам на софинансирование капитальных вложений в объекты муниципальной собственности</t>
  </si>
  <si>
    <t>000  2  02  20077  00  0000  150</t>
  </si>
  <si>
    <t>Субсидии бюджетам городских округов на софинансирование капитальных вложений в объекты муниципальной собственности</t>
  </si>
  <si>
    <t>000  2  02  20077  04  0000  150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</si>
  <si>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</si>
  <si>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000  2  02  20300  00  0000  150</t>
  </si>
  <si>
    <t>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</si>
  <si>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000  2  02  20300  04  0000  150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</si>
  <si>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</si>
  <si>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000  2  02  20302  00  0000  150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</si>
  <si>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</si>
  <si>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000  2  02  20302  04  0000  150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</si>
  <si>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</si>
  <si>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000  2  02  20303  00  0000  150</t>
  </si>
  <si>
    <t>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</si>
  <si>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000  2  02  20303  04  0000  150</t>
  </si>
  <si>
    <t>Субсидии бюджетам на реализацию мероприятий по модернизации коммунальной инфраструктуры</t>
  </si>
  <si>
    <t>000  2  02  25154 00  0000  150</t>
  </si>
  <si>
    <t>Субсидии бюджетам городских округов на реализацию мероприятий по модернизации коммунальной инфраструктуры</t>
  </si>
  <si>
    <t>000  2  02  25154  04  0000  150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</si>
  <si>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</si>
  <si>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000  2  02  25179  00  0000  150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</si>
  <si>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</si>
  <si>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000  2  02  25179  04  0000  150</t>
  </si>
  <si>
    <t xml:space="preserve"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</si>
  <si>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000  2  02  25304  00  0000  150</t>
  </si>
  <si>
    <t xml:space="preserve"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</si>
  <si>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000  2  02  25304  04  0000  150</t>
  </si>
  <si>
    <t>Субсидии бюджетам на создание модельных муниципальных библиотек</t>
  </si>
  <si>
    <t>000  2  02  25454  00  0000  150</t>
  </si>
  <si>
    <t>Субсидии бюджетам городских округов на создание модельных муниципальных библиотек</t>
  </si>
  <si>
    <t>000  2  02  25454 04  0000  150</t>
  </si>
  <si>
    <t>Субсидии бюджетам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</si>
  <si>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000  2  02  25466  00  0000  150</t>
  </si>
  <si>
    <t>Субсидии бюджетам городских округов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</si>
  <si>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000  2  02  25466  04  0000  150</t>
  </si>
  <si>
    <t>Субсидии бюджетам на реализацию мероприятий по обеспечению жильем молодых семей</t>
  </si>
  <si>
    <t>000  2  02  25497  00  0000  150</t>
  </si>
  <si>
    <t>Субсидии бюджетам городских округов на реализацию мероприятий по обеспечению жильем молодых семей</t>
  </si>
  <si>
    <t>000  2  02  25497  04  0000  150</t>
  </si>
  <si>
    <t>Субсидии бюджетам на модернизацию региональных и (или) муниципальных учреждений культуры</t>
  </si>
  <si>
    <t>000  2  02  25513  00  0000  150</t>
  </si>
  <si>
    <t>Субсидии бюджетам городских округов на модернизацию муниципальных учреждений культуры</t>
  </si>
  <si>
    <t>000  2  02  25513  04  0000  150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</si>
  <si>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</si>
  <si>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000  2  02  25517 00  0000  150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</si>
  <si>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</si>
  <si>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000  2  02  25517  04  0000  150</t>
  </si>
  <si>
    <t>Субсидии бюджетам на поддержку отрасли культуры</t>
  </si>
  <si>
    <t>000  2  02  25519  00  0000  150</t>
  </si>
  <si>
    <t>Субсидии бюджетам городских округов на поддержку отрасли культуры</t>
  </si>
  <si>
    <t>000  2  02  25519  04  0000  150</t>
  </si>
  <si>
    <t>Субсидии бюджетам на реализацию программ формирования современной городской среды</t>
  </si>
  <si>
    <t>000  2  02  25555  00  0000  150</t>
  </si>
  <si>
    <t>Субсидии бюджетам городских округов на реализацию программ формирования современной городской среды</t>
  </si>
  <si>
    <t>000  2  02  25555  04  0000  150</t>
  </si>
  <si>
    <t>Субсидии бюджетам на техническое оснащение региональных и муниципальных музеев</t>
  </si>
  <si>
    <t>000  2  02  25590  00  0000  150</t>
  </si>
  <si>
    <t>Субсидии бюджетам городских округов на техническое оснащение региональных и муниципальных музеев</t>
  </si>
  <si>
    <t>000  2  02  25590  04  0000  150</t>
  </si>
  <si>
    <t>Субсидии бюджетам на реализацию мероприятий по модернизации школьных систем образования</t>
  </si>
  <si>
    <t>000  2  02  25750  00  0000  150</t>
  </si>
  <si>
    <t>Субсидии бюджетам городских округов на реализацию мероприятий по модернизации школьных систем образования</t>
  </si>
  <si>
    <t>000  2  02  25750  04  0000  150</t>
  </si>
  <si>
    <t>Субсидии бюджетам на софинансирование закупки и монтажа оборудования для создания "умных" спортивных площадок</t>
  </si>
  <si>
    <t>000  2  02  25753  00  0000  150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</si>
  <si>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</si>
  <si>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000  2  02  25753  04  0000  150</t>
  </si>
  <si>
    <t>Прочие субсидии</t>
  </si>
  <si>
    <t>000  2  02  29999  00  0000  150</t>
  </si>
  <si>
    <t>Прочие субсидии бюджетам городских округов</t>
  </si>
  <si>
    <t>000  2  02  29999  04  0000  150</t>
  </si>
  <si>
    <t>Субвенции бюджетам бюджетной системы Российской Федерации</t>
  </si>
  <si>
    <t>000  2  02  30000  00  0000  150</t>
  </si>
  <si>
    <t xml:space="preserve">Субвенции местным бюджетам на выполнение передаваемых полномочий субъектов Российской Федерации </t>
  </si>
  <si>
    <t>000  2  02  30024  00  0000  150</t>
  </si>
  <si>
    <t>Субвенции бюджетам городских округов на выполнение передаваемых полномочий субъектов Российской Федерации</t>
  </si>
  <si>
    <t>000  2  02  30024  04  0000  150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</si>
  <si>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</si>
  <si>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000  2  02  30029  00  0000  150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</si>
  <si>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</si>
  <si>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000  2  02  30029  04  0000  150</t>
  </si>
  <si>
    <t xml:space="preserve"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</si>
  <si>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>000  2  02  35082  00  0000  150</t>
  </si>
  <si>
    <t xml:space="preserve">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</si>
  <si>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>000  2  02  35082  04  0000  150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</si>
  <si>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</si>
  <si>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000  2  02  35120  00  0000  150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</si>
  <si>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</si>
  <si>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000  2  02  35120  04  0000  150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</si>
  <si>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</si>
  <si>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000  2  02  35135  00  0000  150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</si>
  <si>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</si>
  <si>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000  2  02  35135  04  0000  150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</si>
  <si>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</si>
  <si>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000  2  02  35176  00  0000  150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</si>
  <si>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</si>
  <si>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000  2  02  35176  04  0000  150</t>
  </si>
  <si>
    <t>Субвенции бюджетам на государственную регистрацию актов гражданского состояния</t>
  </si>
  <si>
    <t>000  2  02  35930  00  0000  150</t>
  </si>
  <si>
    <t>Субвенции бюджетам городских округов на государственную регистрацию актов гражданского состояния</t>
  </si>
  <si>
    <t>000  2  02  35930  04  0000  150</t>
  </si>
  <si>
    <t>Иные межбюджетные трансферты</t>
  </si>
  <si>
    <t>000  2  02  40000  00  0000  150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</si>
  <si>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</si>
  <si>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000  2  02  45050  00  0000  150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</si>
  <si>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</si>
  <si>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000  2  02  45050  04  0000  150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</si>
  <si>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</si>
  <si>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000  2  02  45179  00  0000  150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</si>
  <si>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</si>
  <si>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000  2  02  45179  04  0000  150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</si>
  <si>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</si>
  <si>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000  2  02  45303  00  0000  150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</si>
  <si>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</si>
  <si>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000  2  02  45303  04  0000  150</t>
  </si>
  <si>
    <t>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</si>
  <si>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000  2  02  45424  00  0000  150</t>
  </si>
  <si>
    <t>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</si>
  <si>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000  2  02  45424  04  0000  150</t>
  </si>
  <si>
    <t>Межбюджетные трансферты, передаваемые бюджетам на создание модельных муниципальных библиотек</t>
  </si>
  <si>
    <t>000  2  02  45454  00  0000  150</t>
  </si>
  <si>
    <t>Межбюджетные трансферты, передаваемые бюджетам городских округов на создание модельных муниципальных библиотек</t>
  </si>
  <si>
    <t>000  2  02  45454  04  0000  150</t>
  </si>
  <si>
    <t>Прочие межбюджетные трансферты, передаваемые бюджетам</t>
  </si>
  <si>
    <t>000  2  02  49999  00  0000  150</t>
  </si>
  <si>
    <t>Прочие межбюджетные трансферты, передаваемые бюджетам городских округов</t>
  </si>
  <si>
    <t>000  2  02  49999  04  0000  150</t>
  </si>
  <si>
    <t>БЕЗВОЗМЕЗДНЫЕ ПОСТУПЛЕНИЯ ОТ ГОСУДАРСТВЕННЫХ (МУНИЦИПАЛЬНЫХ) ОРГАНИЗАЦИЙ</t>
  </si>
  <si>
    <t>000  2  03  00000  00  0000  000</t>
  </si>
  <si>
    <t>Безвозмездные поступления от государственных (муниципальных) организаций в бюджеты городских округов</t>
  </si>
  <si>
    <t>000  2  03  04000  04  0000  150</t>
  </si>
  <si>
    <t>Прочие безвозмездные поступления от государственных (муниципальных) организаций в бюджеты городских округов</t>
  </si>
  <si>
    <t>000  2  03  04099  04  0000  150</t>
  </si>
  <si>
    <t>БЕЗВОЗМЕЗДНЫЕ ПОСТУПЛЕНИЯ ОТ НЕГОСУДАРСТВЕННЫХ ОРГАНИЗАЦИЙ</t>
  </si>
  <si>
    <t>000  2  04  00000  00  0000  000</t>
  </si>
  <si>
    <t>Безвозмездные поступления от негосударственных организаций в бюджеты городских округов</t>
  </si>
  <si>
    <t>000  2  04  04000  04  0000  150</t>
  </si>
  <si>
    <t>Прочие безвозмездные поступления от негосударственных организаций в бюджеты городских округов</t>
  </si>
  <si>
    <t>000  2  04  04099  04  0000  150</t>
  </si>
  <si>
    <t>ПРОЧИЕ БЕЗВОЗМЕЗДНЫЕ ПОСТУПЛЕНИЯ</t>
  </si>
  <si>
    <t>000  2  07  00000  00  0000  000</t>
  </si>
  <si>
    <t>Прочие безвозмездные поступления в бюджеты городских округов</t>
  </si>
  <si>
    <t>000  2  07  04000  04  0000  150</t>
  </si>
  <si>
    <t>000  2  07  04050  04  0000  150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</si>
  <si>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</si>
  <si>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000  2  08  00000  00  0000  000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</si>
  <si>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</si>
  <si>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000  2  08  04000  04  0000 150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</si>
  <si>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</si>
  <si>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000  2  18  00000  00  0000  000</t>
  </si>
  <si>
    <t>Доходы бюджетов бюджетной системы Российской Федерации от возврата организациями остатков субсидий прошлых лет</t>
  </si>
  <si>
    <t>000  2  18  00000  00  0000  180</t>
  </si>
  <si>
    <t>Доходы бюджетов городских округов от возврата организациями остатков субсидий прошлых лет</t>
  </si>
  <si>
    <t>000  2  18  04000  04  0000  180</t>
  </si>
  <si>
    <t>Доходы бюджетов городских округов от возврата автономными учреждениями остатков субсидий прошлых лет</t>
  </si>
  <si>
    <t>000  2  18  04020  04  0000  180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</si>
  <si>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</si>
  <si>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000  2  18  04000  04  0000  150</t>
  </si>
  <si>
    <t>Доходы бюджетов городских округов от возврата бюджетными учреждениями остатков субсидий прошлых лет</t>
  </si>
  <si>
    <t>000  2  18  04010  04  0000  150</t>
  </si>
  <si>
    <t>ВОЗВРАТ ОСТАТКОВ СУБСИДИЙ, СУБВЕНЦИЙ И ИНЫХ МЕЖБЮДЖЕТНЫХ ТРАНСФЕРТОВ, ИМЕЮЩИХ ЦЕЛЕВОЕ НАЗНАЧЕНИЕ, ПРОШЛЫХ ЛЕТ</t>
  </si>
  <si>
    <t>000  2  19  00000  00  0000  000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</si>
  <si>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</si>
  <si>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000  2  19  00000  04  0000  150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</si>
  <si>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</si>
  <si>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000  2  19  60010  04  0000  150</t>
  </si>
  <si>
    <t>000  1  01  02150  01  0000  110</t>
  </si>
  <si>
    <t xml:space="preserve">     города Мегиона</t>
  </si>
  <si>
    <t xml:space="preserve">     Приложение 1</t>
  </si>
  <si>
    <t xml:space="preserve">     к постановлению администрации</t>
  </si>
  <si>
    <t xml:space="preserve">     от                           №</t>
  </si>
  <si>
    <t>000  1  14  02042  04  0000  410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</si>
  <si>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</si>
  <si>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Платежи в целях возмещения убытков, причиненных уклонением от заключения муниципального контракта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</si>
  <si>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</si>
  <si>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000 1 16 10060 00 0000  140</t>
  </si>
  <si>
    <t>000 1 16 10061 04 0000  140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</si>
  <si>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</si>
  <si>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</si>
  <si>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Доходы бюджета городского округа Мегион Ханты-Мансийского автономного округа - Югры по кодам классификации доходов бюджетов за девять месяцев 2026 года</t>
  </si>
  <si>
    <t>Исполнено на 01.10.2026 года</t>
  </si>
  <si>
    <t>Уточненный план на 2026 год, утвержден решением Думы города Мегиона от 25.09.2026 №123</t>
  </si>
  <si>
    <t>000  1  01  02180  01  0000  110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</si>
  <si>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</si>
  <si>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000  1  16  01103 01  0000  140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</si>
</sst>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_-* #,##0_р_._-;\-* #,##0_р_._-;_-* &quot;-&quot;_р_._-;_-@_-"/>
    <numFmt numFmtId="166" formatCode="#,##0.0"/>
    <numFmt numFmtId="167" formatCode="_-* #,##0.0_р_._-;\-* #,##0.0_р_._-;_-* &quot;-&quot;??_р_._-;_-@_-"/>
    <numFmt numFmtId="168" formatCode="_-* #,##0.0\ _₽_-;\-* #,##0.0\ _₽_-;_-* &quot;-&quot;?\ _₽_-;_-@_-"/>
    <numFmt numFmtId="169" formatCode="0.0"/>
    <numFmt numFmtId="170" formatCode="#,##0.0;[Red]\-#,##0.0"/>
  </numFmts>
  <fonts count="9" x14ac:knownFonts="1">
    <font>
      <sz val="8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5" fontId="1" fillId="0" borderId="0"/>
  </cellStyleXfs>
  <cellXfs count="50">
    <xf numFmtId="0" fontId="0" fillId="0" borderId="0" xfId="0"/>
    <xf numFmtId="0" fontId="3" fillId="2" borderId="0" xfId="0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3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right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3" fillId="2" borderId="0" xfId="3" applyNumberFormat="1" applyFont="1" applyFill="1" applyAlignment="1">
      <alignment horizontal="left" vertical="center" wrapText="1"/>
    </xf>
    <xf numFmtId="167" fontId="3" fillId="2" borderId="0" xfId="3" applyNumberFormat="1" applyFont="1" applyFill="1" applyAlignment="1">
      <alignment horizontal="left"/>
    </xf>
    <xf numFmtId="168" fontId="3" fillId="2" borderId="0" xfId="0" applyNumberFormat="1" applyFont="1" applyFill="1"/>
    <xf numFmtId="169" fontId="3" fillId="2" borderId="0" xfId="0" applyNumberFormat="1" applyFont="1" applyFill="1"/>
    <xf numFmtId="166" fontId="3" fillId="2" borderId="0" xfId="0" applyNumberFormat="1" applyFont="1" applyFill="1"/>
    <xf numFmtId="164" fontId="3" fillId="2" borderId="0" xfId="3" applyNumberFormat="1" applyFont="1" applyFill="1"/>
    <xf numFmtId="4" fontId="3" fillId="2" borderId="0" xfId="0" applyNumberFormat="1" applyFont="1" applyFill="1"/>
    <xf numFmtId="164" fontId="4" fillId="2" borderId="0" xfId="3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4" fontId="3" fillId="2" borderId="0" xfId="3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166" fontId="3" fillId="2" borderId="0" xfId="0" applyNumberFormat="1" applyFont="1" applyFill="1" applyAlignment="1">
      <alignment horizontal="left"/>
    </xf>
    <xf numFmtId="0" fontId="7" fillId="4" borderId="1" xfId="0" applyFont="1" applyFill="1" applyBorder="1" applyAlignment="1">
      <alignment vertical="top" wrapText="1"/>
    </xf>
    <xf numFmtId="0" fontId="0" fillId="3" borderId="0" xfId="0" applyFill="1"/>
    <xf numFmtId="49" fontId="3" fillId="5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right" vertical="center"/>
    </xf>
    <xf numFmtId="170" fontId="4" fillId="5" borderId="1" xfId="0" applyNumberFormat="1" applyFont="1" applyFill="1" applyBorder="1" applyAlignment="1">
      <alignment horizontal="right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top" wrapText="1"/>
    </xf>
    <xf numFmtId="167" fontId="3" fillId="2" borderId="1" xfId="3" applyNumberFormat="1" applyFont="1" applyFill="1" applyBorder="1" applyAlignment="1">
      <alignment horizontal="right" vertical="center" wrapText="1"/>
    </xf>
    <xf numFmtId="170" fontId="4" fillId="2" borderId="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Финансовый [0]" xfId="3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95DE6B81807D4DD652E31F926BB3997B3037B5DA7E8ACC9E82C1AF466D981C37D701EA7EEF1FCF54075B28E261DCVCK" TargetMode="External"/><Relationship Id="rId1" Type="http://schemas.openxmlformats.org/officeDocument/2006/relationships/hyperlink" Target="consultantplus://offline/ref=95DE6B81807D4DD652E31F926BB3997B3037B5DA7E8ACC9E82C1AF466D981C37D701EA7EEF1FCF54075B28E261DCV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02"/>
  <sheetViews>
    <sheetView tabSelected="1" zoomScale="85" zoomScaleNormal="85" workbookViewId="0">
      <pane ySplit="10" topLeftCell="A11" activePane="bottomLeft" state="frozen"/>
      <selection activeCell="G4" sqref="G1:I16384"/>
      <selection pane="bottomLeft" activeCell="G1" sqref="G1:H1048576"/>
    </sheetView>
  </sheetViews>
  <sheetFormatPr defaultRowHeight="15.75" customHeight="1" x14ac:dyDescent="0.25"/>
  <cols>
    <col min="1" max="1" width="6.33203125" style="1" customWidth="1"/>
    <col min="2" max="2" width="93.1640625" style="1" customWidth="1"/>
    <col min="3" max="3" width="41.33203125" style="23" customWidth="1"/>
    <col min="4" max="4" width="28.6640625" style="3" customWidth="1"/>
    <col min="5" max="5" width="24.1640625" style="4" customWidth="1"/>
    <col min="6" max="6" width="18.6640625" style="1" customWidth="1"/>
    <col min="7" max="7" width="28.33203125" style="5" customWidth="1"/>
    <col min="8" max="8" width="31.1640625" style="1" customWidth="1"/>
    <col min="9" max="9" width="0.1640625" style="1" customWidth="1"/>
    <col min="10" max="11" width="9.33203125" style="1" customWidth="1"/>
    <col min="12" max="12" width="49.1640625" style="26" customWidth="1"/>
    <col min="13" max="257" width="9.33203125" style="1" customWidth="1"/>
  </cols>
  <sheetData>
    <row r="1" spans="1:257" s="1" customFormat="1" ht="15.75" customHeight="1" x14ac:dyDescent="0.25">
      <c r="C1" s="23"/>
      <c r="D1" s="3"/>
      <c r="E1" s="4"/>
      <c r="F1" s="6"/>
      <c r="G1" s="5"/>
      <c r="L1" s="26"/>
    </row>
    <row r="2" spans="1:257" s="1" customFormat="1" ht="15.75" customHeight="1" x14ac:dyDescent="0.25">
      <c r="C2" s="23"/>
      <c r="D2" s="3"/>
      <c r="E2" s="48" t="s">
        <v>569</v>
      </c>
      <c r="F2" s="48"/>
      <c r="G2" s="5"/>
      <c r="L2" s="26"/>
    </row>
    <row r="3" spans="1:257" s="1" customFormat="1" ht="15.75" customHeight="1" x14ac:dyDescent="0.25">
      <c r="C3" s="23"/>
      <c r="D3" s="3"/>
      <c r="E3" s="48" t="s">
        <v>570</v>
      </c>
      <c r="F3" s="48"/>
      <c r="G3" s="5"/>
      <c r="L3" s="26"/>
    </row>
    <row r="4" spans="1:257" s="1" customFormat="1" ht="15.75" customHeight="1" x14ac:dyDescent="0.25">
      <c r="C4" s="23"/>
      <c r="D4" s="3"/>
      <c r="E4" s="48" t="s">
        <v>568</v>
      </c>
      <c r="F4" s="48"/>
      <c r="G4" s="5"/>
      <c r="L4" s="26"/>
    </row>
    <row r="5" spans="1:257" s="1" customFormat="1" ht="15.75" customHeight="1" x14ac:dyDescent="0.25">
      <c r="C5" s="23"/>
      <c r="D5" s="3"/>
      <c r="E5" s="48" t="s">
        <v>571</v>
      </c>
      <c r="F5" s="48"/>
      <c r="G5" s="5"/>
      <c r="L5" s="26"/>
    </row>
    <row r="6" spans="1:257" s="1" customFormat="1" ht="15.75" customHeight="1" x14ac:dyDescent="0.25">
      <c r="C6" s="24"/>
      <c r="D6" s="2"/>
      <c r="E6" s="3"/>
      <c r="F6" s="4"/>
      <c r="G6" s="6"/>
      <c r="L6" s="26"/>
    </row>
    <row r="7" spans="1:257" s="1" customFormat="1" ht="30" customHeight="1" x14ac:dyDescent="0.25">
      <c r="B7" s="49" t="s">
        <v>580</v>
      </c>
      <c r="C7" s="49"/>
      <c r="D7" s="49"/>
      <c r="E7" s="49"/>
      <c r="F7" s="49"/>
      <c r="G7" s="5"/>
      <c r="L7" s="26"/>
    </row>
    <row r="8" spans="1:257" s="1" customFormat="1" ht="22.5" customHeight="1" x14ac:dyDescent="0.25">
      <c r="B8" s="7"/>
      <c r="C8" s="25"/>
      <c r="D8" s="8"/>
      <c r="E8" s="8"/>
      <c r="F8" s="7"/>
      <c r="G8" s="5"/>
      <c r="L8" s="26"/>
    </row>
    <row r="9" spans="1:257" s="1" customFormat="1" x14ac:dyDescent="0.25">
      <c r="C9" s="23"/>
      <c r="D9" s="3"/>
      <c r="E9" s="4"/>
      <c r="F9" s="4" t="s">
        <v>0</v>
      </c>
      <c r="G9" s="5"/>
      <c r="L9" s="26"/>
    </row>
    <row r="10" spans="1:257" s="9" customFormat="1" ht="89.25" customHeight="1" x14ac:dyDescent="0.25">
      <c r="A10" s="1"/>
      <c r="B10" s="10" t="s">
        <v>1</v>
      </c>
      <c r="C10" s="11" t="s">
        <v>2</v>
      </c>
      <c r="D10" s="12" t="s">
        <v>582</v>
      </c>
      <c r="E10" s="10" t="s">
        <v>581</v>
      </c>
      <c r="F10" s="10" t="s">
        <v>3</v>
      </c>
      <c r="G10" s="13"/>
      <c r="L10" s="27"/>
    </row>
    <row r="11" spans="1:257" s="31" customFormat="1" ht="21.75" customHeight="1" x14ac:dyDescent="0.25">
      <c r="A11" s="1"/>
      <c r="B11" s="36" t="s">
        <v>4</v>
      </c>
      <c r="C11" s="37" t="s">
        <v>5</v>
      </c>
      <c r="D11" s="38">
        <f>SUM(D12,D205)</f>
        <v>7668025.0999999996</v>
      </c>
      <c r="E11" s="45">
        <f>E12+E205</f>
        <v>5148867.62</v>
      </c>
      <c r="F11" s="39">
        <f t="shared" ref="F11:F74" si="0">SUM(E11/D11)*100</f>
        <v>67.147245253539936</v>
      </c>
      <c r="G11" s="14"/>
      <c r="H11" s="14"/>
      <c r="I11" s="15">
        <f>H11+H12</f>
        <v>0</v>
      </c>
      <c r="J11" s="1"/>
      <c r="K11" s="16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</row>
    <row r="12" spans="1:257" s="31" customFormat="1" ht="21.75" customHeight="1" x14ac:dyDescent="0.25">
      <c r="A12" s="9"/>
      <c r="B12" s="36" t="s">
        <v>6</v>
      </c>
      <c r="C12" s="37" t="s">
        <v>7</v>
      </c>
      <c r="D12" s="38">
        <f>SUM(D13,D31,D41,D57,D68,D73,D96,D104,D115,D132,D200)</f>
        <v>2840645.2000000007</v>
      </c>
      <c r="E12" s="38">
        <f>SUM(E13,E31,E41,E57,E68,E73,E96,E104,E115,E132,E200)</f>
        <v>1803752.9999999998</v>
      </c>
      <c r="F12" s="39">
        <f t="shared" si="0"/>
        <v>63.498003904183435</v>
      </c>
      <c r="G12" s="14"/>
      <c r="H12" s="14"/>
      <c r="I12" s="1"/>
      <c r="J12" s="1"/>
      <c r="K12" s="16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</row>
    <row r="13" spans="1:257" ht="21.75" customHeight="1" x14ac:dyDescent="0.25">
      <c r="B13" s="36" t="s">
        <v>8</v>
      </c>
      <c r="C13" s="37" t="s">
        <v>9</v>
      </c>
      <c r="D13" s="38">
        <f>SUM(D14)</f>
        <v>2102329.9000000004</v>
      </c>
      <c r="E13" s="38">
        <f>SUM(E14)</f>
        <v>1324206.0999999999</v>
      </c>
      <c r="F13" s="39">
        <f t="shared" si="0"/>
        <v>62.987550146149744</v>
      </c>
      <c r="G13" s="14"/>
      <c r="H13" s="14"/>
      <c r="K13" s="16"/>
    </row>
    <row r="14" spans="1:257" ht="21.75" customHeight="1" x14ac:dyDescent="0.25">
      <c r="B14" s="36" t="s">
        <v>10</v>
      </c>
      <c r="C14" s="37" t="s">
        <v>11</v>
      </c>
      <c r="D14" s="38">
        <f>SUM(D15:D30)</f>
        <v>2102329.9000000004</v>
      </c>
      <c r="E14" s="38">
        <f>SUM(E15:E30)</f>
        <v>1324206.0999999999</v>
      </c>
      <c r="F14" s="39">
        <f t="shared" si="0"/>
        <v>62.987550146149744</v>
      </c>
      <c r="H14" s="5"/>
      <c r="K14" s="16"/>
    </row>
    <row r="15" spans="1:257" ht="238.5" customHeight="1" x14ac:dyDescent="0.25">
      <c r="B15" s="40" t="s">
        <v>12</v>
      </c>
      <c r="C15" s="10" t="s">
        <v>13</v>
      </c>
      <c r="D15" s="41">
        <v>1022555.5</v>
      </c>
      <c r="E15" s="41">
        <v>629264.19999999995</v>
      </c>
      <c r="F15" s="39">
        <f t="shared" si="0"/>
        <v>61.538390825730239</v>
      </c>
      <c r="H15" s="5"/>
      <c r="I15" s="17"/>
      <c r="K15" s="16"/>
    </row>
    <row r="16" spans="1:257" ht="161.25" customHeight="1" x14ac:dyDescent="0.25">
      <c r="B16" s="40" t="s">
        <v>14</v>
      </c>
      <c r="C16" s="37" t="s">
        <v>15</v>
      </c>
      <c r="D16" s="41">
        <v>1519</v>
      </c>
      <c r="E16" s="42">
        <v>978.3</v>
      </c>
      <c r="F16" s="39">
        <f t="shared" si="0"/>
        <v>64.404213298222516</v>
      </c>
      <c r="I16" s="17"/>
      <c r="K16" s="16"/>
    </row>
    <row r="17" spans="2:11" ht="141.75" customHeight="1" x14ac:dyDescent="0.25">
      <c r="B17" s="40" t="s">
        <v>16</v>
      </c>
      <c r="C17" s="37" t="s">
        <v>17</v>
      </c>
      <c r="D17" s="41">
        <v>267.3</v>
      </c>
      <c r="E17" s="41">
        <v>410.6</v>
      </c>
      <c r="F17" s="39">
        <f t="shared" si="0"/>
        <v>153.61017583239806</v>
      </c>
      <c r="K17" s="16"/>
    </row>
    <row r="18" spans="2:11" ht="147" customHeight="1" x14ac:dyDescent="0.25">
      <c r="B18" s="40" t="s">
        <v>18</v>
      </c>
      <c r="C18" s="37" t="s">
        <v>19</v>
      </c>
      <c r="D18" s="41">
        <v>34.5</v>
      </c>
      <c r="E18" s="41">
        <v>61.2</v>
      </c>
      <c r="F18" s="39">
        <f t="shared" si="0"/>
        <v>177.39130434782609</v>
      </c>
      <c r="K18" s="16"/>
    </row>
    <row r="19" spans="2:11" ht="148.5" customHeight="1" x14ac:dyDescent="0.25">
      <c r="B19" s="40" t="s">
        <v>20</v>
      </c>
      <c r="C19" s="37" t="s">
        <v>21</v>
      </c>
      <c r="D19" s="41">
        <v>14560</v>
      </c>
      <c r="E19" s="41">
        <v>8556.4</v>
      </c>
      <c r="F19" s="39">
        <f t="shared" si="0"/>
        <v>58.766483516483511</v>
      </c>
      <c r="K19" s="16"/>
    </row>
    <row r="20" spans="2:11" ht="94.5" customHeight="1" x14ac:dyDescent="0.25">
      <c r="B20" s="40" t="s">
        <v>22</v>
      </c>
      <c r="C20" s="37" t="s">
        <v>23</v>
      </c>
      <c r="D20" s="41">
        <v>23804.2</v>
      </c>
      <c r="E20" s="41">
        <v>11760.9</v>
      </c>
      <c r="F20" s="39">
        <f t="shared" si="0"/>
        <v>49.406827366599174</v>
      </c>
      <c r="K20" s="16"/>
    </row>
    <row r="21" spans="2:11" ht="304.5" customHeight="1" x14ac:dyDescent="0.25">
      <c r="B21" s="40" t="s">
        <v>24</v>
      </c>
      <c r="C21" s="37" t="s">
        <v>25</v>
      </c>
      <c r="D21" s="41">
        <v>26265.1</v>
      </c>
      <c r="E21" s="38">
        <v>8732.7000000000007</v>
      </c>
      <c r="F21" s="39">
        <f t="shared" si="0"/>
        <v>33.248302881009408</v>
      </c>
      <c r="K21" s="16"/>
    </row>
    <row r="22" spans="2:11" ht="94.5" x14ac:dyDescent="0.25">
      <c r="B22" s="40" t="s">
        <v>26</v>
      </c>
      <c r="C22" s="37" t="s">
        <v>27</v>
      </c>
      <c r="D22" s="38">
        <v>12568.1</v>
      </c>
      <c r="E22" s="38">
        <v>5330.1</v>
      </c>
      <c r="F22" s="39">
        <f t="shared" si="0"/>
        <v>42.409751672886117</v>
      </c>
      <c r="K22" s="16"/>
    </row>
    <row r="23" spans="2:11" ht="94.5" x14ac:dyDescent="0.25">
      <c r="B23" s="40" t="s">
        <v>28</v>
      </c>
      <c r="C23" s="37" t="s">
        <v>29</v>
      </c>
      <c r="D23" s="38">
        <v>123796.3</v>
      </c>
      <c r="E23" s="38">
        <v>48356.9</v>
      </c>
      <c r="F23" s="39">
        <f t="shared" si="0"/>
        <v>39.061668240488615</v>
      </c>
      <c r="K23" s="16"/>
    </row>
    <row r="24" spans="2:11" ht="272.25" customHeight="1" x14ac:dyDescent="0.25">
      <c r="B24" s="40" t="s">
        <v>30</v>
      </c>
      <c r="C24" s="37" t="s">
        <v>567</v>
      </c>
      <c r="D24" s="38">
        <v>14110.5</v>
      </c>
      <c r="E24" s="38">
        <v>4988.5</v>
      </c>
      <c r="F24" s="39">
        <f t="shared" si="0"/>
        <v>35.353105843166439</v>
      </c>
      <c r="K24" s="16"/>
    </row>
    <row r="25" spans="2:11" ht="267.75" x14ac:dyDescent="0.25">
      <c r="B25" s="40" t="s">
        <v>31</v>
      </c>
      <c r="C25" s="37" t="s">
        <v>32</v>
      </c>
      <c r="D25" s="38">
        <v>5803.4</v>
      </c>
      <c r="E25" s="38">
        <v>1477.9</v>
      </c>
      <c r="F25" s="39">
        <f t="shared" si="0"/>
        <v>25.466106075748701</v>
      </c>
      <c r="K25" s="16"/>
    </row>
    <row r="26" spans="2:11" ht="256.5" customHeight="1" x14ac:dyDescent="0.25">
      <c r="B26" s="40" t="s">
        <v>33</v>
      </c>
      <c r="C26" s="37" t="s">
        <v>34</v>
      </c>
      <c r="D26" s="38">
        <v>17161</v>
      </c>
      <c r="E26" s="38">
        <v>-48.2</v>
      </c>
      <c r="F26" s="39">
        <f t="shared" si="0"/>
        <v>-0.28086941320435876</v>
      </c>
      <c r="K26" s="16"/>
    </row>
    <row r="27" spans="2:11" ht="157.5" x14ac:dyDescent="0.25">
      <c r="B27" s="40" t="s">
        <v>584</v>
      </c>
      <c r="C27" s="37" t="s">
        <v>583</v>
      </c>
      <c r="D27" s="38">
        <v>0</v>
      </c>
      <c r="E27" s="38">
        <v>517.1</v>
      </c>
      <c r="F27" s="39">
        <v>0</v>
      </c>
      <c r="K27" s="16"/>
    </row>
    <row r="28" spans="2:11" ht="47.25" x14ac:dyDescent="0.25">
      <c r="B28" s="40" t="s">
        <v>35</v>
      </c>
      <c r="C28" s="37" t="s">
        <v>36</v>
      </c>
      <c r="D28" s="38">
        <v>0</v>
      </c>
      <c r="E28" s="38">
        <v>-6.8</v>
      </c>
      <c r="F28" s="39">
        <v>0</v>
      </c>
      <c r="K28" s="16"/>
    </row>
    <row r="29" spans="2:11" ht="47.25" x14ac:dyDescent="0.25">
      <c r="B29" s="40" t="s">
        <v>37</v>
      </c>
      <c r="C29" s="37" t="s">
        <v>38</v>
      </c>
      <c r="D29" s="38">
        <v>832492.4</v>
      </c>
      <c r="E29" s="38">
        <v>601315.6</v>
      </c>
      <c r="F29" s="39">
        <f t="shared" si="0"/>
        <v>72.230761506050982</v>
      </c>
      <c r="K29" s="16"/>
    </row>
    <row r="30" spans="2:11" ht="63" x14ac:dyDescent="0.25">
      <c r="B30" s="40" t="s">
        <v>39</v>
      </c>
      <c r="C30" s="37" t="s">
        <v>40</v>
      </c>
      <c r="D30" s="38">
        <v>7392.6</v>
      </c>
      <c r="E30" s="38">
        <v>2510.6999999999998</v>
      </c>
      <c r="F30" s="39">
        <f t="shared" si="0"/>
        <v>33.962340719097469</v>
      </c>
      <c r="K30" s="16"/>
    </row>
    <row r="31" spans="2:11" ht="33.75" customHeight="1" x14ac:dyDescent="0.25">
      <c r="B31" s="40" t="s">
        <v>41</v>
      </c>
      <c r="C31" s="37" t="s">
        <v>42</v>
      </c>
      <c r="D31" s="38">
        <f>D32</f>
        <v>22401.9</v>
      </c>
      <c r="E31" s="38">
        <f>E32</f>
        <v>15672.900000000001</v>
      </c>
      <c r="F31" s="39">
        <f t="shared" si="0"/>
        <v>69.962369263321406</v>
      </c>
      <c r="K31" s="16"/>
    </row>
    <row r="32" spans="2:11" ht="33.75" customHeight="1" x14ac:dyDescent="0.25">
      <c r="B32" s="40" t="s">
        <v>43</v>
      </c>
      <c r="C32" s="37" t="s">
        <v>44</v>
      </c>
      <c r="D32" s="38">
        <f>SUM(D33,D35,D37,D39)</f>
        <v>22401.9</v>
      </c>
      <c r="E32" s="38">
        <f>SUM(E33,E35,E37,E39)</f>
        <v>15672.900000000001</v>
      </c>
      <c r="F32" s="39">
        <f t="shared" si="0"/>
        <v>69.962369263321406</v>
      </c>
      <c r="K32" s="16"/>
    </row>
    <row r="33" spans="2:11" ht="64.5" customHeight="1" x14ac:dyDescent="0.25">
      <c r="B33" s="40" t="s">
        <v>45</v>
      </c>
      <c r="C33" s="37" t="s">
        <v>46</v>
      </c>
      <c r="D33" s="38">
        <f>SUM(D34)</f>
        <v>11626.6</v>
      </c>
      <c r="E33" s="38">
        <f>SUM(E34)</f>
        <v>8158.1</v>
      </c>
      <c r="F33" s="39">
        <f t="shared" si="0"/>
        <v>70.167546832263952</v>
      </c>
      <c r="K33" s="16"/>
    </row>
    <row r="34" spans="2:11" ht="106.5" customHeight="1" x14ac:dyDescent="0.25">
      <c r="B34" s="40" t="s">
        <v>47</v>
      </c>
      <c r="C34" s="37" t="s">
        <v>48</v>
      </c>
      <c r="D34" s="41">
        <v>11626.6</v>
      </c>
      <c r="E34" s="41">
        <v>8158.1</v>
      </c>
      <c r="F34" s="39">
        <f t="shared" si="0"/>
        <v>70.167546832263952</v>
      </c>
      <c r="K34" s="16"/>
    </row>
    <row r="35" spans="2:11" ht="83.25" customHeight="1" x14ac:dyDescent="0.25">
      <c r="B35" s="40" t="s">
        <v>49</v>
      </c>
      <c r="C35" s="37" t="s">
        <v>50</v>
      </c>
      <c r="D35" s="38">
        <f>SUM(D36)</f>
        <v>67.2</v>
      </c>
      <c r="E35" s="38">
        <f>SUM(E36)</f>
        <v>51.1</v>
      </c>
      <c r="F35" s="39">
        <f t="shared" si="0"/>
        <v>76.041666666666657</v>
      </c>
      <c r="K35" s="16"/>
    </row>
    <row r="36" spans="2:11" ht="119.25" customHeight="1" x14ac:dyDescent="0.25">
      <c r="B36" s="40" t="s">
        <v>51</v>
      </c>
      <c r="C36" s="37" t="s">
        <v>52</v>
      </c>
      <c r="D36" s="41">
        <v>67.2</v>
      </c>
      <c r="E36" s="41">
        <v>51.1</v>
      </c>
      <c r="F36" s="39">
        <f t="shared" si="0"/>
        <v>76.041666666666657</v>
      </c>
      <c r="K36" s="16"/>
    </row>
    <row r="37" spans="2:11" ht="69.75" customHeight="1" x14ac:dyDescent="0.25">
      <c r="B37" s="40" t="s">
        <v>53</v>
      </c>
      <c r="C37" s="37" t="s">
        <v>54</v>
      </c>
      <c r="D37" s="38">
        <f>SUM(D38)</f>
        <v>12052.2</v>
      </c>
      <c r="E37" s="38">
        <f>SUM(E38)</f>
        <v>8290.5</v>
      </c>
      <c r="F37" s="39">
        <f t="shared" si="0"/>
        <v>68.788271021058392</v>
      </c>
      <c r="K37" s="16"/>
    </row>
    <row r="38" spans="2:11" ht="96.75" customHeight="1" x14ac:dyDescent="0.25">
      <c r="B38" s="40" t="s">
        <v>55</v>
      </c>
      <c r="C38" s="37" t="s">
        <v>56</v>
      </c>
      <c r="D38" s="41">
        <v>12052.2</v>
      </c>
      <c r="E38" s="41">
        <v>8290.5</v>
      </c>
      <c r="F38" s="39">
        <f t="shared" si="0"/>
        <v>68.788271021058392</v>
      </c>
      <c r="K38" s="16"/>
    </row>
    <row r="39" spans="2:11" ht="66" customHeight="1" x14ac:dyDescent="0.25">
      <c r="B39" s="40" t="s">
        <v>57</v>
      </c>
      <c r="C39" s="37" t="s">
        <v>58</v>
      </c>
      <c r="D39" s="43">
        <f>SUM(D40)</f>
        <v>-1344.1</v>
      </c>
      <c r="E39" s="43">
        <f>SUM(E40)</f>
        <v>-826.8</v>
      </c>
      <c r="F39" s="39">
        <f t="shared" si="0"/>
        <v>61.513280261885271</v>
      </c>
      <c r="K39" s="16"/>
    </row>
    <row r="40" spans="2:11" ht="102" customHeight="1" x14ac:dyDescent="0.25">
      <c r="B40" s="40" t="s">
        <v>59</v>
      </c>
      <c r="C40" s="37" t="s">
        <v>60</v>
      </c>
      <c r="D40" s="43">
        <v>-1344.1</v>
      </c>
      <c r="E40" s="43">
        <v>-826.8</v>
      </c>
      <c r="F40" s="39">
        <f t="shared" si="0"/>
        <v>61.513280261885271</v>
      </c>
      <c r="K40" s="16"/>
    </row>
    <row r="41" spans="2:11" ht="20.25" customHeight="1" x14ac:dyDescent="0.25">
      <c r="B41" s="40" t="s">
        <v>61</v>
      </c>
      <c r="C41" s="37" t="s">
        <v>62</v>
      </c>
      <c r="D41" s="38">
        <f>SUM(D42,D50,D53,D55)</f>
        <v>304300</v>
      </c>
      <c r="E41" s="38">
        <f>SUM(E42,E50,E53,E55)</f>
        <v>198205</v>
      </c>
      <c r="F41" s="39">
        <f t="shared" si="0"/>
        <v>65.134735458429176</v>
      </c>
      <c r="K41" s="16"/>
    </row>
    <row r="42" spans="2:11" ht="39" customHeight="1" x14ac:dyDescent="0.25">
      <c r="B42" s="40" t="s">
        <v>63</v>
      </c>
      <c r="C42" s="37" t="s">
        <v>64</v>
      </c>
      <c r="D42" s="38">
        <f>SUM(D43,D46,D49)</f>
        <v>296700</v>
      </c>
      <c r="E42" s="38">
        <f>SUM(E43,E46,E49)</f>
        <v>195457</v>
      </c>
      <c r="F42" s="39">
        <f t="shared" si="0"/>
        <v>65.876980114593863</v>
      </c>
      <c r="K42" s="16"/>
    </row>
    <row r="43" spans="2:11" ht="39" customHeight="1" x14ac:dyDescent="0.25">
      <c r="B43" s="40" t="s">
        <v>65</v>
      </c>
      <c r="C43" s="37" t="s">
        <v>66</v>
      </c>
      <c r="D43" s="38">
        <f>SUM(D44,D45)</f>
        <v>205000</v>
      </c>
      <c r="E43" s="38">
        <f>SUM(E44,E45)</f>
        <v>132468.9</v>
      </c>
      <c r="F43" s="39">
        <f t="shared" si="0"/>
        <v>64.618975609756092</v>
      </c>
      <c r="K43" s="16"/>
    </row>
    <row r="44" spans="2:11" ht="39.75" customHeight="1" x14ac:dyDescent="0.25">
      <c r="B44" s="40" t="s">
        <v>65</v>
      </c>
      <c r="C44" s="37" t="s">
        <v>67</v>
      </c>
      <c r="D44" s="41">
        <v>205000</v>
      </c>
      <c r="E44" s="41">
        <v>132468.9</v>
      </c>
      <c r="F44" s="39">
        <f t="shared" si="0"/>
        <v>64.618975609756092</v>
      </c>
      <c r="G44" s="18"/>
      <c r="K44" s="16"/>
    </row>
    <row r="45" spans="2:11" ht="47.25" hidden="1" customHeight="1" x14ac:dyDescent="0.25">
      <c r="B45" s="40" t="s">
        <v>68</v>
      </c>
      <c r="C45" s="37" t="s">
        <v>69</v>
      </c>
      <c r="D45" s="38">
        <v>0</v>
      </c>
      <c r="E45" s="38">
        <v>0</v>
      </c>
      <c r="F45" s="39" t="e">
        <f t="shared" si="0"/>
        <v>#DIV/0!</v>
      </c>
      <c r="K45" s="16"/>
    </row>
    <row r="46" spans="2:11" ht="39.75" customHeight="1" x14ac:dyDescent="0.25">
      <c r="B46" s="40" t="s">
        <v>70</v>
      </c>
      <c r="C46" s="37" t="s">
        <v>71</v>
      </c>
      <c r="D46" s="38">
        <f>SUM(D47,D48)</f>
        <v>91700</v>
      </c>
      <c r="E46" s="38">
        <f>SUM(E47,E48)</f>
        <v>62988.1</v>
      </c>
      <c r="F46" s="39">
        <f t="shared" si="0"/>
        <v>68.689312977099235</v>
      </c>
      <c r="K46" s="16"/>
    </row>
    <row r="47" spans="2:11" ht="66" customHeight="1" x14ac:dyDescent="0.25">
      <c r="B47" s="40" t="s">
        <v>72</v>
      </c>
      <c r="C47" s="37" t="s">
        <v>73</v>
      </c>
      <c r="D47" s="41">
        <v>91700</v>
      </c>
      <c r="E47" s="41">
        <v>62988.1</v>
      </c>
      <c r="F47" s="39">
        <f t="shared" si="0"/>
        <v>68.689312977099235</v>
      </c>
      <c r="K47" s="16"/>
    </row>
    <row r="48" spans="2:11" ht="47.25" hidden="1" customHeight="1" x14ac:dyDescent="0.25">
      <c r="B48" s="40" t="s">
        <v>74</v>
      </c>
      <c r="C48" s="37" t="s">
        <v>75</v>
      </c>
      <c r="D48" s="38">
        <v>0</v>
      </c>
      <c r="E48" s="38">
        <v>0</v>
      </c>
      <c r="F48" s="39" t="e">
        <f t="shared" si="0"/>
        <v>#DIV/0!</v>
      </c>
      <c r="K48" s="16"/>
    </row>
    <row r="49" spans="2:11" ht="31.5" hidden="1" customHeight="1" x14ac:dyDescent="0.25">
      <c r="B49" s="40" t="s">
        <v>76</v>
      </c>
      <c r="C49" s="37" t="s">
        <v>77</v>
      </c>
      <c r="D49" s="38">
        <v>0</v>
      </c>
      <c r="E49" s="38">
        <v>0</v>
      </c>
      <c r="F49" s="39" t="e">
        <f t="shared" si="0"/>
        <v>#DIV/0!</v>
      </c>
      <c r="K49" s="16"/>
    </row>
    <row r="50" spans="2:11" x14ac:dyDescent="0.25">
      <c r="B50" s="40" t="s">
        <v>78</v>
      </c>
      <c r="C50" s="37" t="s">
        <v>79</v>
      </c>
      <c r="D50" s="38">
        <f>SUM(D51,D52)</f>
        <v>0</v>
      </c>
      <c r="E50" s="38">
        <f>SUM(E51,E52)</f>
        <v>16.3</v>
      </c>
      <c r="F50" s="39">
        <v>0</v>
      </c>
      <c r="K50" s="16"/>
    </row>
    <row r="51" spans="2:11" x14ac:dyDescent="0.25">
      <c r="B51" s="40" t="s">
        <v>78</v>
      </c>
      <c r="C51" s="37" t="s">
        <v>80</v>
      </c>
      <c r="D51" s="38">
        <v>0</v>
      </c>
      <c r="E51" s="41">
        <v>16.2</v>
      </c>
      <c r="F51" s="39">
        <v>0</v>
      </c>
      <c r="K51" s="16"/>
    </row>
    <row r="52" spans="2:11" ht="31.5" x14ac:dyDescent="0.25">
      <c r="B52" s="40" t="s">
        <v>81</v>
      </c>
      <c r="C52" s="37" t="s">
        <v>82</v>
      </c>
      <c r="D52" s="38">
        <v>0</v>
      </c>
      <c r="E52" s="38">
        <v>0.1</v>
      </c>
      <c r="F52" s="39">
        <v>0</v>
      </c>
      <c r="K52" s="16"/>
    </row>
    <row r="53" spans="2:11" ht="25.5" customHeight="1" x14ac:dyDescent="0.25">
      <c r="B53" s="40" t="s">
        <v>83</v>
      </c>
      <c r="C53" s="37" t="s">
        <v>84</v>
      </c>
      <c r="D53" s="38">
        <f>SUM(D54)</f>
        <v>42</v>
      </c>
      <c r="E53" s="38">
        <f>SUM(E54)</f>
        <v>33.5</v>
      </c>
      <c r="F53" s="39">
        <f t="shared" si="0"/>
        <v>79.761904761904773</v>
      </c>
      <c r="K53" s="16"/>
    </row>
    <row r="54" spans="2:11" ht="23.25" customHeight="1" x14ac:dyDescent="0.25">
      <c r="B54" s="40" t="s">
        <v>83</v>
      </c>
      <c r="C54" s="37" t="s">
        <v>85</v>
      </c>
      <c r="D54" s="38">
        <v>42</v>
      </c>
      <c r="E54" s="38">
        <v>33.5</v>
      </c>
      <c r="F54" s="39">
        <f t="shared" si="0"/>
        <v>79.761904761904773</v>
      </c>
      <c r="K54" s="16"/>
    </row>
    <row r="55" spans="2:11" ht="31.5" customHeight="1" x14ac:dyDescent="0.25">
      <c r="B55" s="40" t="s">
        <v>86</v>
      </c>
      <c r="C55" s="37" t="s">
        <v>87</v>
      </c>
      <c r="D55" s="38">
        <f>SUM(D56)</f>
        <v>7558</v>
      </c>
      <c r="E55" s="38">
        <f>SUM(E56)</f>
        <v>2698.2</v>
      </c>
      <c r="F55" s="39">
        <f t="shared" si="0"/>
        <v>35.699920613919019</v>
      </c>
      <c r="K55" s="16"/>
    </row>
    <row r="56" spans="2:11" ht="31.5" x14ac:dyDescent="0.25">
      <c r="B56" s="40" t="s">
        <v>88</v>
      </c>
      <c r="C56" s="37" t="s">
        <v>89</v>
      </c>
      <c r="D56" s="41">
        <v>7558</v>
      </c>
      <c r="E56" s="41">
        <v>2698.2</v>
      </c>
      <c r="F56" s="39">
        <f t="shared" si="0"/>
        <v>35.699920613919019</v>
      </c>
      <c r="K56" s="16"/>
    </row>
    <row r="57" spans="2:11" ht="21" customHeight="1" x14ac:dyDescent="0.25">
      <c r="B57" s="40" t="s">
        <v>90</v>
      </c>
      <c r="C57" s="37" t="s">
        <v>91</v>
      </c>
      <c r="D57" s="38">
        <f>SUM(D58,D60,D63)</f>
        <v>114372</v>
      </c>
      <c r="E57" s="38">
        <f>SUM(E58,E60,E63)</f>
        <v>46273.3</v>
      </c>
      <c r="F57" s="39">
        <f t="shared" si="0"/>
        <v>40.458591263595991</v>
      </c>
      <c r="K57" s="16"/>
    </row>
    <row r="58" spans="2:11" ht="17.25" customHeight="1" x14ac:dyDescent="0.25">
      <c r="B58" s="40" t="s">
        <v>92</v>
      </c>
      <c r="C58" s="37" t="s">
        <v>93</v>
      </c>
      <c r="D58" s="38">
        <f>SUM(D59)</f>
        <v>50100</v>
      </c>
      <c r="E58" s="38">
        <f>SUM(E59)</f>
        <v>13977.8</v>
      </c>
      <c r="F58" s="39">
        <f t="shared" si="0"/>
        <v>27.899800399201595</v>
      </c>
      <c r="K58" s="16"/>
    </row>
    <row r="59" spans="2:11" ht="33" customHeight="1" x14ac:dyDescent="0.25">
      <c r="B59" s="40" t="s">
        <v>94</v>
      </c>
      <c r="C59" s="37" t="s">
        <v>95</v>
      </c>
      <c r="D59" s="38">
        <v>50100</v>
      </c>
      <c r="E59" s="38">
        <v>13977.8</v>
      </c>
      <c r="F59" s="39">
        <f t="shared" si="0"/>
        <v>27.899800399201595</v>
      </c>
      <c r="K59" s="16"/>
    </row>
    <row r="60" spans="2:11" x14ac:dyDescent="0.25">
      <c r="B60" s="40" t="s">
        <v>96</v>
      </c>
      <c r="C60" s="37" t="s">
        <v>97</v>
      </c>
      <c r="D60" s="38">
        <f>SUM(D61:D62)</f>
        <v>30063</v>
      </c>
      <c r="E60" s="38">
        <f>SUM(E61:E62)</f>
        <v>13297.300000000001</v>
      </c>
      <c r="F60" s="39">
        <f t="shared" si="0"/>
        <v>44.231447294015901</v>
      </c>
      <c r="K60" s="16"/>
    </row>
    <row r="61" spans="2:11" x14ac:dyDescent="0.25">
      <c r="B61" s="40" t="s">
        <v>98</v>
      </c>
      <c r="C61" s="37" t="s">
        <v>99</v>
      </c>
      <c r="D61" s="38">
        <v>16463</v>
      </c>
      <c r="E61" s="38">
        <v>9079.2000000000007</v>
      </c>
      <c r="F61" s="39">
        <f t="shared" si="0"/>
        <v>55.14912227419061</v>
      </c>
      <c r="K61" s="16"/>
    </row>
    <row r="62" spans="2:11" x14ac:dyDescent="0.25">
      <c r="B62" s="40" t="s">
        <v>100</v>
      </c>
      <c r="C62" s="37" t="s">
        <v>101</v>
      </c>
      <c r="D62" s="38">
        <v>13600</v>
      </c>
      <c r="E62" s="38">
        <v>4218.1000000000004</v>
      </c>
      <c r="F62" s="39">
        <f t="shared" si="0"/>
        <v>31.015441176470592</v>
      </c>
      <c r="K62" s="16"/>
    </row>
    <row r="63" spans="2:11" ht="19.5" customHeight="1" x14ac:dyDescent="0.25">
      <c r="B63" s="40" t="s">
        <v>102</v>
      </c>
      <c r="C63" s="37" t="s">
        <v>103</v>
      </c>
      <c r="D63" s="38">
        <f>SUM(D64,D66)</f>
        <v>34209</v>
      </c>
      <c r="E63" s="38">
        <f>SUM(E64,E66)</f>
        <v>18998.2</v>
      </c>
      <c r="F63" s="39">
        <f t="shared" si="0"/>
        <v>55.5356777456225</v>
      </c>
      <c r="K63" s="16"/>
    </row>
    <row r="64" spans="2:11" x14ac:dyDescent="0.25">
      <c r="B64" s="40" t="s">
        <v>104</v>
      </c>
      <c r="C64" s="37" t="s">
        <v>105</v>
      </c>
      <c r="D64" s="38">
        <f>SUM(D65)</f>
        <v>26109</v>
      </c>
      <c r="E64" s="38">
        <f>SUM(E65)</f>
        <v>16203.7</v>
      </c>
      <c r="F64" s="39">
        <f t="shared" si="0"/>
        <v>62.061741162051398</v>
      </c>
      <c r="K64" s="16"/>
    </row>
    <row r="65" spans="2:11" ht="31.5" x14ac:dyDescent="0.25">
      <c r="B65" s="40" t="s">
        <v>106</v>
      </c>
      <c r="C65" s="37" t="s">
        <v>107</v>
      </c>
      <c r="D65" s="38">
        <v>26109</v>
      </c>
      <c r="E65" s="38">
        <v>16203.7</v>
      </c>
      <c r="F65" s="39">
        <f t="shared" si="0"/>
        <v>62.061741162051398</v>
      </c>
      <c r="K65" s="16"/>
    </row>
    <row r="66" spans="2:11" x14ac:dyDescent="0.25">
      <c r="B66" s="40" t="s">
        <v>108</v>
      </c>
      <c r="C66" s="37" t="s">
        <v>109</v>
      </c>
      <c r="D66" s="38">
        <f>SUM(D67)</f>
        <v>8100</v>
      </c>
      <c r="E66" s="38">
        <f>SUM(E67)</f>
        <v>2794.5</v>
      </c>
      <c r="F66" s="39">
        <f t="shared" si="0"/>
        <v>34.5</v>
      </c>
      <c r="K66" s="16"/>
    </row>
    <row r="67" spans="2:11" ht="31.5" x14ac:dyDescent="0.25">
      <c r="B67" s="40" t="s">
        <v>110</v>
      </c>
      <c r="C67" s="37" t="s">
        <v>111</v>
      </c>
      <c r="D67" s="38">
        <v>8100</v>
      </c>
      <c r="E67" s="38">
        <v>2794.5</v>
      </c>
      <c r="F67" s="39">
        <f t="shared" si="0"/>
        <v>34.5</v>
      </c>
      <c r="K67" s="16"/>
    </row>
    <row r="68" spans="2:11" ht="18.75" customHeight="1" x14ac:dyDescent="0.25">
      <c r="B68" s="40" t="s">
        <v>112</v>
      </c>
      <c r="C68" s="37" t="s">
        <v>113</v>
      </c>
      <c r="D68" s="38">
        <f>SUM(D69,D71)</f>
        <v>31283</v>
      </c>
      <c r="E68" s="38">
        <f>SUM(E69,E71)</f>
        <v>31757.7</v>
      </c>
      <c r="F68" s="39">
        <f t="shared" si="0"/>
        <v>101.51743758590928</v>
      </c>
      <c r="K68" s="16"/>
    </row>
    <row r="69" spans="2:11" ht="37.5" customHeight="1" x14ac:dyDescent="0.25">
      <c r="B69" s="40" t="s">
        <v>114</v>
      </c>
      <c r="C69" s="37" t="s">
        <v>115</v>
      </c>
      <c r="D69" s="38">
        <f>SUM(D70)</f>
        <v>31278</v>
      </c>
      <c r="E69" s="38">
        <f>SUM(E70)</f>
        <v>31747.7</v>
      </c>
      <c r="F69" s="39">
        <f t="shared" si="0"/>
        <v>101.50169448174435</v>
      </c>
      <c r="K69" s="16"/>
    </row>
    <row r="70" spans="2:11" ht="50.25" customHeight="1" x14ac:dyDescent="0.25">
      <c r="B70" s="40" t="s">
        <v>116</v>
      </c>
      <c r="C70" s="37" t="s">
        <v>117</v>
      </c>
      <c r="D70" s="38">
        <v>31278</v>
      </c>
      <c r="E70" s="38">
        <v>31747.7</v>
      </c>
      <c r="F70" s="39">
        <f t="shared" si="0"/>
        <v>101.50169448174435</v>
      </c>
      <c r="K70" s="16"/>
    </row>
    <row r="71" spans="2:11" ht="39.75" customHeight="1" x14ac:dyDescent="0.25">
      <c r="B71" s="40" t="s">
        <v>118</v>
      </c>
      <c r="C71" s="37" t="s">
        <v>119</v>
      </c>
      <c r="D71" s="38">
        <f>D72</f>
        <v>5</v>
      </c>
      <c r="E71" s="38">
        <f>E72</f>
        <v>10</v>
      </c>
      <c r="F71" s="39">
        <f t="shared" si="0"/>
        <v>200</v>
      </c>
      <c r="K71" s="16"/>
    </row>
    <row r="72" spans="2:11" ht="36.75" customHeight="1" x14ac:dyDescent="0.25">
      <c r="B72" s="40" t="s">
        <v>120</v>
      </c>
      <c r="C72" s="37" t="s">
        <v>121</v>
      </c>
      <c r="D72" s="38">
        <v>5</v>
      </c>
      <c r="E72" s="38">
        <v>10</v>
      </c>
      <c r="F72" s="39">
        <f t="shared" si="0"/>
        <v>200</v>
      </c>
      <c r="K72" s="16"/>
    </row>
    <row r="73" spans="2:11" ht="31.5" x14ac:dyDescent="0.25">
      <c r="B73" s="40" t="s">
        <v>122</v>
      </c>
      <c r="C73" s="37" t="s">
        <v>123</v>
      </c>
      <c r="D73" s="38">
        <f>SUM(D74,D76,D90,D85,D91)</f>
        <v>171522.2</v>
      </c>
      <c r="E73" s="38">
        <f>SUM(E74,E76,E90,E85,E91)</f>
        <v>97852.300000000017</v>
      </c>
      <c r="F73" s="39">
        <f t="shared" si="0"/>
        <v>57.049349880073841</v>
      </c>
      <c r="K73" s="16"/>
    </row>
    <row r="74" spans="2:11" ht="63" hidden="1" customHeight="1" x14ac:dyDescent="0.25">
      <c r="B74" s="40" t="s">
        <v>124</v>
      </c>
      <c r="C74" s="37" t="s">
        <v>125</v>
      </c>
      <c r="D74" s="38">
        <f>SUM(D75)</f>
        <v>0</v>
      </c>
      <c r="E74" s="38">
        <f>SUM(E75)</f>
        <v>0</v>
      </c>
      <c r="F74" s="39" t="e">
        <f t="shared" si="0"/>
        <v>#DIV/0!</v>
      </c>
      <c r="K74" s="16"/>
    </row>
    <row r="75" spans="2:11" ht="47.25" hidden="1" customHeight="1" x14ac:dyDescent="0.25">
      <c r="B75" s="40" t="s">
        <v>126</v>
      </c>
      <c r="C75" s="37" t="s">
        <v>127</v>
      </c>
      <c r="D75" s="38">
        <v>0</v>
      </c>
      <c r="E75" s="38">
        <v>0</v>
      </c>
      <c r="F75" s="39" t="e">
        <f t="shared" ref="F75:F138" si="1">SUM(E75/D75)*100</f>
        <v>#DIV/0!</v>
      </c>
      <c r="K75" s="16"/>
    </row>
    <row r="76" spans="2:11" ht="85.5" customHeight="1" x14ac:dyDescent="0.25">
      <c r="B76" s="40" t="s">
        <v>128</v>
      </c>
      <c r="C76" s="37" t="s">
        <v>129</v>
      </c>
      <c r="D76" s="38">
        <f>SUM(D77,D79,D81,D83)</f>
        <v>156847.90000000002</v>
      </c>
      <c r="E76" s="38">
        <f>SUM(E77,E79,E81,E83,)</f>
        <v>86960.60000000002</v>
      </c>
      <c r="F76" s="39">
        <f t="shared" si="1"/>
        <v>55.442629451844752</v>
      </c>
      <c r="K76" s="16"/>
    </row>
    <row r="77" spans="2:11" ht="69" customHeight="1" x14ac:dyDescent="0.25">
      <c r="B77" s="40" t="s">
        <v>130</v>
      </c>
      <c r="C77" s="37" t="s">
        <v>131</v>
      </c>
      <c r="D77" s="38">
        <f>SUM(D78)</f>
        <v>145569.70000000001</v>
      </c>
      <c r="E77" s="38">
        <f>SUM(E78)</f>
        <v>77640.600000000006</v>
      </c>
      <c r="F77" s="39">
        <f t="shared" si="1"/>
        <v>53.335687303058258</v>
      </c>
      <c r="K77" s="16"/>
    </row>
    <row r="78" spans="2:11" ht="63" x14ac:dyDescent="0.25">
      <c r="B78" s="40" t="s">
        <v>132</v>
      </c>
      <c r="C78" s="37" t="s">
        <v>133</v>
      </c>
      <c r="D78" s="38">
        <v>145569.70000000001</v>
      </c>
      <c r="E78" s="38">
        <v>77640.600000000006</v>
      </c>
      <c r="F78" s="39">
        <f t="shared" si="1"/>
        <v>53.335687303058258</v>
      </c>
      <c r="K78" s="16"/>
    </row>
    <row r="79" spans="2:11" ht="65.25" customHeight="1" x14ac:dyDescent="0.25">
      <c r="B79" s="40" t="s">
        <v>134</v>
      </c>
      <c r="C79" s="37" t="s">
        <v>135</v>
      </c>
      <c r="D79" s="38">
        <f>SUM(D80)</f>
        <v>1508.2</v>
      </c>
      <c r="E79" s="38">
        <f>SUM(E80)</f>
        <v>1041.0999999999999</v>
      </c>
      <c r="F79" s="39">
        <f t="shared" si="1"/>
        <v>69.029306458029424</v>
      </c>
      <c r="K79" s="16"/>
    </row>
    <row r="80" spans="2:11" ht="65.25" customHeight="1" x14ac:dyDescent="0.25">
      <c r="B80" s="40" t="s">
        <v>136</v>
      </c>
      <c r="C80" s="37" t="s">
        <v>137</v>
      </c>
      <c r="D80" s="38">
        <v>1508.2</v>
      </c>
      <c r="E80" s="38">
        <v>1041.0999999999999</v>
      </c>
      <c r="F80" s="39">
        <f t="shared" si="1"/>
        <v>69.029306458029424</v>
      </c>
      <c r="K80" s="16"/>
    </row>
    <row r="81" spans="1:257" ht="78" customHeight="1" x14ac:dyDescent="0.25">
      <c r="B81" s="40" t="s">
        <v>138</v>
      </c>
      <c r="C81" s="37" t="s">
        <v>139</v>
      </c>
      <c r="D81" s="38">
        <f>SUM(D82)</f>
        <v>108</v>
      </c>
      <c r="E81" s="42">
        <f>SUM(E82)</f>
        <v>120.8</v>
      </c>
      <c r="F81" s="39">
        <f t="shared" si="1"/>
        <v>111.85185185185185</v>
      </c>
      <c r="K81" s="16"/>
    </row>
    <row r="82" spans="1:257" ht="66" customHeight="1" x14ac:dyDescent="0.25">
      <c r="B82" s="40" t="s">
        <v>140</v>
      </c>
      <c r="C82" s="37" t="s">
        <v>141</v>
      </c>
      <c r="D82" s="38">
        <v>108</v>
      </c>
      <c r="E82" s="42">
        <v>120.8</v>
      </c>
      <c r="F82" s="39">
        <f t="shared" si="1"/>
        <v>111.85185185185185</v>
      </c>
      <c r="K82" s="16"/>
    </row>
    <row r="83" spans="1:257" ht="31.5" x14ac:dyDescent="0.25">
      <c r="B83" s="40" t="s">
        <v>142</v>
      </c>
      <c r="C83" s="37" t="s">
        <v>143</v>
      </c>
      <c r="D83" s="38">
        <f>SUM(D84)</f>
        <v>9662</v>
      </c>
      <c r="E83" s="38">
        <f>SUM(E84)</f>
        <v>8158.1</v>
      </c>
      <c r="F83" s="39">
        <f t="shared" si="1"/>
        <v>84.434899606706693</v>
      </c>
      <c r="K83" s="16"/>
    </row>
    <row r="84" spans="1:257" ht="37.5" customHeight="1" x14ac:dyDescent="0.25">
      <c r="B84" s="40" t="s">
        <v>144</v>
      </c>
      <c r="C84" s="37" t="s">
        <v>145</v>
      </c>
      <c r="D84" s="38">
        <v>9662</v>
      </c>
      <c r="E84" s="38">
        <v>8158.1</v>
      </c>
      <c r="F84" s="39">
        <f t="shared" si="1"/>
        <v>84.434899606706693</v>
      </c>
    </row>
    <row r="85" spans="1:257" ht="54" customHeight="1" x14ac:dyDescent="0.25">
      <c r="B85" s="40" t="s">
        <v>146</v>
      </c>
      <c r="C85" s="44" t="s">
        <v>147</v>
      </c>
      <c r="D85" s="38">
        <f>D86+D88</f>
        <v>0</v>
      </c>
      <c r="E85" s="38">
        <f>E86+E88</f>
        <v>0.89999999999999991</v>
      </c>
      <c r="F85" s="39">
        <v>0</v>
      </c>
    </row>
    <row r="86" spans="1:257" ht="38.25" customHeight="1" x14ac:dyDescent="0.25">
      <c r="B86" s="40" t="s">
        <v>148</v>
      </c>
      <c r="C86" s="44" t="s">
        <v>149</v>
      </c>
      <c r="D86" s="38">
        <f>D87</f>
        <v>0</v>
      </c>
      <c r="E86" s="38">
        <f>E87</f>
        <v>0.7</v>
      </c>
      <c r="F86" s="39">
        <v>0</v>
      </c>
    </row>
    <row r="87" spans="1:257" ht="94.5" x14ac:dyDescent="0.25">
      <c r="B87" s="40" t="s">
        <v>150</v>
      </c>
      <c r="C87" s="44" t="s">
        <v>151</v>
      </c>
      <c r="D87" s="38">
        <v>0</v>
      </c>
      <c r="E87" s="38">
        <v>0.7</v>
      </c>
      <c r="F87" s="39">
        <v>0</v>
      </c>
    </row>
    <row r="88" spans="1:257" ht="31.5" customHeight="1" x14ac:dyDescent="0.25">
      <c r="B88" s="40" t="s">
        <v>152</v>
      </c>
      <c r="C88" s="44" t="s">
        <v>153</v>
      </c>
      <c r="D88" s="38">
        <f>D89</f>
        <v>0</v>
      </c>
      <c r="E88" s="38">
        <f>E89</f>
        <v>0.2</v>
      </c>
      <c r="F88" s="39">
        <v>0</v>
      </c>
    </row>
    <row r="89" spans="1:257" ht="78.75" customHeight="1" x14ac:dyDescent="0.25">
      <c r="B89" s="40" t="s">
        <v>154</v>
      </c>
      <c r="C89" s="44" t="s">
        <v>155</v>
      </c>
      <c r="D89" s="38">
        <v>0</v>
      </c>
      <c r="E89" s="38">
        <v>0.2</v>
      </c>
      <c r="F89" s="39">
        <v>0</v>
      </c>
    </row>
    <row r="90" spans="1:257" hidden="1" x14ac:dyDescent="0.25">
      <c r="B90" s="40" t="s">
        <v>156</v>
      </c>
      <c r="C90" s="37" t="s">
        <v>157</v>
      </c>
      <c r="D90" s="38">
        <v>0</v>
      </c>
      <c r="E90" s="38">
        <v>0</v>
      </c>
      <c r="F90" s="39" t="e">
        <f t="shared" si="1"/>
        <v>#DIV/0!</v>
      </c>
    </row>
    <row r="91" spans="1:257" s="31" customFormat="1" ht="76.5" customHeight="1" x14ac:dyDescent="0.25">
      <c r="A91" s="1"/>
      <c r="B91" s="40" t="s">
        <v>158</v>
      </c>
      <c r="C91" s="37" t="s">
        <v>159</v>
      </c>
      <c r="D91" s="38">
        <f>SUM(D92+D94)</f>
        <v>14674.3</v>
      </c>
      <c r="E91" s="38">
        <f>SUM(E92+E94)</f>
        <v>10890.800000000001</v>
      </c>
      <c r="F91" s="39">
        <f t="shared" si="1"/>
        <v>74.216828059941548</v>
      </c>
      <c r="G91" s="5"/>
      <c r="H91" s="1"/>
      <c r="I91" s="1"/>
      <c r="J91" s="1"/>
      <c r="K91" s="1"/>
      <c r="L91" s="2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</row>
    <row r="92" spans="1:257" ht="77.25" customHeight="1" x14ac:dyDescent="0.25">
      <c r="B92" s="40" t="s">
        <v>160</v>
      </c>
      <c r="C92" s="37" t="s">
        <v>161</v>
      </c>
      <c r="D92" s="38">
        <f>SUM(D93)</f>
        <v>11800</v>
      </c>
      <c r="E92" s="38">
        <f>SUM(E93)</f>
        <v>8776.7000000000007</v>
      </c>
      <c r="F92" s="39">
        <f t="shared" si="1"/>
        <v>74.37881355932204</v>
      </c>
    </row>
    <row r="93" spans="1:257" ht="69.75" customHeight="1" x14ac:dyDescent="0.25">
      <c r="B93" s="40" t="s">
        <v>162</v>
      </c>
      <c r="C93" s="37" t="s">
        <v>163</v>
      </c>
      <c r="D93" s="38">
        <v>11800</v>
      </c>
      <c r="E93" s="38">
        <v>8776.7000000000007</v>
      </c>
      <c r="F93" s="39">
        <f t="shared" si="1"/>
        <v>74.37881355932204</v>
      </c>
    </row>
    <row r="94" spans="1:257" ht="101.25" customHeight="1" x14ac:dyDescent="0.25">
      <c r="B94" s="40" t="s">
        <v>164</v>
      </c>
      <c r="C94" s="37" t="s">
        <v>165</v>
      </c>
      <c r="D94" s="38">
        <f>SUM(D95)</f>
        <v>2874.3</v>
      </c>
      <c r="E94" s="38">
        <f>SUM(E95)</f>
        <v>2114.1</v>
      </c>
      <c r="F94" s="39">
        <f t="shared" si="1"/>
        <v>73.551821313015324</v>
      </c>
    </row>
    <row r="95" spans="1:257" ht="78.75" x14ac:dyDescent="0.25">
      <c r="B95" s="40" t="s">
        <v>166</v>
      </c>
      <c r="C95" s="37" t="s">
        <v>167</v>
      </c>
      <c r="D95" s="38">
        <v>2874.3</v>
      </c>
      <c r="E95" s="38">
        <v>2114.1</v>
      </c>
      <c r="F95" s="39">
        <f t="shared" si="1"/>
        <v>73.551821313015324</v>
      </c>
    </row>
    <row r="96" spans="1:257" hidden="1" x14ac:dyDescent="0.25">
      <c r="B96" s="30" t="s">
        <v>168</v>
      </c>
      <c r="C96" s="32" t="s">
        <v>169</v>
      </c>
      <c r="D96" s="33">
        <f>SUM(D97)</f>
        <v>0</v>
      </c>
      <c r="E96" s="33">
        <v>0</v>
      </c>
      <c r="F96" s="39" t="e">
        <f t="shared" si="1"/>
        <v>#DIV/0!</v>
      </c>
    </row>
    <row r="97" spans="2:6" ht="15.75" hidden="1" customHeight="1" x14ac:dyDescent="0.25">
      <c r="B97" s="30" t="s">
        <v>170</v>
      </c>
      <c r="C97" s="35" t="s">
        <v>171</v>
      </c>
      <c r="D97" s="33">
        <f>SUM(D98,D99,D100,D103)</f>
        <v>0</v>
      </c>
      <c r="E97" s="33">
        <f>SUM(E98,E99,E100,E103)</f>
        <v>15495.9</v>
      </c>
      <c r="F97" s="39" t="e">
        <f t="shared" si="1"/>
        <v>#DIV/0!</v>
      </c>
    </row>
    <row r="98" spans="2:6" ht="31.5" hidden="1" customHeight="1" x14ac:dyDescent="0.25">
      <c r="B98" s="30" t="s">
        <v>172</v>
      </c>
      <c r="C98" s="35" t="s">
        <v>173</v>
      </c>
      <c r="D98" s="33">
        <v>0</v>
      </c>
      <c r="E98" s="33">
        <v>4687.5</v>
      </c>
      <c r="F98" s="39" t="e">
        <f t="shared" si="1"/>
        <v>#DIV/0!</v>
      </c>
    </row>
    <row r="99" spans="2:6" ht="15.75" hidden="1" customHeight="1" x14ac:dyDescent="0.25">
      <c r="B99" s="30" t="s">
        <v>174</v>
      </c>
      <c r="C99" s="35" t="s">
        <v>175</v>
      </c>
      <c r="D99" s="33">
        <v>0</v>
      </c>
      <c r="E99" s="33">
        <v>4924.3999999999996</v>
      </c>
      <c r="F99" s="39" t="e">
        <f t="shared" si="1"/>
        <v>#DIV/0!</v>
      </c>
    </row>
    <row r="100" spans="2:6" ht="15.75" hidden="1" customHeight="1" x14ac:dyDescent="0.25">
      <c r="B100" s="30" t="s">
        <v>176</v>
      </c>
      <c r="C100" s="35" t="s">
        <v>177</v>
      </c>
      <c r="D100" s="33">
        <v>0</v>
      </c>
      <c r="E100" s="33">
        <v>5884</v>
      </c>
      <c r="F100" s="39" t="e">
        <f t="shared" si="1"/>
        <v>#DIV/0!</v>
      </c>
    </row>
    <row r="101" spans="2:6" ht="15.75" hidden="1" customHeight="1" x14ac:dyDescent="0.25">
      <c r="B101" s="30" t="s">
        <v>178</v>
      </c>
      <c r="C101" s="35" t="s">
        <v>179</v>
      </c>
      <c r="D101" s="33">
        <v>0</v>
      </c>
      <c r="E101" s="33">
        <v>4246.5</v>
      </c>
      <c r="F101" s="39" t="e">
        <f t="shared" si="1"/>
        <v>#DIV/0!</v>
      </c>
    </row>
    <row r="102" spans="2:6" ht="15.75" hidden="1" customHeight="1" x14ac:dyDescent="0.25">
      <c r="B102" s="30" t="s">
        <v>180</v>
      </c>
      <c r="C102" s="35" t="s">
        <v>181</v>
      </c>
      <c r="D102" s="33">
        <v>0</v>
      </c>
      <c r="E102" s="33">
        <v>1637.5</v>
      </c>
      <c r="F102" s="39" t="e">
        <f t="shared" si="1"/>
        <v>#DIV/0!</v>
      </c>
    </row>
    <row r="103" spans="2:6" ht="31.5" hidden="1" customHeight="1" x14ac:dyDescent="0.25">
      <c r="B103" s="30" t="s">
        <v>182</v>
      </c>
      <c r="C103" s="35" t="s">
        <v>183</v>
      </c>
      <c r="D103" s="33">
        <v>0</v>
      </c>
      <c r="E103" s="33">
        <v>0</v>
      </c>
      <c r="F103" s="39" t="e">
        <f t="shared" si="1"/>
        <v>#DIV/0!</v>
      </c>
    </row>
    <row r="104" spans="2:6" ht="31.5" x14ac:dyDescent="0.25">
      <c r="B104" s="40" t="s">
        <v>184</v>
      </c>
      <c r="C104" s="37" t="s">
        <v>185</v>
      </c>
      <c r="D104" s="38">
        <f>SUM(D110,D105)</f>
        <v>34.799999999999997</v>
      </c>
      <c r="E104" s="38">
        <f>SUM(E105,E110)</f>
        <v>11477.3</v>
      </c>
      <c r="F104" s="39">
        <f t="shared" si="1"/>
        <v>32980.747126436785</v>
      </c>
    </row>
    <row r="105" spans="2:6" ht="18" customHeight="1" x14ac:dyDescent="0.25">
      <c r="B105" s="40" t="s">
        <v>186</v>
      </c>
      <c r="C105" s="37" t="s">
        <v>187</v>
      </c>
      <c r="D105" s="38">
        <f>SUM(D108+D106)</f>
        <v>20</v>
      </c>
      <c r="E105" s="38">
        <f>SUM(E108+E106)</f>
        <v>6</v>
      </c>
      <c r="F105" s="39">
        <f t="shared" si="1"/>
        <v>30</v>
      </c>
    </row>
    <row r="106" spans="2:6" ht="17.25" customHeight="1" x14ac:dyDescent="0.25">
      <c r="B106" s="40" t="s">
        <v>188</v>
      </c>
      <c r="C106" s="37" t="s">
        <v>189</v>
      </c>
      <c r="D106" s="38">
        <f>D107</f>
        <v>20</v>
      </c>
      <c r="E106" s="38">
        <f>E107</f>
        <v>6</v>
      </c>
      <c r="F106" s="39">
        <f t="shared" si="1"/>
        <v>30</v>
      </c>
    </row>
    <row r="107" spans="2:6" ht="48.75" customHeight="1" x14ac:dyDescent="0.25">
      <c r="B107" s="40" t="s">
        <v>190</v>
      </c>
      <c r="C107" s="37" t="s">
        <v>191</v>
      </c>
      <c r="D107" s="38">
        <v>20</v>
      </c>
      <c r="E107" s="38">
        <v>6</v>
      </c>
      <c r="F107" s="39">
        <f t="shared" si="1"/>
        <v>30</v>
      </c>
    </row>
    <row r="108" spans="2:6" ht="15.75" hidden="1" customHeight="1" x14ac:dyDescent="0.25">
      <c r="B108" s="40" t="s">
        <v>192</v>
      </c>
      <c r="C108" s="37" t="s">
        <v>193</v>
      </c>
      <c r="D108" s="38">
        <f>SUM(D109)</f>
        <v>0</v>
      </c>
      <c r="E108" s="38">
        <f>SUM(E109)</f>
        <v>0</v>
      </c>
      <c r="F108" s="39" t="e">
        <f t="shared" si="1"/>
        <v>#DIV/0!</v>
      </c>
    </row>
    <row r="109" spans="2:6" ht="31.5" hidden="1" customHeight="1" x14ac:dyDescent="0.25">
      <c r="B109" s="40" t="s">
        <v>194</v>
      </c>
      <c r="C109" s="37" t="s">
        <v>195</v>
      </c>
      <c r="D109" s="38">
        <v>0</v>
      </c>
      <c r="E109" s="38">
        <v>0</v>
      </c>
      <c r="F109" s="39" t="e">
        <f t="shared" si="1"/>
        <v>#DIV/0!</v>
      </c>
    </row>
    <row r="110" spans="2:6" ht="20.25" customHeight="1" x14ac:dyDescent="0.25">
      <c r="B110" s="40" t="s">
        <v>196</v>
      </c>
      <c r="C110" s="37" t="s">
        <v>197</v>
      </c>
      <c r="D110" s="38">
        <f>SUM(D113+D111)</f>
        <v>14.8</v>
      </c>
      <c r="E110" s="38">
        <f>SUM(E113+E111)</f>
        <v>11471.3</v>
      </c>
      <c r="F110" s="39">
        <f t="shared" si="1"/>
        <v>77508.783783783772</v>
      </c>
    </row>
    <row r="111" spans="2:6" ht="33" customHeight="1" x14ac:dyDescent="0.25">
      <c r="B111" s="40" t="s">
        <v>198</v>
      </c>
      <c r="C111" s="37" t="s">
        <v>199</v>
      </c>
      <c r="D111" s="38">
        <f>SUM(D112)</f>
        <v>7</v>
      </c>
      <c r="E111" s="38">
        <f>SUM(E112)</f>
        <v>109.8</v>
      </c>
      <c r="F111" s="39">
        <f t="shared" si="1"/>
        <v>1568.5714285714284</v>
      </c>
    </row>
    <row r="112" spans="2:6" ht="36" customHeight="1" x14ac:dyDescent="0.25">
      <c r="B112" s="40" t="s">
        <v>200</v>
      </c>
      <c r="C112" s="37" t="s">
        <v>201</v>
      </c>
      <c r="D112" s="38">
        <v>7</v>
      </c>
      <c r="E112" s="38">
        <v>109.8</v>
      </c>
      <c r="F112" s="39">
        <f t="shared" si="1"/>
        <v>1568.5714285714284</v>
      </c>
    </row>
    <row r="113" spans="2:6" ht="18" customHeight="1" x14ac:dyDescent="0.25">
      <c r="B113" s="40" t="s">
        <v>202</v>
      </c>
      <c r="C113" s="37" t="s">
        <v>203</v>
      </c>
      <c r="D113" s="38">
        <f>SUM(D114)</f>
        <v>7.8</v>
      </c>
      <c r="E113" s="38">
        <f>SUM(E114)</f>
        <v>11361.5</v>
      </c>
      <c r="F113" s="39">
        <f t="shared" si="1"/>
        <v>145660.25641025641</v>
      </c>
    </row>
    <row r="114" spans="2:6" ht="21.75" customHeight="1" x14ac:dyDescent="0.25">
      <c r="B114" s="40" t="s">
        <v>204</v>
      </c>
      <c r="C114" s="37" t="s">
        <v>205</v>
      </c>
      <c r="D114" s="38">
        <v>7.8</v>
      </c>
      <c r="E114" s="38">
        <v>11361.5</v>
      </c>
      <c r="F114" s="39">
        <f t="shared" si="1"/>
        <v>145660.25641025641</v>
      </c>
    </row>
    <row r="115" spans="2:6" ht="38.25" customHeight="1" x14ac:dyDescent="0.25">
      <c r="B115" s="40" t="s">
        <v>206</v>
      </c>
      <c r="C115" s="37" t="s">
        <v>207</v>
      </c>
      <c r="D115" s="38">
        <f>SUM(D118,D116,D124,D129)</f>
        <v>89166.700000000012</v>
      </c>
      <c r="E115" s="38">
        <f>SUM(E118,E116,E124,E129)</f>
        <v>69889.2</v>
      </c>
      <c r="F115" s="39">
        <f t="shared" si="1"/>
        <v>78.380381913875908</v>
      </c>
    </row>
    <row r="116" spans="2:6" ht="23.25" customHeight="1" x14ac:dyDescent="0.25">
      <c r="B116" s="40" t="s">
        <v>208</v>
      </c>
      <c r="C116" s="37" t="s">
        <v>209</v>
      </c>
      <c r="D116" s="38">
        <f>SUM(D117)</f>
        <v>79800</v>
      </c>
      <c r="E116" s="38">
        <f>SUM(E117)</f>
        <v>65682.600000000006</v>
      </c>
      <c r="F116" s="39">
        <f t="shared" si="1"/>
        <v>82.309022556390985</v>
      </c>
    </row>
    <row r="117" spans="2:6" ht="33.75" customHeight="1" x14ac:dyDescent="0.25">
      <c r="B117" s="40" t="s">
        <v>210</v>
      </c>
      <c r="C117" s="37" t="s">
        <v>211</v>
      </c>
      <c r="D117" s="38">
        <v>79800</v>
      </c>
      <c r="E117" s="38">
        <v>65682.600000000006</v>
      </c>
      <c r="F117" s="39">
        <f t="shared" si="1"/>
        <v>82.309022556390985</v>
      </c>
    </row>
    <row r="118" spans="2:6" ht="66.75" customHeight="1" x14ac:dyDescent="0.25">
      <c r="B118" s="40" t="s">
        <v>212</v>
      </c>
      <c r="C118" s="37" t="s">
        <v>213</v>
      </c>
      <c r="D118" s="38">
        <f>SUM(D119+D122)</f>
        <v>1637</v>
      </c>
      <c r="E118" s="38">
        <f>SUM(E119+E122)</f>
        <v>1472.4</v>
      </c>
      <c r="F118" s="39">
        <f t="shared" si="1"/>
        <v>89.945021380574232</v>
      </c>
    </row>
    <row r="119" spans="2:6" ht="78.75" x14ac:dyDescent="0.25">
      <c r="B119" s="40" t="s">
        <v>214</v>
      </c>
      <c r="C119" s="37" t="s">
        <v>215</v>
      </c>
      <c r="D119" s="38">
        <f>SUM(D121+D120)</f>
        <v>1637</v>
      </c>
      <c r="E119" s="38">
        <v>1472.4</v>
      </c>
      <c r="F119" s="39">
        <f t="shared" si="1"/>
        <v>89.945021380574232</v>
      </c>
    </row>
    <row r="120" spans="2:6" ht="78.75" x14ac:dyDescent="0.25">
      <c r="B120" s="40" t="s">
        <v>573</v>
      </c>
      <c r="C120" s="37" t="s">
        <v>572</v>
      </c>
      <c r="D120" s="38">
        <v>0</v>
      </c>
      <c r="E120" s="38">
        <v>110</v>
      </c>
      <c r="F120" s="39">
        <v>0</v>
      </c>
    </row>
    <row r="121" spans="2:6" ht="78.75" x14ac:dyDescent="0.25">
      <c r="B121" s="40" t="s">
        <v>216</v>
      </c>
      <c r="C121" s="37" t="s">
        <v>217</v>
      </c>
      <c r="D121" s="38">
        <v>1637</v>
      </c>
      <c r="E121" s="38">
        <v>1362.4</v>
      </c>
      <c r="F121" s="39">
        <f t="shared" si="1"/>
        <v>83.2254123396457</v>
      </c>
    </row>
    <row r="122" spans="2:6" ht="78.75" hidden="1" x14ac:dyDescent="0.25">
      <c r="B122" s="40" t="s">
        <v>218</v>
      </c>
      <c r="C122" s="37" t="s">
        <v>219</v>
      </c>
      <c r="D122" s="38">
        <f>SUM(D123)</f>
        <v>0</v>
      </c>
      <c r="E122" s="38">
        <v>0</v>
      </c>
      <c r="F122" s="39" t="e">
        <f t="shared" si="1"/>
        <v>#DIV/0!</v>
      </c>
    </row>
    <row r="123" spans="2:6" ht="78.75" hidden="1" x14ac:dyDescent="0.25">
      <c r="B123" s="40" t="s">
        <v>220</v>
      </c>
      <c r="C123" s="37" t="s">
        <v>221</v>
      </c>
      <c r="D123" s="38">
        <v>0</v>
      </c>
      <c r="E123" s="38">
        <v>0</v>
      </c>
      <c r="F123" s="39" t="e">
        <f t="shared" si="1"/>
        <v>#DIV/0!</v>
      </c>
    </row>
    <row r="124" spans="2:6" ht="31.5" x14ac:dyDescent="0.25">
      <c r="B124" s="40" t="s">
        <v>222</v>
      </c>
      <c r="C124" s="37" t="s">
        <v>223</v>
      </c>
      <c r="D124" s="38">
        <f>SUM(D125,D127)</f>
        <v>6778.6</v>
      </c>
      <c r="E124" s="38">
        <f>SUM(E125,E127)</f>
        <v>2553.3000000000002</v>
      </c>
      <c r="F124" s="39">
        <f t="shared" si="1"/>
        <v>37.66706989643879</v>
      </c>
    </row>
    <row r="125" spans="2:6" ht="39" customHeight="1" x14ac:dyDescent="0.25">
      <c r="B125" s="40" t="s">
        <v>224</v>
      </c>
      <c r="C125" s="37" t="s">
        <v>225</v>
      </c>
      <c r="D125" s="38">
        <f>SUM(D126)</f>
        <v>6778.6</v>
      </c>
      <c r="E125" s="38">
        <f>SUM(E126)</f>
        <v>2531.3000000000002</v>
      </c>
      <c r="F125" s="39">
        <f t="shared" si="1"/>
        <v>37.342519104239813</v>
      </c>
    </row>
    <row r="126" spans="2:6" ht="53.25" customHeight="1" x14ac:dyDescent="0.25">
      <c r="B126" s="40" t="s">
        <v>226</v>
      </c>
      <c r="C126" s="37" t="s">
        <v>227</v>
      </c>
      <c r="D126" s="38">
        <v>6778.6</v>
      </c>
      <c r="E126" s="38">
        <v>2531.3000000000002</v>
      </c>
      <c r="F126" s="39">
        <f t="shared" si="1"/>
        <v>37.342519104239813</v>
      </c>
    </row>
    <row r="127" spans="2:6" ht="47.25" customHeight="1" x14ac:dyDescent="0.25">
      <c r="B127" s="40" t="s">
        <v>228</v>
      </c>
      <c r="C127" s="37" t="s">
        <v>229</v>
      </c>
      <c r="D127" s="38">
        <f>SUM(D128)</f>
        <v>0</v>
      </c>
      <c r="E127" s="38">
        <f>SUM(E128)</f>
        <v>22</v>
      </c>
      <c r="F127" s="39">
        <v>0</v>
      </c>
    </row>
    <row r="128" spans="2:6" ht="47.25" customHeight="1" x14ac:dyDescent="0.25">
      <c r="B128" s="40" t="s">
        <v>230</v>
      </c>
      <c r="C128" s="37" t="s">
        <v>231</v>
      </c>
      <c r="D128" s="38">
        <v>0</v>
      </c>
      <c r="E128" s="38">
        <v>22</v>
      </c>
      <c r="F128" s="39">
        <v>0</v>
      </c>
    </row>
    <row r="129" spans="2:9" ht="70.5" customHeight="1" x14ac:dyDescent="0.25">
      <c r="B129" s="40" t="s">
        <v>232</v>
      </c>
      <c r="C129" s="37" t="s">
        <v>233</v>
      </c>
      <c r="D129" s="38">
        <f t="shared" ref="D129:D130" si="2">SUM(D130)</f>
        <v>951.1</v>
      </c>
      <c r="E129" s="38">
        <f t="shared" ref="E129:E130" si="3">SUM(E130)</f>
        <v>180.9</v>
      </c>
      <c r="F129" s="39">
        <f t="shared" si="1"/>
        <v>19.020082010303859</v>
      </c>
    </row>
    <row r="130" spans="2:9" ht="67.5" customHeight="1" x14ac:dyDescent="0.25">
      <c r="B130" s="40" t="s">
        <v>234</v>
      </c>
      <c r="C130" s="37" t="s">
        <v>235</v>
      </c>
      <c r="D130" s="38">
        <f t="shared" si="2"/>
        <v>951.1</v>
      </c>
      <c r="E130" s="38">
        <f t="shared" si="3"/>
        <v>180.9</v>
      </c>
      <c r="F130" s="39">
        <f t="shared" si="1"/>
        <v>19.020082010303859</v>
      </c>
    </row>
    <row r="131" spans="2:9" ht="66.75" customHeight="1" x14ac:dyDescent="0.25">
      <c r="B131" s="40" t="s">
        <v>236</v>
      </c>
      <c r="C131" s="37" t="s">
        <v>237</v>
      </c>
      <c r="D131" s="38">
        <v>951.1</v>
      </c>
      <c r="E131" s="38">
        <v>180.9</v>
      </c>
      <c r="F131" s="39">
        <f t="shared" si="1"/>
        <v>19.020082010303859</v>
      </c>
    </row>
    <row r="132" spans="2:9" ht="22.5" customHeight="1" x14ac:dyDescent="0.25">
      <c r="B132" s="40" t="s">
        <v>238</v>
      </c>
      <c r="C132" s="37" t="s">
        <v>239</v>
      </c>
      <c r="D132" s="45">
        <f>SUM(D133+D177+D180+D182+D186+D197)</f>
        <v>5220.0999999999995</v>
      </c>
      <c r="E132" s="45">
        <f>SUM(E133+E177+E180+E182+E186+E197)</f>
        <v>8466.2000000000007</v>
      </c>
      <c r="F132" s="39">
        <f t="shared" si="1"/>
        <v>162.18463247830505</v>
      </c>
    </row>
    <row r="133" spans="2:9" ht="36.75" customHeight="1" x14ac:dyDescent="0.25">
      <c r="B133" s="40" t="s">
        <v>240</v>
      </c>
      <c r="C133" s="37" t="s">
        <v>241</v>
      </c>
      <c r="D133" s="45">
        <f>SUM(D134+D136+D139+D143+D147+D150+D152+D154+D156+D158+D161+D164+D166+D168+D170+D173+D175)</f>
        <v>4548.7999999999993</v>
      </c>
      <c r="E133" s="45">
        <f>SUM(E134+E136+E139+E143+E147+E150+E152+E154+E156+E158+E161+E164+E166+E168+E170+E173+E175)</f>
        <v>2860.7999999999997</v>
      </c>
      <c r="F133" s="39">
        <f t="shared" si="1"/>
        <v>62.891311994372145</v>
      </c>
    </row>
    <row r="134" spans="2:9" ht="51.75" customHeight="1" x14ac:dyDescent="0.25">
      <c r="B134" s="40" t="s">
        <v>242</v>
      </c>
      <c r="C134" s="37" t="s">
        <v>243</v>
      </c>
      <c r="D134" s="45">
        <f>SUM(D135)</f>
        <v>52.9</v>
      </c>
      <c r="E134" s="45">
        <f>SUM(E135)</f>
        <v>68.599999999999994</v>
      </c>
      <c r="F134" s="39">
        <f t="shared" si="1"/>
        <v>129.67863894139887</v>
      </c>
    </row>
    <row r="135" spans="2:9" ht="66.75" customHeight="1" x14ac:dyDescent="0.25">
      <c r="B135" s="40" t="s">
        <v>244</v>
      </c>
      <c r="C135" s="37" t="s">
        <v>245</v>
      </c>
      <c r="D135" s="42">
        <v>52.9</v>
      </c>
      <c r="E135" s="42">
        <v>68.599999999999994</v>
      </c>
      <c r="F135" s="39">
        <f t="shared" si="1"/>
        <v>129.67863894139887</v>
      </c>
    </row>
    <row r="136" spans="2:9" ht="63" x14ac:dyDescent="0.25">
      <c r="B136" s="40" t="s">
        <v>246</v>
      </c>
      <c r="C136" s="37" t="s">
        <v>247</v>
      </c>
      <c r="D136" s="45">
        <f>SUM(D137:D138)</f>
        <v>459.8</v>
      </c>
      <c r="E136" s="45">
        <v>228.6</v>
      </c>
      <c r="F136" s="39">
        <f t="shared" si="1"/>
        <v>49.717268377555456</v>
      </c>
    </row>
    <row r="137" spans="2:9" ht="94.5" x14ac:dyDescent="0.25">
      <c r="B137" s="40" t="s">
        <v>248</v>
      </c>
      <c r="C137" s="37" t="s">
        <v>249</v>
      </c>
      <c r="D137" s="42">
        <v>1.5</v>
      </c>
      <c r="E137" s="42">
        <v>0</v>
      </c>
      <c r="F137" s="39">
        <f t="shared" si="1"/>
        <v>0</v>
      </c>
    </row>
    <row r="138" spans="2:9" ht="94.5" x14ac:dyDescent="0.25">
      <c r="B138" s="40" t="s">
        <v>250</v>
      </c>
      <c r="C138" s="37" t="s">
        <v>251</v>
      </c>
      <c r="D138" s="42">
        <v>458.3</v>
      </c>
      <c r="E138" s="42">
        <v>228.6</v>
      </c>
      <c r="F138" s="39">
        <f t="shared" si="1"/>
        <v>49.879991272092511</v>
      </c>
    </row>
    <row r="139" spans="2:9" ht="50.25" customHeight="1" x14ac:dyDescent="0.25">
      <c r="B139" s="40" t="s">
        <v>252</v>
      </c>
      <c r="C139" s="37" t="s">
        <v>253</v>
      </c>
      <c r="D139" s="42">
        <f>SUM(D140+D141+D142)</f>
        <v>31.3</v>
      </c>
      <c r="E139" s="42">
        <f>SUM(E140+E141+E142)</f>
        <v>17</v>
      </c>
      <c r="F139" s="39">
        <f t="shared" ref="F139:F200" si="4">SUM(E139/D139)*100</f>
        <v>54.31309904153354</v>
      </c>
      <c r="I139" s="19"/>
    </row>
    <row r="140" spans="2:9" ht="85.5" customHeight="1" x14ac:dyDescent="0.25">
      <c r="B140" s="40" t="s">
        <v>254</v>
      </c>
      <c r="C140" s="37" t="s">
        <v>255</v>
      </c>
      <c r="D140" s="42">
        <v>25.8</v>
      </c>
      <c r="E140" s="42">
        <v>0</v>
      </c>
      <c r="F140" s="39">
        <f t="shared" si="4"/>
        <v>0</v>
      </c>
    </row>
    <row r="141" spans="2:9" ht="70.5" customHeight="1" x14ac:dyDescent="0.25">
      <c r="B141" s="40" t="s">
        <v>256</v>
      </c>
      <c r="C141" s="37" t="s">
        <v>257</v>
      </c>
      <c r="D141" s="42">
        <v>5.5</v>
      </c>
      <c r="E141" s="42">
        <v>17</v>
      </c>
      <c r="F141" s="39">
        <f t="shared" si="4"/>
        <v>309.09090909090907</v>
      </c>
    </row>
    <row r="142" spans="2:9" ht="63" hidden="1" customHeight="1" x14ac:dyDescent="0.25">
      <c r="B142" s="40" t="s">
        <v>258</v>
      </c>
      <c r="C142" s="37" t="s">
        <v>259</v>
      </c>
      <c r="D142" s="42">
        <v>0</v>
      </c>
      <c r="E142" s="42">
        <v>0</v>
      </c>
      <c r="F142" s="39" t="e">
        <f t="shared" si="4"/>
        <v>#DIV/0!</v>
      </c>
    </row>
    <row r="143" spans="2:9" ht="63" customHeight="1" x14ac:dyDescent="0.25">
      <c r="B143" s="40" t="s">
        <v>260</v>
      </c>
      <c r="C143" s="37" t="s">
        <v>261</v>
      </c>
      <c r="D143" s="42">
        <f>SUM(D144+D145+D146)</f>
        <v>67.099999999999994</v>
      </c>
      <c r="E143" s="42">
        <f>SUM(E144+E145+E146)</f>
        <v>5</v>
      </c>
      <c r="F143" s="39">
        <f t="shared" si="4"/>
        <v>7.4515648286140106</v>
      </c>
    </row>
    <row r="144" spans="2:9" ht="93.75" customHeight="1" x14ac:dyDescent="0.25">
      <c r="B144" s="40" t="s">
        <v>262</v>
      </c>
      <c r="C144" s="37" t="s">
        <v>263</v>
      </c>
      <c r="D144" s="42">
        <v>0</v>
      </c>
      <c r="E144" s="42">
        <v>5</v>
      </c>
      <c r="F144" s="39">
        <v>0</v>
      </c>
    </row>
    <row r="145" spans="2:6" ht="82.5" customHeight="1" x14ac:dyDescent="0.25">
      <c r="B145" s="40" t="s">
        <v>264</v>
      </c>
      <c r="C145" s="37" t="s">
        <v>265</v>
      </c>
      <c r="D145" s="42">
        <v>67.099999999999994</v>
      </c>
      <c r="E145" s="42">
        <v>0</v>
      </c>
      <c r="F145" s="39">
        <f t="shared" si="4"/>
        <v>0</v>
      </c>
    </row>
    <row r="146" spans="2:6" ht="78.75" hidden="1" customHeight="1" x14ac:dyDescent="0.25">
      <c r="B146" s="40" t="s">
        <v>266</v>
      </c>
      <c r="C146" s="37" t="s">
        <v>267</v>
      </c>
      <c r="D146" s="42">
        <v>0</v>
      </c>
      <c r="E146" s="42">
        <v>0</v>
      </c>
      <c r="F146" s="39" t="e">
        <f t="shared" si="4"/>
        <v>#DIV/0!</v>
      </c>
    </row>
    <row r="147" spans="2:6" ht="48" customHeight="1" x14ac:dyDescent="0.25">
      <c r="B147" s="40" t="s">
        <v>268</v>
      </c>
      <c r="C147" s="37" t="s">
        <v>269</v>
      </c>
      <c r="D147" s="42">
        <f>SUM(D148+D149)</f>
        <v>380</v>
      </c>
      <c r="E147" s="42">
        <f>SUM(E148+E149)</f>
        <v>6.4</v>
      </c>
      <c r="F147" s="39">
        <f t="shared" si="4"/>
        <v>1.6842105263157894</v>
      </c>
    </row>
    <row r="148" spans="2:6" ht="79.5" customHeight="1" x14ac:dyDescent="0.25">
      <c r="B148" s="40" t="s">
        <v>270</v>
      </c>
      <c r="C148" s="37" t="s">
        <v>271</v>
      </c>
      <c r="D148" s="42">
        <v>379.3</v>
      </c>
      <c r="E148" s="42">
        <v>6.2</v>
      </c>
      <c r="F148" s="39">
        <f t="shared" si="4"/>
        <v>1.6345900342736621</v>
      </c>
    </row>
    <row r="149" spans="2:6" ht="81.75" customHeight="1" x14ac:dyDescent="0.25">
      <c r="B149" s="40" t="s">
        <v>272</v>
      </c>
      <c r="C149" s="37" t="s">
        <v>273</v>
      </c>
      <c r="D149" s="42">
        <v>0.7</v>
      </c>
      <c r="E149" s="42">
        <v>0.2</v>
      </c>
      <c r="F149" s="39">
        <f t="shared" si="4"/>
        <v>28.571428571428577</v>
      </c>
    </row>
    <row r="150" spans="2:6" ht="81.75" customHeight="1" x14ac:dyDescent="0.25">
      <c r="B150" s="40" t="s">
        <v>578</v>
      </c>
      <c r="C150" s="37" t="s">
        <v>279</v>
      </c>
      <c r="D150" s="42">
        <f>D151</f>
        <v>0</v>
      </c>
      <c r="E150" s="42">
        <f>E151</f>
        <v>3</v>
      </c>
      <c r="F150" s="39">
        <v>0</v>
      </c>
    </row>
    <row r="151" spans="2:6" ht="81.75" customHeight="1" x14ac:dyDescent="0.25">
      <c r="B151" s="40" t="s">
        <v>579</v>
      </c>
      <c r="C151" s="37" t="s">
        <v>585</v>
      </c>
      <c r="D151" s="42">
        <v>0</v>
      </c>
      <c r="E151" s="42">
        <v>3</v>
      </c>
      <c r="F151" s="39">
        <v>0</v>
      </c>
    </row>
    <row r="152" spans="2:6" ht="81.75" customHeight="1" x14ac:dyDescent="0.25">
      <c r="B152" s="40" t="s">
        <v>274</v>
      </c>
      <c r="C152" s="37" t="s">
        <v>275</v>
      </c>
      <c r="D152" s="42">
        <f>D153</f>
        <v>0</v>
      </c>
      <c r="E152" s="42">
        <f>E153</f>
        <v>7.5</v>
      </c>
      <c r="F152" s="39">
        <v>0</v>
      </c>
    </row>
    <row r="153" spans="2:6" ht="81.75" customHeight="1" x14ac:dyDescent="0.25">
      <c r="B153" s="40" t="s">
        <v>276</v>
      </c>
      <c r="C153" s="37" t="s">
        <v>277</v>
      </c>
      <c r="D153" s="42">
        <v>0</v>
      </c>
      <c r="E153" s="42">
        <v>7.5</v>
      </c>
      <c r="F153" s="39">
        <v>0</v>
      </c>
    </row>
    <row r="154" spans="2:6" ht="78.75" hidden="1" customHeight="1" x14ac:dyDescent="0.25">
      <c r="B154" s="40" t="s">
        <v>278</v>
      </c>
      <c r="C154" s="37" t="s">
        <v>279</v>
      </c>
      <c r="D154" s="42">
        <f>SUM(D155)</f>
        <v>0</v>
      </c>
      <c r="E154" s="42">
        <f>SUM(E155)</f>
        <v>0</v>
      </c>
      <c r="F154" s="39" t="e">
        <f t="shared" si="4"/>
        <v>#DIV/0!</v>
      </c>
    </row>
    <row r="155" spans="2:6" ht="94.5" hidden="1" customHeight="1" x14ac:dyDescent="0.25">
      <c r="B155" s="40" t="s">
        <v>280</v>
      </c>
      <c r="C155" s="37" t="s">
        <v>281</v>
      </c>
      <c r="D155" s="42">
        <v>0</v>
      </c>
      <c r="E155" s="42">
        <v>0</v>
      </c>
      <c r="F155" s="39" t="e">
        <f t="shared" si="4"/>
        <v>#DIV/0!</v>
      </c>
    </row>
    <row r="156" spans="2:6" ht="47.25" hidden="1" x14ac:dyDescent="0.25">
      <c r="B156" s="40" t="s">
        <v>282</v>
      </c>
      <c r="C156" s="37" t="s">
        <v>283</v>
      </c>
      <c r="D156" s="42">
        <f>SUM(D157)</f>
        <v>0</v>
      </c>
      <c r="E156" s="42">
        <f>SUM(E157)</f>
        <v>0</v>
      </c>
      <c r="F156" s="39" t="e">
        <f t="shared" si="4"/>
        <v>#DIV/0!</v>
      </c>
    </row>
    <row r="157" spans="2:6" ht="78.75" hidden="1" customHeight="1" x14ac:dyDescent="0.25">
      <c r="B157" s="40" t="s">
        <v>284</v>
      </c>
      <c r="C157" s="37" t="s">
        <v>285</v>
      </c>
      <c r="D157" s="42">
        <v>0</v>
      </c>
      <c r="E157" s="42">
        <v>0</v>
      </c>
      <c r="F157" s="39" t="e">
        <f t="shared" si="4"/>
        <v>#DIV/0!</v>
      </c>
    </row>
    <row r="158" spans="2:6" ht="69" customHeight="1" x14ac:dyDescent="0.25">
      <c r="B158" s="40" t="s">
        <v>286</v>
      </c>
      <c r="C158" s="37" t="s">
        <v>287</v>
      </c>
      <c r="D158" s="42">
        <f>SUM(D159+D160)</f>
        <v>172.89999999999998</v>
      </c>
      <c r="E158" s="42">
        <f>SUM(E159+E160)</f>
        <v>179.5</v>
      </c>
      <c r="F158" s="39">
        <f t="shared" si="4"/>
        <v>103.81723539618277</v>
      </c>
    </row>
    <row r="159" spans="2:6" ht="101.25" customHeight="1" x14ac:dyDescent="0.25">
      <c r="B159" s="40" t="s">
        <v>288</v>
      </c>
      <c r="C159" s="37" t="s">
        <v>289</v>
      </c>
      <c r="D159" s="42">
        <v>16.7</v>
      </c>
      <c r="E159" s="42">
        <v>0</v>
      </c>
      <c r="F159" s="39">
        <f t="shared" si="4"/>
        <v>0</v>
      </c>
    </row>
    <row r="160" spans="2:6" ht="83.25" customHeight="1" x14ac:dyDescent="0.25">
      <c r="B160" s="40" t="s">
        <v>290</v>
      </c>
      <c r="C160" s="37" t="s">
        <v>291</v>
      </c>
      <c r="D160" s="42">
        <v>156.19999999999999</v>
      </c>
      <c r="E160" s="42">
        <v>179.5</v>
      </c>
      <c r="F160" s="39">
        <f t="shared" si="4"/>
        <v>114.9167733674776</v>
      </c>
    </row>
    <row r="161" spans="2:7" ht="84" customHeight="1" x14ac:dyDescent="0.25">
      <c r="B161" s="40" t="s">
        <v>292</v>
      </c>
      <c r="C161" s="37" t="s">
        <v>293</v>
      </c>
      <c r="D161" s="42">
        <f>SUM(D162:D163)</f>
        <v>43.3</v>
      </c>
      <c r="E161" s="42">
        <f>SUM(E162:E163)</f>
        <v>112.3</v>
      </c>
      <c r="F161" s="39">
        <f t="shared" si="4"/>
        <v>259.35334872979212</v>
      </c>
      <c r="G161" s="20"/>
    </row>
    <row r="162" spans="2:7" ht="126" x14ac:dyDescent="0.25">
      <c r="B162" s="40" t="s">
        <v>294</v>
      </c>
      <c r="C162" s="37" t="s">
        <v>295</v>
      </c>
      <c r="D162" s="42">
        <v>43.3</v>
      </c>
      <c r="E162" s="42">
        <v>112.3</v>
      </c>
      <c r="F162" s="39">
        <f t="shared" si="4"/>
        <v>259.35334872979212</v>
      </c>
      <c r="G162" s="20"/>
    </row>
    <row r="163" spans="2:7" ht="110.25" hidden="1" customHeight="1" x14ac:dyDescent="0.25">
      <c r="B163" s="40" t="s">
        <v>296</v>
      </c>
      <c r="C163" s="37" t="s">
        <v>297</v>
      </c>
      <c r="D163" s="42"/>
      <c r="E163" s="42"/>
      <c r="F163" s="39" t="e">
        <f t="shared" si="4"/>
        <v>#DIV/0!</v>
      </c>
      <c r="G163" s="20"/>
    </row>
    <row r="164" spans="2:7" ht="69" customHeight="1" x14ac:dyDescent="0.25">
      <c r="B164" s="40" t="s">
        <v>298</v>
      </c>
      <c r="C164" s="37" t="s">
        <v>299</v>
      </c>
      <c r="D164" s="42">
        <f>D165</f>
        <v>0.4</v>
      </c>
      <c r="E164" s="42">
        <f>E165</f>
        <v>0</v>
      </c>
      <c r="F164" s="39">
        <f t="shared" si="4"/>
        <v>0</v>
      </c>
      <c r="G164" s="20"/>
    </row>
    <row r="165" spans="2:7" ht="82.5" customHeight="1" x14ac:dyDescent="0.25">
      <c r="B165" s="40" t="s">
        <v>300</v>
      </c>
      <c r="C165" s="37" t="s">
        <v>301</v>
      </c>
      <c r="D165" s="42">
        <v>0.4</v>
      </c>
      <c r="E165" s="42">
        <v>0</v>
      </c>
      <c r="F165" s="39">
        <f t="shared" si="4"/>
        <v>0</v>
      </c>
      <c r="G165" s="20"/>
    </row>
    <row r="166" spans="2:7" ht="47.25" customHeight="1" x14ac:dyDescent="0.25">
      <c r="B166" s="40" t="s">
        <v>302</v>
      </c>
      <c r="C166" s="37" t="s">
        <v>303</v>
      </c>
      <c r="D166" s="42">
        <f>SUM(D167)</f>
        <v>3.7</v>
      </c>
      <c r="E166" s="42">
        <f>SUM(E167)</f>
        <v>3.5</v>
      </c>
      <c r="F166" s="39">
        <f t="shared" si="4"/>
        <v>94.594594594594597</v>
      </c>
      <c r="G166" s="20"/>
    </row>
    <row r="167" spans="2:7" ht="81.75" customHeight="1" x14ac:dyDescent="0.25">
      <c r="B167" s="40" t="s">
        <v>304</v>
      </c>
      <c r="C167" s="37" t="s">
        <v>305</v>
      </c>
      <c r="D167" s="42">
        <v>3.7</v>
      </c>
      <c r="E167" s="42">
        <v>3.5</v>
      </c>
      <c r="F167" s="39">
        <f t="shared" si="4"/>
        <v>94.594594594594597</v>
      </c>
      <c r="G167" s="20"/>
    </row>
    <row r="168" spans="2:7" ht="81" customHeight="1" x14ac:dyDescent="0.25">
      <c r="B168" s="40" t="s">
        <v>306</v>
      </c>
      <c r="C168" s="37" t="s">
        <v>307</v>
      </c>
      <c r="D168" s="42">
        <f>SUM(D169)</f>
        <v>18.899999999999999</v>
      </c>
      <c r="E168" s="42">
        <f>SUM(E169)</f>
        <v>-15.6</v>
      </c>
      <c r="F168" s="39">
        <f t="shared" si="4"/>
        <v>-82.539682539682545</v>
      </c>
    </row>
    <row r="169" spans="2:7" ht="110.25" customHeight="1" x14ac:dyDescent="0.25">
      <c r="B169" s="40" t="s">
        <v>308</v>
      </c>
      <c r="C169" s="37" t="s">
        <v>309</v>
      </c>
      <c r="D169" s="42">
        <v>18.899999999999999</v>
      </c>
      <c r="E169" s="42">
        <v>-15.6</v>
      </c>
      <c r="F169" s="39">
        <f t="shared" si="4"/>
        <v>-82.539682539682545</v>
      </c>
    </row>
    <row r="170" spans="2:7" ht="58.5" customHeight="1" x14ac:dyDescent="0.25">
      <c r="B170" s="40" t="s">
        <v>310</v>
      </c>
      <c r="C170" s="37" t="s">
        <v>311</v>
      </c>
      <c r="D170" s="42">
        <f>SUM(D171:D172)</f>
        <v>523.6</v>
      </c>
      <c r="E170" s="42">
        <f>SUM(E171:E172)</f>
        <v>632.9</v>
      </c>
      <c r="F170" s="39">
        <f t="shared" si="4"/>
        <v>120.87471352177232</v>
      </c>
    </row>
    <row r="171" spans="2:7" ht="78.75" customHeight="1" x14ac:dyDescent="0.25">
      <c r="B171" s="40" t="s">
        <v>312</v>
      </c>
      <c r="C171" s="37" t="s">
        <v>313</v>
      </c>
      <c r="D171" s="42">
        <f>6.5+6.7</f>
        <v>13.2</v>
      </c>
      <c r="E171" s="42">
        <v>0</v>
      </c>
      <c r="F171" s="39">
        <f t="shared" si="4"/>
        <v>0</v>
      </c>
    </row>
    <row r="172" spans="2:7" ht="63" customHeight="1" x14ac:dyDescent="0.25">
      <c r="B172" s="40" t="s">
        <v>314</v>
      </c>
      <c r="C172" s="37" t="s">
        <v>315</v>
      </c>
      <c r="D172" s="42">
        <v>510.4</v>
      </c>
      <c r="E172" s="42">
        <v>632.9</v>
      </c>
      <c r="F172" s="39">
        <f t="shared" si="4"/>
        <v>124.00078369905955</v>
      </c>
    </row>
    <row r="173" spans="2:7" ht="70.5" customHeight="1" x14ac:dyDescent="0.25">
      <c r="B173" s="40" t="s">
        <v>316</v>
      </c>
      <c r="C173" s="37" t="s">
        <v>317</v>
      </c>
      <c r="D173" s="42">
        <f>SUM(D174)</f>
        <v>2791.5</v>
      </c>
      <c r="E173" s="42">
        <f>SUM(E174)</f>
        <v>1612.1</v>
      </c>
      <c r="F173" s="39">
        <f t="shared" si="4"/>
        <v>57.750313451549339</v>
      </c>
    </row>
    <row r="174" spans="2:7" ht="83.25" customHeight="1" x14ac:dyDescent="0.25">
      <c r="B174" s="40" t="s">
        <v>318</v>
      </c>
      <c r="C174" s="37" t="s">
        <v>319</v>
      </c>
      <c r="D174" s="42">
        <v>2791.5</v>
      </c>
      <c r="E174" s="42">
        <v>1612.1</v>
      </c>
      <c r="F174" s="39">
        <f t="shared" si="4"/>
        <v>57.750313451549339</v>
      </c>
    </row>
    <row r="175" spans="2:7" ht="47.25" x14ac:dyDescent="0.25">
      <c r="B175" s="40" t="s">
        <v>320</v>
      </c>
      <c r="C175" s="37" t="s">
        <v>321</v>
      </c>
      <c r="D175" s="42">
        <f>D176</f>
        <v>3.4</v>
      </c>
      <c r="E175" s="42">
        <f>E176</f>
        <v>0</v>
      </c>
      <c r="F175" s="39">
        <f t="shared" si="4"/>
        <v>0</v>
      </c>
    </row>
    <row r="176" spans="2:7" ht="83.25" customHeight="1" x14ac:dyDescent="0.25">
      <c r="B176" s="40" t="s">
        <v>322</v>
      </c>
      <c r="C176" s="46" t="s">
        <v>323</v>
      </c>
      <c r="D176" s="42">
        <v>3.4</v>
      </c>
      <c r="E176" s="42">
        <v>0</v>
      </c>
      <c r="F176" s="39">
        <f t="shared" si="4"/>
        <v>0</v>
      </c>
    </row>
    <row r="177" spans="2:6" ht="102" customHeight="1" x14ac:dyDescent="0.25">
      <c r="B177" s="40" t="s">
        <v>324</v>
      </c>
      <c r="C177" s="37" t="s">
        <v>325</v>
      </c>
      <c r="D177" s="42">
        <f>SUM(D178,D179)</f>
        <v>75.599999999999994</v>
      </c>
      <c r="E177" s="42">
        <f>SUM(E178,E179)</f>
        <v>0</v>
      </c>
      <c r="F177" s="39">
        <f t="shared" si="4"/>
        <v>0</v>
      </c>
    </row>
    <row r="178" spans="2:6" ht="134.25" hidden="1" customHeight="1" x14ac:dyDescent="0.25">
      <c r="B178" s="40" t="s">
        <v>326</v>
      </c>
      <c r="C178" s="37" t="s">
        <v>327</v>
      </c>
      <c r="D178" s="42">
        <v>0</v>
      </c>
      <c r="E178" s="42">
        <v>0</v>
      </c>
      <c r="F178" s="39" t="e">
        <f t="shared" si="4"/>
        <v>#DIV/0!</v>
      </c>
    </row>
    <row r="179" spans="2:6" ht="126.75" customHeight="1" x14ac:dyDescent="0.25">
      <c r="B179" s="40" t="s">
        <v>328</v>
      </c>
      <c r="C179" s="37" t="s">
        <v>329</v>
      </c>
      <c r="D179" s="42">
        <v>75.599999999999994</v>
      </c>
      <c r="E179" s="42">
        <v>0</v>
      </c>
      <c r="F179" s="39">
        <f t="shared" si="4"/>
        <v>0</v>
      </c>
    </row>
    <row r="180" spans="2:6" ht="31.5" x14ac:dyDescent="0.25">
      <c r="B180" s="40" t="s">
        <v>330</v>
      </c>
      <c r="C180" s="37" t="s">
        <v>331</v>
      </c>
      <c r="D180" s="42">
        <f>SUM(D181)</f>
        <v>113.4</v>
      </c>
      <c r="E180" s="42">
        <f>SUM(E181)</f>
        <v>110.4</v>
      </c>
      <c r="F180" s="39">
        <f t="shared" si="4"/>
        <v>97.354497354497354</v>
      </c>
    </row>
    <row r="181" spans="2:6" ht="54" customHeight="1" x14ac:dyDescent="0.25">
      <c r="B181" s="40" t="s">
        <v>332</v>
      </c>
      <c r="C181" s="37" t="s">
        <v>333</v>
      </c>
      <c r="D181" s="42">
        <v>113.4</v>
      </c>
      <c r="E181" s="42">
        <v>110.4</v>
      </c>
      <c r="F181" s="39">
        <f t="shared" si="4"/>
        <v>97.354497354497354</v>
      </c>
    </row>
    <row r="182" spans="2:6" ht="100.5" customHeight="1" x14ac:dyDescent="0.25">
      <c r="B182" s="40" t="s">
        <v>334</v>
      </c>
      <c r="C182" s="37" t="s">
        <v>335</v>
      </c>
      <c r="D182" s="42">
        <f>D183+D184</f>
        <v>406</v>
      </c>
      <c r="E182" s="42">
        <f>E183+E184</f>
        <v>569.29999999999995</v>
      </c>
      <c r="F182" s="39">
        <f t="shared" si="4"/>
        <v>140.22167487684726</v>
      </c>
    </row>
    <row r="183" spans="2:6" ht="69" customHeight="1" x14ac:dyDescent="0.25">
      <c r="B183" s="40" t="s">
        <v>336</v>
      </c>
      <c r="C183" s="37" t="s">
        <v>337</v>
      </c>
      <c r="D183" s="42">
        <v>401</v>
      </c>
      <c r="E183" s="42">
        <v>82.1</v>
      </c>
      <c r="F183" s="39">
        <f t="shared" si="4"/>
        <v>20.473815461346632</v>
      </c>
    </row>
    <row r="184" spans="2:6" ht="78.75" x14ac:dyDescent="0.25">
      <c r="B184" s="40" t="s">
        <v>338</v>
      </c>
      <c r="C184" s="37" t="s">
        <v>339</v>
      </c>
      <c r="D184" s="42">
        <f>D185</f>
        <v>5</v>
      </c>
      <c r="E184" s="42">
        <f>E185</f>
        <v>487.2</v>
      </c>
      <c r="F184" s="39">
        <f t="shared" si="4"/>
        <v>9744</v>
      </c>
    </row>
    <row r="185" spans="2:6" ht="63" x14ac:dyDescent="0.25">
      <c r="B185" s="40" t="s">
        <v>340</v>
      </c>
      <c r="C185" s="37" t="s">
        <v>341</v>
      </c>
      <c r="D185" s="42">
        <v>5</v>
      </c>
      <c r="E185" s="42">
        <v>487.2</v>
      </c>
      <c r="F185" s="39">
        <f t="shared" si="4"/>
        <v>9744</v>
      </c>
    </row>
    <row r="186" spans="2:6" ht="22.5" customHeight="1" x14ac:dyDescent="0.25">
      <c r="B186" s="40" t="s">
        <v>342</v>
      </c>
      <c r="C186" s="37" t="s">
        <v>343</v>
      </c>
      <c r="D186" s="42">
        <f>SUM(D187+D194+D192+D190)</f>
        <v>76.3</v>
      </c>
      <c r="E186" s="42">
        <f>SUM(E187+E194+E192+E190)</f>
        <v>4925.7000000000007</v>
      </c>
      <c r="F186" s="39">
        <f t="shared" si="4"/>
        <v>6455.7011795543913</v>
      </c>
    </row>
    <row r="187" spans="2:6" ht="87" customHeight="1" x14ac:dyDescent="0.25">
      <c r="B187" s="40" t="s">
        <v>344</v>
      </c>
      <c r="C187" s="37" t="s">
        <v>345</v>
      </c>
      <c r="D187" s="42">
        <f>SUM(D189+D188)</f>
        <v>71.3</v>
      </c>
      <c r="E187" s="42">
        <v>424.6</v>
      </c>
      <c r="F187" s="39">
        <f t="shared" si="4"/>
        <v>595.51192145862558</v>
      </c>
    </row>
    <row r="188" spans="2:6" ht="51" customHeight="1" x14ac:dyDescent="0.25">
      <c r="B188" s="40" t="s">
        <v>346</v>
      </c>
      <c r="C188" s="37" t="s">
        <v>347</v>
      </c>
      <c r="D188" s="42">
        <v>51.3</v>
      </c>
      <c r="E188" s="42">
        <v>0</v>
      </c>
      <c r="F188" s="39">
        <f t="shared" si="4"/>
        <v>0</v>
      </c>
    </row>
    <row r="189" spans="2:6" ht="70.5" customHeight="1" x14ac:dyDescent="0.25">
      <c r="B189" s="40" t="s">
        <v>348</v>
      </c>
      <c r="C189" s="37" t="s">
        <v>349</v>
      </c>
      <c r="D189" s="42">
        <v>20</v>
      </c>
      <c r="E189" s="42">
        <v>424.6</v>
      </c>
      <c r="F189" s="39">
        <f t="shared" si="4"/>
        <v>2123</v>
      </c>
    </row>
    <row r="190" spans="2:6" ht="31.5" x14ac:dyDescent="0.25">
      <c r="B190" s="40" t="s">
        <v>574</v>
      </c>
      <c r="C190" s="37" t="s">
        <v>576</v>
      </c>
      <c r="D190" s="42">
        <f>D191</f>
        <v>0</v>
      </c>
      <c r="E190" s="42">
        <f>E191</f>
        <v>4495.1000000000004</v>
      </c>
      <c r="F190" s="39">
        <v>0</v>
      </c>
    </row>
    <row r="191" spans="2:6" ht="70.5" customHeight="1" x14ac:dyDescent="0.25">
      <c r="B191" s="40" t="s">
        <v>575</v>
      </c>
      <c r="C191" s="37" t="s">
        <v>577</v>
      </c>
      <c r="D191" s="42">
        <v>0</v>
      </c>
      <c r="E191" s="42">
        <v>4495.1000000000004</v>
      </c>
      <c r="F191" s="39">
        <v>0</v>
      </c>
    </row>
    <row r="192" spans="2:6" ht="31.5" hidden="1" customHeight="1" x14ac:dyDescent="0.25">
      <c r="B192" s="40" t="s">
        <v>350</v>
      </c>
      <c r="C192" s="37" t="s">
        <v>351</v>
      </c>
      <c r="D192" s="42">
        <f>SUM(D193)</f>
        <v>0</v>
      </c>
      <c r="E192" s="42">
        <f>SUM(E193)</f>
        <v>0</v>
      </c>
      <c r="F192" s="39" t="e">
        <f t="shared" si="4"/>
        <v>#DIV/0!</v>
      </c>
    </row>
    <row r="193" spans="2:6" ht="47.25" hidden="1" customHeight="1" x14ac:dyDescent="0.25">
      <c r="B193" s="40" t="s">
        <v>352</v>
      </c>
      <c r="C193" s="37" t="s">
        <v>353</v>
      </c>
      <c r="D193" s="42">
        <v>0</v>
      </c>
      <c r="E193" s="42">
        <v>0</v>
      </c>
      <c r="F193" s="39" t="e">
        <f t="shared" si="4"/>
        <v>#DIV/0!</v>
      </c>
    </row>
    <row r="194" spans="2:6" ht="63.75" customHeight="1" x14ac:dyDescent="0.25">
      <c r="B194" s="40" t="s">
        <v>354</v>
      </c>
      <c r="C194" s="37" t="s">
        <v>355</v>
      </c>
      <c r="D194" s="42">
        <f>SUM(D195:D196)</f>
        <v>5</v>
      </c>
      <c r="E194" s="42">
        <f>SUM(E195:E196)</f>
        <v>6</v>
      </c>
      <c r="F194" s="39">
        <f t="shared" si="4"/>
        <v>120</v>
      </c>
    </row>
    <row r="195" spans="2:6" ht="66" customHeight="1" x14ac:dyDescent="0.25">
      <c r="B195" s="40" t="s">
        <v>356</v>
      </c>
      <c r="C195" s="37" t="s">
        <v>357</v>
      </c>
      <c r="D195" s="42">
        <v>5</v>
      </c>
      <c r="E195" s="42">
        <v>1.3</v>
      </c>
      <c r="F195" s="39">
        <f t="shared" si="4"/>
        <v>26</v>
      </c>
    </row>
    <row r="196" spans="2:6" ht="70.5" customHeight="1" x14ac:dyDescent="0.25">
      <c r="B196" s="40" t="s">
        <v>358</v>
      </c>
      <c r="C196" s="37" t="s">
        <v>359</v>
      </c>
      <c r="D196" s="42">
        <v>0</v>
      </c>
      <c r="E196" s="42">
        <v>4.7</v>
      </c>
      <c r="F196" s="39">
        <v>0</v>
      </c>
    </row>
    <row r="197" spans="2:6" ht="15.75" hidden="1" customHeight="1" x14ac:dyDescent="0.25">
      <c r="B197" s="30" t="s">
        <v>360</v>
      </c>
      <c r="C197" s="32" t="s">
        <v>361</v>
      </c>
      <c r="D197" s="34">
        <f t="shared" ref="D197:D198" si="5">SUM(D198)</f>
        <v>0</v>
      </c>
      <c r="E197" s="34">
        <f t="shared" ref="E197:E198" si="6">SUM(E198)</f>
        <v>0</v>
      </c>
      <c r="F197" s="39" t="e">
        <f t="shared" si="4"/>
        <v>#DIV/0!</v>
      </c>
    </row>
    <row r="198" spans="2:6" ht="31.5" hidden="1" customHeight="1" x14ac:dyDescent="0.25">
      <c r="B198" s="30" t="s">
        <v>362</v>
      </c>
      <c r="C198" s="32" t="s">
        <v>363</v>
      </c>
      <c r="D198" s="34">
        <f t="shared" si="5"/>
        <v>0</v>
      </c>
      <c r="E198" s="34">
        <f t="shared" si="6"/>
        <v>0</v>
      </c>
      <c r="F198" s="39" t="e">
        <f t="shared" si="4"/>
        <v>#DIV/0!</v>
      </c>
    </row>
    <row r="199" spans="2:6" ht="47.25" hidden="1" x14ac:dyDescent="0.25">
      <c r="B199" s="30" t="s">
        <v>364</v>
      </c>
      <c r="C199" s="32" t="s">
        <v>365</v>
      </c>
      <c r="D199" s="34">
        <v>0</v>
      </c>
      <c r="E199" s="34">
        <v>0</v>
      </c>
      <c r="F199" s="39" t="e">
        <f t="shared" si="4"/>
        <v>#DIV/0!</v>
      </c>
    </row>
    <row r="200" spans="2:6" x14ac:dyDescent="0.25">
      <c r="B200" s="40" t="s">
        <v>366</v>
      </c>
      <c r="C200" s="37" t="s">
        <v>367</v>
      </c>
      <c r="D200" s="42">
        <f>SUM(D201+D203)</f>
        <v>14.6</v>
      </c>
      <c r="E200" s="42">
        <f>SUM(E201+E203)</f>
        <v>-47</v>
      </c>
      <c r="F200" s="39">
        <f t="shared" si="4"/>
        <v>-321.91780821917808</v>
      </c>
    </row>
    <row r="201" spans="2:6" ht="19.5" customHeight="1" x14ac:dyDescent="0.25">
      <c r="B201" s="40" t="s">
        <v>368</v>
      </c>
      <c r="C201" s="37" t="s">
        <v>369</v>
      </c>
      <c r="D201" s="42">
        <f>SUM(D202)</f>
        <v>0</v>
      </c>
      <c r="E201" s="42">
        <f>SUM(E202)</f>
        <v>-61.6</v>
      </c>
      <c r="F201" s="39">
        <v>0</v>
      </c>
    </row>
    <row r="202" spans="2:6" x14ac:dyDescent="0.25">
      <c r="B202" s="40" t="s">
        <v>370</v>
      </c>
      <c r="C202" s="37" t="s">
        <v>371</v>
      </c>
      <c r="D202" s="42">
        <v>0</v>
      </c>
      <c r="E202" s="42">
        <v>-61.6</v>
      </c>
      <c r="F202" s="39">
        <v>0</v>
      </c>
    </row>
    <row r="203" spans="2:6" x14ac:dyDescent="0.25">
      <c r="B203" s="40" t="s">
        <v>372</v>
      </c>
      <c r="C203" s="37" t="s">
        <v>373</v>
      </c>
      <c r="D203" s="42">
        <f>SUM(D204)</f>
        <v>14.6</v>
      </c>
      <c r="E203" s="42">
        <f>SUM(E204)</f>
        <v>14.6</v>
      </c>
      <c r="F203" s="39">
        <f t="shared" ref="F203:F214" si="7">SUM(E203/D203)*100</f>
        <v>100</v>
      </c>
    </row>
    <row r="204" spans="2:6" x14ac:dyDescent="0.25">
      <c r="B204" s="40" t="s">
        <v>374</v>
      </c>
      <c r="C204" s="37" t="s">
        <v>375</v>
      </c>
      <c r="D204" s="42">
        <v>14.6</v>
      </c>
      <c r="E204" s="42">
        <v>14.6</v>
      </c>
      <c r="F204" s="39">
        <f t="shared" si="7"/>
        <v>100</v>
      </c>
    </row>
    <row r="205" spans="2:6" ht="18.75" customHeight="1" x14ac:dyDescent="0.25">
      <c r="B205" s="40" t="s">
        <v>376</v>
      </c>
      <c r="C205" s="37" t="s">
        <v>377</v>
      </c>
      <c r="D205" s="38">
        <f>SUM(D206,D287,D299,D292,D281,D284)</f>
        <v>4827379.8999999994</v>
      </c>
      <c r="E205" s="45">
        <f>SUM(E206,E287,E296,E299,E292,E281,E284,E290)</f>
        <v>3345114.62</v>
      </c>
      <c r="F205" s="39">
        <f t="shared" si="7"/>
        <v>69.294621291355185</v>
      </c>
    </row>
    <row r="206" spans="2:6" ht="37.5" customHeight="1" x14ac:dyDescent="0.25">
      <c r="B206" s="40" t="s">
        <v>378</v>
      </c>
      <c r="C206" s="37" t="s">
        <v>379</v>
      </c>
      <c r="D206" s="38">
        <f>SUM(D207,D214,D253,D268)</f>
        <v>4825441.8</v>
      </c>
      <c r="E206" s="45">
        <f>SUM(E207,E214,E253,E268)</f>
        <v>3353563.1</v>
      </c>
      <c r="F206" s="39">
        <f t="shared" si="7"/>
        <v>69.497534920014985</v>
      </c>
    </row>
    <row r="207" spans="2:6" ht="20.25" customHeight="1" x14ac:dyDescent="0.25">
      <c r="B207" s="40" t="s">
        <v>380</v>
      </c>
      <c r="C207" s="37" t="s">
        <v>381</v>
      </c>
      <c r="D207" s="38">
        <f>SUM(D208+D210+D212)</f>
        <v>626797.4</v>
      </c>
      <c r="E207" s="45">
        <f>SUM(E208+E210+E212)</f>
        <v>536705</v>
      </c>
      <c r="F207" s="39">
        <f t="shared" si="7"/>
        <v>85.626551737451365</v>
      </c>
    </row>
    <row r="208" spans="2:6" ht="24.75" customHeight="1" x14ac:dyDescent="0.25">
      <c r="B208" s="40" t="s">
        <v>382</v>
      </c>
      <c r="C208" s="37" t="s">
        <v>383</v>
      </c>
      <c r="D208" s="38">
        <f>SUM(D209)</f>
        <v>384093.7</v>
      </c>
      <c r="E208" s="45">
        <f>SUM(E209)</f>
        <v>357275</v>
      </c>
      <c r="F208" s="39">
        <f t="shared" si="7"/>
        <v>93.017667303577227</v>
      </c>
    </row>
    <row r="209" spans="2:6" ht="36.75" customHeight="1" x14ac:dyDescent="0.25">
      <c r="B209" s="40" t="s">
        <v>384</v>
      </c>
      <c r="C209" s="37" t="s">
        <v>385</v>
      </c>
      <c r="D209" s="38">
        <v>384093.7</v>
      </c>
      <c r="E209" s="45">
        <v>357275</v>
      </c>
      <c r="F209" s="39">
        <f t="shared" si="7"/>
        <v>93.017667303577227</v>
      </c>
    </row>
    <row r="210" spans="2:6" ht="34.5" customHeight="1" x14ac:dyDescent="0.25">
      <c r="B210" s="40" t="s">
        <v>386</v>
      </c>
      <c r="C210" s="37" t="s">
        <v>387</v>
      </c>
      <c r="D210" s="38">
        <f>SUM(D211)</f>
        <v>238854.7</v>
      </c>
      <c r="E210" s="45">
        <f>SUM(E211)</f>
        <v>175581</v>
      </c>
      <c r="F210" s="39">
        <f t="shared" si="7"/>
        <v>73.509543668179859</v>
      </c>
    </row>
    <row r="211" spans="2:6" ht="36" customHeight="1" x14ac:dyDescent="0.25">
      <c r="B211" s="40" t="s">
        <v>388</v>
      </c>
      <c r="C211" s="37" t="s">
        <v>389</v>
      </c>
      <c r="D211" s="38">
        <v>238854.7</v>
      </c>
      <c r="E211" s="45">
        <v>175581</v>
      </c>
      <c r="F211" s="39">
        <f t="shared" si="7"/>
        <v>73.509543668179859</v>
      </c>
    </row>
    <row r="212" spans="2:6" ht="15.75" customHeight="1" x14ac:dyDescent="0.25">
      <c r="B212" s="40" t="s">
        <v>390</v>
      </c>
      <c r="C212" s="37" t="s">
        <v>391</v>
      </c>
      <c r="D212" s="38">
        <f>SUM(D213)</f>
        <v>3849</v>
      </c>
      <c r="E212" s="45">
        <f>SUM(E213)</f>
        <v>3849</v>
      </c>
      <c r="F212" s="39">
        <f t="shared" si="7"/>
        <v>100</v>
      </c>
    </row>
    <row r="213" spans="2:6" ht="15.75" customHeight="1" x14ac:dyDescent="0.25">
      <c r="B213" s="40" t="s">
        <v>392</v>
      </c>
      <c r="C213" s="37" t="s">
        <v>393</v>
      </c>
      <c r="D213" s="38">
        <v>3849</v>
      </c>
      <c r="E213" s="45">
        <v>3849</v>
      </c>
      <c r="F213" s="39">
        <f t="shared" si="7"/>
        <v>100</v>
      </c>
    </row>
    <row r="214" spans="2:6" ht="36.75" customHeight="1" x14ac:dyDescent="0.25">
      <c r="B214" s="40" t="s">
        <v>394</v>
      </c>
      <c r="C214" s="37" t="s">
        <v>395</v>
      </c>
      <c r="D214" s="38">
        <f>D215+D217+D221+D219+D223+D225+D227+D229+D231+D233+D235+D237+D239+D241+D243+D245+D247+D249+D251</f>
        <v>844629.5</v>
      </c>
      <c r="E214" s="45">
        <f>E215+E217+E221+E219+E223+E225+E227+E229+E231+E233+E235+E237+E239+E241+E243+E245+E247+E249+E251</f>
        <v>283158</v>
      </c>
      <c r="F214" s="39">
        <f t="shared" si="7"/>
        <v>33.524521698567241</v>
      </c>
    </row>
    <row r="215" spans="2:6" ht="50.25" customHeight="1" x14ac:dyDescent="0.25">
      <c r="B215" s="40" t="s">
        <v>396</v>
      </c>
      <c r="C215" s="37" t="s">
        <v>397</v>
      </c>
      <c r="D215" s="38">
        <f>SUM(D216)</f>
        <v>54834.1</v>
      </c>
      <c r="E215" s="45">
        <f>SUM(E216)</f>
        <v>21387.7</v>
      </c>
      <c r="F215" s="39">
        <f t="shared" ref="F215:F247" si="8">SUM(E215/D215)*100</f>
        <v>39.004378662182845</v>
      </c>
    </row>
    <row r="216" spans="2:6" ht="68.25" customHeight="1" x14ac:dyDescent="0.25">
      <c r="B216" s="40" t="s">
        <v>398</v>
      </c>
      <c r="C216" s="37" t="s">
        <v>399</v>
      </c>
      <c r="D216" s="38">
        <v>54834.1</v>
      </c>
      <c r="E216" s="45">
        <v>21387.7</v>
      </c>
      <c r="F216" s="39">
        <f t="shared" si="8"/>
        <v>39.004378662182845</v>
      </c>
    </row>
    <row r="217" spans="2:6" ht="31.5" x14ac:dyDescent="0.25">
      <c r="B217" s="40" t="s">
        <v>400</v>
      </c>
      <c r="C217" s="37" t="s">
        <v>401</v>
      </c>
      <c r="D217" s="38">
        <f>D218</f>
        <v>348543.5</v>
      </c>
      <c r="E217" s="45">
        <f>E218</f>
        <v>29619.200000000001</v>
      </c>
      <c r="F217" s="39">
        <f t="shared" si="8"/>
        <v>8.4979923596337326</v>
      </c>
    </row>
    <row r="218" spans="2:6" ht="31.5" x14ac:dyDescent="0.25">
      <c r="B218" s="40" t="s">
        <v>402</v>
      </c>
      <c r="C218" s="37" t="s">
        <v>403</v>
      </c>
      <c r="D218" s="38">
        <v>348543.5</v>
      </c>
      <c r="E218" s="45">
        <v>29619.200000000001</v>
      </c>
      <c r="F218" s="39">
        <f t="shared" si="8"/>
        <v>8.4979923596337326</v>
      </c>
    </row>
    <row r="219" spans="2:6" ht="63" hidden="1" x14ac:dyDescent="0.25">
      <c r="B219" s="40" t="s">
        <v>404</v>
      </c>
      <c r="C219" s="37" t="s">
        <v>405</v>
      </c>
      <c r="D219" s="38">
        <f>SUM(D220)</f>
        <v>0</v>
      </c>
      <c r="E219" s="45">
        <f>SUM(E220)</f>
        <v>0</v>
      </c>
      <c r="F219" s="39" t="e">
        <f t="shared" si="8"/>
        <v>#DIV/0!</v>
      </c>
    </row>
    <row r="220" spans="2:6" ht="63" hidden="1" customHeight="1" x14ac:dyDescent="0.25">
      <c r="B220" s="40" t="s">
        <v>406</v>
      </c>
      <c r="C220" s="37" t="s">
        <v>407</v>
      </c>
      <c r="D220" s="38">
        <v>0</v>
      </c>
      <c r="E220" s="45">
        <v>0</v>
      </c>
      <c r="F220" s="39" t="e">
        <f t="shared" si="8"/>
        <v>#DIV/0!</v>
      </c>
    </row>
    <row r="221" spans="2:6" ht="78.75" x14ac:dyDescent="0.25">
      <c r="B221" s="40" t="s">
        <v>408</v>
      </c>
      <c r="C221" s="37" t="s">
        <v>409</v>
      </c>
      <c r="D221" s="38">
        <f>D222</f>
        <v>19234.8</v>
      </c>
      <c r="E221" s="45">
        <f>E222</f>
        <v>5173.3</v>
      </c>
      <c r="F221" s="39">
        <f t="shared" si="8"/>
        <v>26.895522698442409</v>
      </c>
    </row>
    <row r="222" spans="2:6" ht="78.75" x14ac:dyDescent="0.25">
      <c r="B222" s="40" t="s">
        <v>410</v>
      </c>
      <c r="C222" s="37" t="s">
        <v>411</v>
      </c>
      <c r="D222" s="38">
        <v>19234.8</v>
      </c>
      <c r="E222" s="45">
        <v>5173.3</v>
      </c>
      <c r="F222" s="39">
        <f t="shared" si="8"/>
        <v>26.895522698442409</v>
      </c>
    </row>
    <row r="223" spans="2:6" ht="47.25" hidden="1" customHeight="1" x14ac:dyDescent="0.25">
      <c r="B223" s="40" t="s">
        <v>412</v>
      </c>
      <c r="C223" s="37" t="s">
        <v>413</v>
      </c>
      <c r="D223" s="38">
        <f>SUM(D224)</f>
        <v>0</v>
      </c>
      <c r="E223" s="45">
        <f>SUM(E224)</f>
        <v>0</v>
      </c>
      <c r="F223" s="39" t="e">
        <f t="shared" si="8"/>
        <v>#DIV/0!</v>
      </c>
    </row>
    <row r="224" spans="2:6" ht="47.25" hidden="1" customHeight="1" x14ac:dyDescent="0.25">
      <c r="B224" s="40" t="s">
        <v>414</v>
      </c>
      <c r="C224" s="37" t="s">
        <v>415</v>
      </c>
      <c r="D224" s="38">
        <v>0</v>
      </c>
      <c r="E224" s="45">
        <v>0</v>
      </c>
      <c r="F224" s="39" t="e">
        <f t="shared" si="8"/>
        <v>#DIV/0!</v>
      </c>
    </row>
    <row r="225" spans="2:6" ht="31.5" hidden="1" customHeight="1" x14ac:dyDescent="0.25">
      <c r="B225" s="40" t="s">
        <v>416</v>
      </c>
      <c r="C225" s="37" t="s">
        <v>417</v>
      </c>
      <c r="D225" s="38">
        <f>D226</f>
        <v>0</v>
      </c>
      <c r="E225" s="45">
        <f>E226</f>
        <v>0</v>
      </c>
      <c r="F225" s="39" t="e">
        <f t="shared" si="8"/>
        <v>#DIV/0!</v>
      </c>
    </row>
    <row r="226" spans="2:6" ht="31.5" hidden="1" customHeight="1" x14ac:dyDescent="0.25">
      <c r="B226" s="40" t="s">
        <v>418</v>
      </c>
      <c r="C226" s="37" t="s">
        <v>419</v>
      </c>
      <c r="D226" s="38">
        <v>0</v>
      </c>
      <c r="E226" s="45">
        <v>0</v>
      </c>
      <c r="F226" s="39" t="e">
        <f t="shared" si="8"/>
        <v>#DIV/0!</v>
      </c>
    </row>
    <row r="227" spans="2:6" ht="63" hidden="1" customHeight="1" x14ac:dyDescent="0.25">
      <c r="B227" s="40" t="s">
        <v>420</v>
      </c>
      <c r="C227" s="37" t="s">
        <v>421</v>
      </c>
      <c r="D227" s="38">
        <f>SUM(D228)</f>
        <v>0</v>
      </c>
      <c r="E227" s="45">
        <f>SUM(E228)</f>
        <v>0</v>
      </c>
      <c r="F227" s="39" t="e">
        <f t="shared" si="8"/>
        <v>#DIV/0!</v>
      </c>
    </row>
    <row r="228" spans="2:6" ht="63" hidden="1" customHeight="1" x14ac:dyDescent="0.25">
      <c r="B228" s="40" t="s">
        <v>422</v>
      </c>
      <c r="C228" s="37" t="s">
        <v>423</v>
      </c>
      <c r="D228" s="38">
        <v>0</v>
      </c>
      <c r="E228" s="45">
        <v>0</v>
      </c>
      <c r="F228" s="39" t="e">
        <f t="shared" si="8"/>
        <v>#DIV/0!</v>
      </c>
    </row>
    <row r="229" spans="2:6" ht="52.5" customHeight="1" x14ac:dyDescent="0.25">
      <c r="B229" s="40" t="s">
        <v>424</v>
      </c>
      <c r="C229" s="37" t="s">
        <v>425</v>
      </c>
      <c r="D229" s="38">
        <f>SUM(D230)</f>
        <v>62169</v>
      </c>
      <c r="E229" s="45">
        <f>SUM(E230)</f>
        <v>28351.8</v>
      </c>
      <c r="F229" s="39">
        <f t="shared" si="8"/>
        <v>45.604400907204557</v>
      </c>
    </row>
    <row r="230" spans="2:6" ht="51" customHeight="1" x14ac:dyDescent="0.25">
      <c r="B230" s="40" t="s">
        <v>426</v>
      </c>
      <c r="C230" s="37" t="s">
        <v>427</v>
      </c>
      <c r="D230" s="38">
        <v>62169</v>
      </c>
      <c r="E230" s="45">
        <v>28351.8</v>
      </c>
      <c r="F230" s="39">
        <f t="shared" si="8"/>
        <v>45.604400907204557</v>
      </c>
    </row>
    <row r="231" spans="2:6" x14ac:dyDescent="0.25">
      <c r="B231" s="40" t="s">
        <v>428</v>
      </c>
      <c r="C231" s="37" t="s">
        <v>429</v>
      </c>
      <c r="D231" s="38">
        <f>D232</f>
        <v>15000</v>
      </c>
      <c r="E231" s="45">
        <f>E232</f>
        <v>15000</v>
      </c>
      <c r="F231" s="39">
        <f t="shared" si="8"/>
        <v>100</v>
      </c>
    </row>
    <row r="232" spans="2:6" ht="31.5" x14ac:dyDescent="0.25">
      <c r="B232" s="40" t="s">
        <v>430</v>
      </c>
      <c r="C232" s="37" t="s">
        <v>431</v>
      </c>
      <c r="D232" s="38">
        <v>15000</v>
      </c>
      <c r="E232" s="45">
        <v>15000</v>
      </c>
      <c r="F232" s="39">
        <f t="shared" si="8"/>
        <v>100</v>
      </c>
    </row>
    <row r="233" spans="2:6" ht="47.25" hidden="1" customHeight="1" x14ac:dyDescent="0.25">
      <c r="B233" s="40" t="s">
        <v>432</v>
      </c>
      <c r="C233" s="37" t="s">
        <v>433</v>
      </c>
      <c r="D233" s="38">
        <f>SUM(D234)</f>
        <v>0</v>
      </c>
      <c r="E233" s="45">
        <f>SUM(E234)</f>
        <v>0</v>
      </c>
      <c r="F233" s="39" t="e">
        <f t="shared" si="8"/>
        <v>#DIV/0!</v>
      </c>
    </row>
    <row r="234" spans="2:6" ht="63" hidden="1" customHeight="1" x14ac:dyDescent="0.25">
      <c r="B234" s="40" t="s">
        <v>434</v>
      </c>
      <c r="C234" s="37" t="s">
        <v>435</v>
      </c>
      <c r="D234" s="38">
        <v>0</v>
      </c>
      <c r="E234" s="45">
        <v>0</v>
      </c>
      <c r="F234" s="39" t="e">
        <f t="shared" si="8"/>
        <v>#DIV/0!</v>
      </c>
    </row>
    <row r="235" spans="2:6" ht="33" customHeight="1" x14ac:dyDescent="0.25">
      <c r="B235" s="40" t="s">
        <v>436</v>
      </c>
      <c r="C235" s="37" t="s">
        <v>437</v>
      </c>
      <c r="D235" s="38">
        <f>SUM(D236)</f>
        <v>9624.1</v>
      </c>
      <c r="E235" s="45">
        <f>SUM(E236)</f>
        <v>7090.3</v>
      </c>
      <c r="F235" s="39">
        <f t="shared" si="8"/>
        <v>73.672343387953148</v>
      </c>
    </row>
    <row r="236" spans="2:6" ht="33" customHeight="1" x14ac:dyDescent="0.25">
      <c r="B236" s="40" t="s">
        <v>438</v>
      </c>
      <c r="C236" s="37" t="s">
        <v>439</v>
      </c>
      <c r="D236" s="38">
        <v>9624.1</v>
      </c>
      <c r="E236" s="45">
        <v>7090.3</v>
      </c>
      <c r="F236" s="39">
        <f t="shared" si="8"/>
        <v>73.672343387953148</v>
      </c>
    </row>
    <row r="237" spans="2:6" ht="33" customHeight="1" x14ac:dyDescent="0.25">
      <c r="B237" s="40" t="s">
        <v>440</v>
      </c>
      <c r="C237" s="37" t="s">
        <v>441</v>
      </c>
      <c r="D237" s="38">
        <f>D238</f>
        <v>72297.7</v>
      </c>
      <c r="E237" s="45">
        <f>E238</f>
        <v>17979.2</v>
      </c>
      <c r="F237" s="39">
        <f t="shared" si="8"/>
        <v>24.868287649537955</v>
      </c>
    </row>
    <row r="238" spans="2:6" ht="33" customHeight="1" x14ac:dyDescent="0.25">
      <c r="B238" s="40" t="s">
        <v>442</v>
      </c>
      <c r="C238" s="37" t="s">
        <v>443</v>
      </c>
      <c r="D238" s="38">
        <v>72297.7</v>
      </c>
      <c r="E238" s="45">
        <v>17979.2</v>
      </c>
      <c r="F238" s="39">
        <f t="shared" si="8"/>
        <v>24.868287649537955</v>
      </c>
    </row>
    <row r="239" spans="2:6" ht="63" x14ac:dyDescent="0.25">
      <c r="B239" s="40" t="s">
        <v>444</v>
      </c>
      <c r="C239" s="37" t="s">
        <v>445</v>
      </c>
      <c r="D239" s="38">
        <f>D240</f>
        <v>2381</v>
      </c>
      <c r="E239" s="45">
        <f>E240</f>
        <v>2351.3000000000002</v>
      </c>
      <c r="F239" s="39">
        <f t="shared" si="8"/>
        <v>98.752624947501062</v>
      </c>
    </row>
    <row r="240" spans="2:6" ht="63" x14ac:dyDescent="0.25">
      <c r="B240" s="40" t="s">
        <v>446</v>
      </c>
      <c r="C240" s="37" t="s">
        <v>447</v>
      </c>
      <c r="D240" s="38">
        <v>2381</v>
      </c>
      <c r="E240" s="45">
        <v>2351.3000000000002</v>
      </c>
      <c r="F240" s="39">
        <f t="shared" si="8"/>
        <v>98.752624947501062</v>
      </c>
    </row>
    <row r="241" spans="2:6" ht="22.5" customHeight="1" x14ac:dyDescent="0.25">
      <c r="B241" s="40" t="s">
        <v>448</v>
      </c>
      <c r="C241" s="37" t="s">
        <v>449</v>
      </c>
      <c r="D241" s="38">
        <f>SUM(D242)</f>
        <v>203.3</v>
      </c>
      <c r="E241" s="45">
        <f>SUM(E242)</f>
        <v>203.3</v>
      </c>
      <c r="F241" s="39">
        <f t="shared" si="8"/>
        <v>100</v>
      </c>
    </row>
    <row r="242" spans="2:6" ht="26.25" customHeight="1" x14ac:dyDescent="0.25">
      <c r="B242" s="40" t="s">
        <v>450</v>
      </c>
      <c r="C242" s="37" t="s">
        <v>451</v>
      </c>
      <c r="D242" s="38">
        <v>203.3</v>
      </c>
      <c r="E242" s="45">
        <v>203.3</v>
      </c>
      <c r="F242" s="39">
        <f t="shared" si="8"/>
        <v>100</v>
      </c>
    </row>
    <row r="243" spans="2:6" ht="31.5" x14ac:dyDescent="0.25">
      <c r="B243" s="40" t="s">
        <v>452</v>
      </c>
      <c r="C243" s="37" t="s">
        <v>453</v>
      </c>
      <c r="D243" s="38">
        <f>SUM(D244)</f>
        <v>17718.099999999999</v>
      </c>
      <c r="E243" s="45">
        <f>SUM(E244)</f>
        <v>9816.5</v>
      </c>
      <c r="F243" s="39">
        <f t="shared" si="8"/>
        <v>55.403796118093929</v>
      </c>
    </row>
    <row r="244" spans="2:6" ht="31.5" x14ac:dyDescent="0.25">
      <c r="B244" s="40" t="s">
        <v>454</v>
      </c>
      <c r="C244" s="37" t="s">
        <v>455</v>
      </c>
      <c r="D244" s="38">
        <v>17718.099999999999</v>
      </c>
      <c r="E244" s="45">
        <v>9816.5</v>
      </c>
      <c r="F244" s="39">
        <f t="shared" si="8"/>
        <v>55.403796118093929</v>
      </c>
    </row>
    <row r="245" spans="2:6" ht="31.5" hidden="1" x14ac:dyDescent="0.25">
      <c r="B245" s="40" t="s">
        <v>456</v>
      </c>
      <c r="C245" s="47" t="s">
        <v>457</v>
      </c>
      <c r="D245" s="38">
        <f>SUM(D246)</f>
        <v>0</v>
      </c>
      <c r="E245" s="45">
        <f>SUM(E246)</f>
        <v>0</v>
      </c>
      <c r="F245" s="39" t="e">
        <f t="shared" si="8"/>
        <v>#DIV/0!</v>
      </c>
    </row>
    <row r="246" spans="2:6" ht="31.5" hidden="1" x14ac:dyDescent="0.25">
      <c r="B246" s="40" t="s">
        <v>458</v>
      </c>
      <c r="C246" s="47" t="s">
        <v>459</v>
      </c>
      <c r="D246" s="38">
        <v>0</v>
      </c>
      <c r="E246" s="45">
        <v>0</v>
      </c>
      <c r="F246" s="39" t="e">
        <f t="shared" si="8"/>
        <v>#DIV/0!</v>
      </c>
    </row>
    <row r="247" spans="2:6" ht="31.5" hidden="1" x14ac:dyDescent="0.25">
      <c r="B247" s="40" t="s">
        <v>460</v>
      </c>
      <c r="C247" s="47" t="s">
        <v>461</v>
      </c>
      <c r="D247" s="38">
        <f>SUM(D248)</f>
        <v>0</v>
      </c>
      <c r="E247" s="45">
        <v>0</v>
      </c>
      <c r="F247" s="39" t="e">
        <f t="shared" si="8"/>
        <v>#DIV/0!</v>
      </c>
    </row>
    <row r="248" spans="2:6" ht="31.5" hidden="1" x14ac:dyDescent="0.25">
      <c r="B248" s="40" t="s">
        <v>462</v>
      </c>
      <c r="C248" s="47" t="s">
        <v>463</v>
      </c>
      <c r="D248" s="38">
        <v>0</v>
      </c>
      <c r="E248" s="45">
        <v>0</v>
      </c>
      <c r="F248" s="39" t="e">
        <f t="shared" ref="F248:F298" si="9">SUM(E248/D248)*100</f>
        <v>#DIV/0!</v>
      </c>
    </row>
    <row r="249" spans="2:6" ht="31.5" x14ac:dyDescent="0.25">
      <c r="B249" s="40" t="s">
        <v>464</v>
      </c>
      <c r="C249" s="47" t="s">
        <v>465</v>
      </c>
      <c r="D249" s="38">
        <f>D250</f>
        <v>12000</v>
      </c>
      <c r="E249" s="45">
        <f>E250</f>
        <v>11931.6</v>
      </c>
      <c r="F249" s="39">
        <f t="shared" si="9"/>
        <v>99.43</v>
      </c>
    </row>
    <row r="250" spans="2:6" ht="31.5" x14ac:dyDescent="0.25">
      <c r="B250" s="40" t="s">
        <v>466</v>
      </c>
      <c r="C250" s="47" t="s">
        <v>467</v>
      </c>
      <c r="D250" s="38">
        <v>12000</v>
      </c>
      <c r="E250" s="45">
        <v>11931.6</v>
      </c>
      <c r="F250" s="39">
        <f t="shared" si="9"/>
        <v>99.43</v>
      </c>
    </row>
    <row r="251" spans="2:6" ht="18.75" customHeight="1" x14ac:dyDescent="0.25">
      <c r="B251" s="40" t="s">
        <v>468</v>
      </c>
      <c r="C251" s="37" t="s">
        <v>469</v>
      </c>
      <c r="D251" s="38">
        <f>SUM(D252)</f>
        <v>230623.9</v>
      </c>
      <c r="E251" s="45">
        <f>E252</f>
        <v>134253.79999999999</v>
      </c>
      <c r="F251" s="39">
        <f t="shared" si="9"/>
        <v>58.213307467265963</v>
      </c>
    </row>
    <row r="252" spans="2:6" ht="19.5" customHeight="1" x14ac:dyDescent="0.25">
      <c r="B252" s="40" t="s">
        <v>470</v>
      </c>
      <c r="C252" s="37" t="s">
        <v>471</v>
      </c>
      <c r="D252" s="38">
        <v>230623.9</v>
      </c>
      <c r="E252" s="45">
        <v>134253.79999999999</v>
      </c>
      <c r="F252" s="39">
        <f t="shared" si="9"/>
        <v>58.213307467265963</v>
      </c>
    </row>
    <row r="253" spans="2:6" ht="21.75" customHeight="1" x14ac:dyDescent="0.25">
      <c r="B253" s="40" t="s">
        <v>472</v>
      </c>
      <c r="C253" s="37" t="s">
        <v>473</v>
      </c>
      <c r="D253" s="38">
        <f>SUM(D254,D256,D258,D260,D262,D264,D266)</f>
        <v>2829757.1999999993</v>
      </c>
      <c r="E253" s="45">
        <f>SUM(E254,E256,E258,E260,E262,E264,E266)</f>
        <v>2034490.9</v>
      </c>
      <c r="F253" s="39">
        <f t="shared" si="9"/>
        <v>71.896306156584757</v>
      </c>
    </row>
    <row r="254" spans="2:6" ht="34.5" customHeight="1" x14ac:dyDescent="0.25">
      <c r="B254" s="40" t="s">
        <v>474</v>
      </c>
      <c r="C254" s="37" t="s">
        <v>475</v>
      </c>
      <c r="D254" s="38">
        <f>SUM(D255)</f>
        <v>2774595.8</v>
      </c>
      <c r="E254" s="45">
        <f>SUM(E255)</f>
        <v>2001588.4</v>
      </c>
      <c r="F254" s="39">
        <f t="shared" si="9"/>
        <v>72.139819428833562</v>
      </c>
    </row>
    <row r="255" spans="2:6" ht="31.5" x14ac:dyDescent="0.25">
      <c r="B255" s="40" t="s">
        <v>476</v>
      </c>
      <c r="C255" s="37" t="s">
        <v>477</v>
      </c>
      <c r="D255" s="38">
        <v>2774595.8</v>
      </c>
      <c r="E255" s="45">
        <v>2001588.4</v>
      </c>
      <c r="F255" s="39">
        <f t="shared" si="9"/>
        <v>72.139819428833562</v>
      </c>
    </row>
    <row r="256" spans="2:6" ht="69.75" customHeight="1" x14ac:dyDescent="0.25">
      <c r="B256" s="40" t="s">
        <v>478</v>
      </c>
      <c r="C256" s="37" t="s">
        <v>479</v>
      </c>
      <c r="D256" s="38">
        <f>SUM(D257)</f>
        <v>38070.800000000003</v>
      </c>
      <c r="E256" s="45">
        <f>SUM(E257)</f>
        <v>24384.5</v>
      </c>
      <c r="F256" s="39">
        <f t="shared" si="9"/>
        <v>64.050400832133818</v>
      </c>
    </row>
    <row r="257" spans="2:6" ht="63" x14ac:dyDescent="0.25">
      <c r="B257" s="40" t="s">
        <v>480</v>
      </c>
      <c r="C257" s="37" t="s">
        <v>481</v>
      </c>
      <c r="D257" s="38">
        <v>38070.800000000003</v>
      </c>
      <c r="E257" s="45">
        <v>24384.5</v>
      </c>
      <c r="F257" s="39">
        <f t="shared" si="9"/>
        <v>64.050400832133818</v>
      </c>
    </row>
    <row r="258" spans="2:6" ht="78.75" hidden="1" customHeight="1" x14ac:dyDescent="0.25">
      <c r="B258" s="40" t="s">
        <v>482</v>
      </c>
      <c r="C258" s="37" t="s">
        <v>483</v>
      </c>
      <c r="D258" s="38">
        <f>SUM(D259)</f>
        <v>0</v>
      </c>
      <c r="E258" s="45">
        <f>SUM(E259)</f>
        <v>0</v>
      </c>
      <c r="F258" s="39" t="e">
        <f t="shared" si="9"/>
        <v>#DIV/0!</v>
      </c>
    </row>
    <row r="259" spans="2:6" ht="63" hidden="1" customHeight="1" x14ac:dyDescent="0.25">
      <c r="B259" s="40" t="s">
        <v>484</v>
      </c>
      <c r="C259" s="37" t="s">
        <v>485</v>
      </c>
      <c r="D259" s="38">
        <v>0</v>
      </c>
      <c r="E259" s="45">
        <v>0</v>
      </c>
      <c r="F259" s="39" t="e">
        <f t="shared" si="9"/>
        <v>#DIV/0!</v>
      </c>
    </row>
    <row r="260" spans="2:6" ht="47.25" x14ac:dyDescent="0.25">
      <c r="B260" s="40" t="s">
        <v>486</v>
      </c>
      <c r="C260" s="37" t="s">
        <v>487</v>
      </c>
      <c r="D260" s="38">
        <f>SUM(D261)</f>
        <v>52.4</v>
      </c>
      <c r="E260" s="45">
        <f>SUM(E261)</f>
        <v>52.4</v>
      </c>
      <c r="F260" s="39">
        <f t="shared" si="9"/>
        <v>100</v>
      </c>
    </row>
    <row r="261" spans="2:6" ht="47.25" x14ac:dyDescent="0.25">
      <c r="B261" s="40" t="s">
        <v>488</v>
      </c>
      <c r="C261" s="37" t="s">
        <v>489</v>
      </c>
      <c r="D261" s="38">
        <v>52.4</v>
      </c>
      <c r="E261" s="45">
        <v>52.4</v>
      </c>
      <c r="F261" s="39">
        <f t="shared" si="9"/>
        <v>100</v>
      </c>
    </row>
    <row r="262" spans="2:6" ht="47.25" x14ac:dyDescent="0.25">
      <c r="B262" s="40" t="s">
        <v>490</v>
      </c>
      <c r="C262" s="37" t="s">
        <v>491</v>
      </c>
      <c r="D262" s="38">
        <f>SUM(D263)</f>
        <v>6505.3</v>
      </c>
      <c r="E262" s="45">
        <f>SUM(E263)</f>
        <v>2089</v>
      </c>
      <c r="F262" s="39">
        <f t="shared" si="9"/>
        <v>32.112277681275273</v>
      </c>
    </row>
    <row r="263" spans="2:6" ht="47.25" x14ac:dyDescent="0.25">
      <c r="B263" s="40" t="s">
        <v>492</v>
      </c>
      <c r="C263" s="37" t="s">
        <v>493</v>
      </c>
      <c r="D263" s="38">
        <v>6505.3</v>
      </c>
      <c r="E263" s="45">
        <v>2089</v>
      </c>
      <c r="F263" s="39">
        <f t="shared" si="9"/>
        <v>32.112277681275273</v>
      </c>
    </row>
    <row r="264" spans="2:6" ht="69.75" customHeight="1" x14ac:dyDescent="0.25">
      <c r="B264" s="40" t="s">
        <v>494</v>
      </c>
      <c r="C264" s="37" t="s">
        <v>495</v>
      </c>
      <c r="D264" s="38">
        <f>SUM(D265)</f>
        <v>2230.4</v>
      </c>
      <c r="E264" s="45">
        <f>SUM(E265)</f>
        <v>0</v>
      </c>
      <c r="F264" s="39">
        <f t="shared" si="9"/>
        <v>0</v>
      </c>
    </row>
    <row r="265" spans="2:6" ht="70.5" customHeight="1" x14ac:dyDescent="0.25">
      <c r="B265" s="40" t="s">
        <v>496</v>
      </c>
      <c r="C265" s="37" t="s">
        <v>497</v>
      </c>
      <c r="D265" s="38">
        <v>2230.4</v>
      </c>
      <c r="E265" s="45">
        <v>0</v>
      </c>
      <c r="F265" s="39">
        <f t="shared" si="9"/>
        <v>0</v>
      </c>
    </row>
    <row r="266" spans="2:6" ht="31.5" x14ac:dyDescent="0.25">
      <c r="B266" s="40" t="s">
        <v>498</v>
      </c>
      <c r="C266" s="37" t="s">
        <v>499</v>
      </c>
      <c r="D266" s="38">
        <f>SUM(D267)</f>
        <v>8302.5</v>
      </c>
      <c r="E266" s="45">
        <f>SUM(E267)</f>
        <v>6376.6</v>
      </c>
      <c r="F266" s="39">
        <f t="shared" si="9"/>
        <v>76.803372478169223</v>
      </c>
    </row>
    <row r="267" spans="2:6" ht="31.5" x14ac:dyDescent="0.25">
      <c r="B267" s="40" t="s">
        <v>500</v>
      </c>
      <c r="C267" s="37" t="s">
        <v>501</v>
      </c>
      <c r="D267" s="38">
        <v>8302.5</v>
      </c>
      <c r="E267" s="45">
        <v>6376.6</v>
      </c>
      <c r="F267" s="39">
        <f t="shared" si="9"/>
        <v>76.803372478169223</v>
      </c>
    </row>
    <row r="268" spans="2:6" ht="22.5" customHeight="1" x14ac:dyDescent="0.25">
      <c r="B268" s="40" t="s">
        <v>502</v>
      </c>
      <c r="C268" s="37" t="s">
        <v>503</v>
      </c>
      <c r="D268" s="38">
        <f>SUM(D269+D271+D273+D275+D277+D279)</f>
        <v>524257.69999999995</v>
      </c>
      <c r="E268" s="45">
        <f>SUM(E269+E271+E273+E275+E277+E279)</f>
        <v>499209.2</v>
      </c>
      <c r="F268" s="39">
        <f t="shared" si="9"/>
        <v>95.22210164962766</v>
      </c>
    </row>
    <row r="269" spans="2:6" ht="126" customHeight="1" x14ac:dyDescent="0.25">
      <c r="B269" s="40" t="s">
        <v>504</v>
      </c>
      <c r="C269" s="37" t="s">
        <v>505</v>
      </c>
      <c r="D269" s="38">
        <f>D270</f>
        <v>1041.5999999999999</v>
      </c>
      <c r="E269" s="45">
        <f>E270</f>
        <v>685.3</v>
      </c>
      <c r="F269" s="39">
        <f t="shared" si="9"/>
        <v>65.793010752688176</v>
      </c>
    </row>
    <row r="270" spans="2:6" ht="133.5" customHeight="1" x14ac:dyDescent="0.25">
      <c r="B270" s="40" t="s">
        <v>506</v>
      </c>
      <c r="C270" s="37" t="s">
        <v>507</v>
      </c>
      <c r="D270" s="38">
        <v>1041.5999999999999</v>
      </c>
      <c r="E270" s="45">
        <v>685.3</v>
      </c>
      <c r="F270" s="39">
        <f t="shared" si="9"/>
        <v>65.793010752688176</v>
      </c>
    </row>
    <row r="271" spans="2:6" ht="63" x14ac:dyDescent="0.25">
      <c r="B271" s="40" t="s">
        <v>508</v>
      </c>
      <c r="C271" s="37" t="s">
        <v>509</v>
      </c>
      <c r="D271" s="38">
        <f>D272</f>
        <v>2538</v>
      </c>
      <c r="E271" s="38">
        <f>E272</f>
        <v>1340.1</v>
      </c>
      <c r="F271" s="39">
        <f t="shared" si="9"/>
        <v>52.801418439716308</v>
      </c>
    </row>
    <row r="272" spans="2:6" ht="63" x14ac:dyDescent="0.25">
      <c r="B272" s="40" t="s">
        <v>510</v>
      </c>
      <c r="C272" s="37" t="s">
        <v>511</v>
      </c>
      <c r="D272" s="38">
        <v>2538</v>
      </c>
      <c r="E272" s="38">
        <v>1340.1</v>
      </c>
      <c r="F272" s="39">
        <f t="shared" si="9"/>
        <v>52.801418439716308</v>
      </c>
    </row>
    <row r="273" spans="1:257" ht="100.5" customHeight="1" x14ac:dyDescent="0.25">
      <c r="B273" s="40" t="s">
        <v>512</v>
      </c>
      <c r="C273" s="37" t="s">
        <v>513</v>
      </c>
      <c r="D273" s="38">
        <f>SUM(D274)</f>
        <v>84682</v>
      </c>
      <c r="E273" s="38">
        <f>SUM(E274)</f>
        <v>61821.1</v>
      </c>
      <c r="F273" s="39">
        <f t="shared" si="9"/>
        <v>73.003826078741639</v>
      </c>
    </row>
    <row r="274" spans="1:257" ht="110.25" x14ac:dyDescent="0.25">
      <c r="B274" s="40" t="s">
        <v>514</v>
      </c>
      <c r="C274" s="37" t="s">
        <v>515</v>
      </c>
      <c r="D274" s="38">
        <v>84682</v>
      </c>
      <c r="E274" s="38">
        <v>61821.1</v>
      </c>
      <c r="F274" s="39">
        <f t="shared" si="9"/>
        <v>73.003826078741639</v>
      </c>
    </row>
    <row r="275" spans="1:257" ht="63" hidden="1" customHeight="1" x14ac:dyDescent="0.25">
      <c r="B275" s="40" t="s">
        <v>516</v>
      </c>
      <c r="C275" s="37" t="s">
        <v>517</v>
      </c>
      <c r="D275" s="38">
        <f>SUM(D276)</f>
        <v>0</v>
      </c>
      <c r="E275" s="38">
        <f>SUM(E276)</f>
        <v>0</v>
      </c>
      <c r="F275" s="39" t="e">
        <f t="shared" si="9"/>
        <v>#DIV/0!</v>
      </c>
    </row>
    <row r="276" spans="1:257" ht="63" hidden="1" customHeight="1" x14ac:dyDescent="0.25">
      <c r="B276" s="40" t="s">
        <v>518</v>
      </c>
      <c r="C276" s="37" t="s">
        <v>519</v>
      </c>
      <c r="D276" s="38">
        <v>0</v>
      </c>
      <c r="E276" s="38">
        <v>0</v>
      </c>
      <c r="F276" s="39" t="e">
        <f t="shared" si="9"/>
        <v>#DIV/0!</v>
      </c>
    </row>
    <row r="277" spans="1:257" ht="31.5" hidden="1" customHeight="1" x14ac:dyDescent="0.25">
      <c r="B277" s="40" t="s">
        <v>520</v>
      </c>
      <c r="C277" s="37" t="s">
        <v>521</v>
      </c>
      <c r="D277" s="38">
        <f>SUM(D278)</f>
        <v>0</v>
      </c>
      <c r="E277" s="38">
        <f>SUM(E278)</f>
        <v>0</v>
      </c>
      <c r="F277" s="39" t="e">
        <f t="shared" si="9"/>
        <v>#DIV/0!</v>
      </c>
    </row>
    <row r="278" spans="1:257" ht="31.5" hidden="1" customHeight="1" x14ac:dyDescent="0.25">
      <c r="B278" s="40" t="s">
        <v>522</v>
      </c>
      <c r="C278" s="37" t="s">
        <v>523</v>
      </c>
      <c r="D278" s="38">
        <v>0</v>
      </c>
      <c r="E278" s="38">
        <v>0</v>
      </c>
      <c r="F278" s="39" t="e">
        <f t="shared" si="9"/>
        <v>#DIV/0!</v>
      </c>
    </row>
    <row r="279" spans="1:257" x14ac:dyDescent="0.25">
      <c r="B279" s="40" t="s">
        <v>524</v>
      </c>
      <c r="C279" s="37" t="s">
        <v>525</v>
      </c>
      <c r="D279" s="38">
        <f>SUM(D280)</f>
        <v>435996.1</v>
      </c>
      <c r="E279" s="38">
        <f>SUM(E280)</f>
        <v>435362.7</v>
      </c>
      <c r="F279" s="39">
        <f t="shared" si="9"/>
        <v>99.854723471150322</v>
      </c>
    </row>
    <row r="280" spans="1:257" ht="31.5" x14ac:dyDescent="0.25">
      <c r="B280" s="40" t="s">
        <v>526</v>
      </c>
      <c r="C280" s="37" t="s">
        <v>527</v>
      </c>
      <c r="D280" s="38">
        <v>435996.1</v>
      </c>
      <c r="E280" s="38">
        <v>435362.7</v>
      </c>
      <c r="F280" s="39">
        <f t="shared" si="9"/>
        <v>99.854723471150322</v>
      </c>
    </row>
    <row r="281" spans="1:257" s="31" customFormat="1" ht="31.5" customHeight="1" x14ac:dyDescent="0.25">
      <c r="A281" s="1"/>
      <c r="B281" s="40" t="s">
        <v>528</v>
      </c>
      <c r="C281" s="37" t="s">
        <v>529</v>
      </c>
      <c r="D281" s="38">
        <f t="shared" ref="D281:D288" si="10">SUM(D282)</f>
        <v>1838.1</v>
      </c>
      <c r="E281" s="38">
        <f t="shared" ref="E281:E288" si="11">SUM(E282)</f>
        <v>1838.1</v>
      </c>
      <c r="F281" s="39">
        <f t="shared" si="9"/>
        <v>100</v>
      </c>
      <c r="G281" s="5"/>
      <c r="H281" s="1"/>
      <c r="I281" s="1"/>
      <c r="J281" s="1"/>
      <c r="K281" s="1"/>
      <c r="L281" s="2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</row>
    <row r="282" spans="1:257" s="31" customFormat="1" ht="31.5" customHeight="1" x14ac:dyDescent="0.25">
      <c r="A282" s="1"/>
      <c r="B282" s="40" t="s">
        <v>530</v>
      </c>
      <c r="C282" s="37" t="s">
        <v>531</v>
      </c>
      <c r="D282" s="38">
        <f t="shared" si="10"/>
        <v>1838.1</v>
      </c>
      <c r="E282" s="38">
        <f t="shared" si="11"/>
        <v>1838.1</v>
      </c>
      <c r="F282" s="39">
        <f t="shared" si="9"/>
        <v>100</v>
      </c>
      <c r="G282" s="5"/>
      <c r="H282" s="1"/>
      <c r="I282" s="1"/>
      <c r="J282" s="1"/>
      <c r="K282" s="1"/>
      <c r="L282" s="2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</row>
    <row r="283" spans="1:257" s="31" customFormat="1" ht="31.5" customHeight="1" x14ac:dyDescent="0.25">
      <c r="A283" s="1"/>
      <c r="B283" s="40" t="s">
        <v>532</v>
      </c>
      <c r="C283" s="37" t="s">
        <v>533</v>
      </c>
      <c r="D283" s="38">
        <v>1838.1</v>
      </c>
      <c r="E283" s="38">
        <v>1838.1</v>
      </c>
      <c r="F283" s="39">
        <f t="shared" si="9"/>
        <v>100</v>
      </c>
      <c r="G283" s="5"/>
      <c r="H283" s="1"/>
      <c r="I283" s="1"/>
      <c r="J283" s="1"/>
      <c r="K283" s="1"/>
      <c r="L283" s="2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</row>
    <row r="284" spans="1:257" s="31" customFormat="1" ht="31.5" customHeight="1" x14ac:dyDescent="0.25">
      <c r="A284" s="1"/>
      <c r="B284" s="40" t="s">
        <v>534</v>
      </c>
      <c r="C284" s="37" t="s">
        <v>535</v>
      </c>
      <c r="D284" s="38">
        <f t="shared" si="10"/>
        <v>100</v>
      </c>
      <c r="E284" s="38">
        <f t="shared" si="11"/>
        <v>100</v>
      </c>
      <c r="F284" s="39">
        <f t="shared" si="9"/>
        <v>100</v>
      </c>
      <c r="G284" s="5"/>
      <c r="H284" s="1"/>
      <c r="I284" s="1"/>
      <c r="J284" s="1"/>
      <c r="K284" s="1"/>
      <c r="L284" s="2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</row>
    <row r="285" spans="1:257" s="31" customFormat="1" ht="31.5" customHeight="1" x14ac:dyDescent="0.25">
      <c r="A285" s="1"/>
      <c r="B285" s="40" t="s">
        <v>536</v>
      </c>
      <c r="C285" s="37" t="s">
        <v>537</v>
      </c>
      <c r="D285" s="38">
        <f t="shared" si="10"/>
        <v>100</v>
      </c>
      <c r="E285" s="38">
        <f t="shared" si="11"/>
        <v>100</v>
      </c>
      <c r="F285" s="39">
        <f t="shared" si="9"/>
        <v>100</v>
      </c>
      <c r="G285" s="5"/>
      <c r="H285" s="1"/>
      <c r="I285" s="1"/>
      <c r="J285" s="1"/>
      <c r="K285" s="1"/>
      <c r="L285" s="2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</row>
    <row r="286" spans="1:257" s="31" customFormat="1" ht="31.5" customHeight="1" x14ac:dyDescent="0.25">
      <c r="A286" s="1"/>
      <c r="B286" s="40" t="s">
        <v>538</v>
      </c>
      <c r="C286" s="37" t="s">
        <v>539</v>
      </c>
      <c r="D286" s="38">
        <v>100</v>
      </c>
      <c r="E286" s="38">
        <v>100</v>
      </c>
      <c r="F286" s="39">
        <f t="shared" si="9"/>
        <v>100</v>
      </c>
      <c r="G286" s="5"/>
      <c r="H286" s="1"/>
      <c r="I286" s="1"/>
      <c r="J286" s="1"/>
      <c r="K286" s="1"/>
      <c r="L286" s="2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</row>
    <row r="287" spans="1:257" s="31" customFormat="1" ht="15.75" hidden="1" customHeight="1" x14ac:dyDescent="0.25">
      <c r="A287" s="1"/>
      <c r="B287" s="40" t="s">
        <v>540</v>
      </c>
      <c r="C287" s="37" t="s">
        <v>541</v>
      </c>
      <c r="D287" s="38">
        <f t="shared" si="10"/>
        <v>0</v>
      </c>
      <c r="E287" s="38">
        <f t="shared" si="11"/>
        <v>0</v>
      </c>
      <c r="F287" s="39" t="e">
        <f t="shared" si="9"/>
        <v>#DIV/0!</v>
      </c>
      <c r="G287" s="5"/>
      <c r="H287" s="1"/>
      <c r="I287" s="1"/>
      <c r="J287" s="1"/>
      <c r="K287" s="1"/>
      <c r="L287" s="2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</row>
    <row r="288" spans="1:257" s="31" customFormat="1" ht="15.75" hidden="1" customHeight="1" x14ac:dyDescent="0.25">
      <c r="A288" s="1"/>
      <c r="B288" s="40" t="s">
        <v>542</v>
      </c>
      <c r="C288" s="37" t="s">
        <v>543</v>
      </c>
      <c r="D288" s="38">
        <f t="shared" si="10"/>
        <v>0</v>
      </c>
      <c r="E288" s="38">
        <f t="shared" si="11"/>
        <v>0</v>
      </c>
      <c r="F288" s="39" t="e">
        <f t="shared" si="9"/>
        <v>#DIV/0!</v>
      </c>
      <c r="G288" s="5"/>
      <c r="H288" s="1"/>
      <c r="I288" s="1"/>
      <c r="J288" s="1"/>
      <c r="K288" s="1"/>
      <c r="L288" s="2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</row>
    <row r="289" spans="1:257" s="31" customFormat="1" ht="15.75" hidden="1" customHeight="1" x14ac:dyDescent="0.25">
      <c r="A289" s="1"/>
      <c r="B289" s="40" t="s">
        <v>542</v>
      </c>
      <c r="C289" s="37" t="s">
        <v>544</v>
      </c>
      <c r="D289" s="38"/>
      <c r="E289" s="38"/>
      <c r="F289" s="39" t="e">
        <f t="shared" si="9"/>
        <v>#DIV/0!</v>
      </c>
      <c r="G289" s="5"/>
      <c r="H289" s="1"/>
      <c r="I289" s="1"/>
      <c r="J289" s="1"/>
      <c r="K289" s="1"/>
      <c r="L289" s="2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</row>
    <row r="290" spans="1:257" s="31" customFormat="1" ht="81" hidden="1" customHeight="1" x14ac:dyDescent="0.25">
      <c r="A290" s="1"/>
      <c r="B290" s="40" t="s">
        <v>545</v>
      </c>
      <c r="C290" s="37" t="s">
        <v>546</v>
      </c>
      <c r="D290" s="38">
        <f>D291</f>
        <v>0</v>
      </c>
      <c r="E290" s="42">
        <f>E291</f>
        <v>0</v>
      </c>
      <c r="F290" s="39" t="e">
        <f t="shared" si="9"/>
        <v>#DIV/0!</v>
      </c>
      <c r="G290" s="5"/>
      <c r="H290" s="1"/>
      <c r="I290" s="1"/>
      <c r="J290" s="1"/>
      <c r="K290" s="1"/>
      <c r="L290" s="2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</row>
    <row r="291" spans="1:257" s="31" customFormat="1" ht="78.75" hidden="1" x14ac:dyDescent="0.25">
      <c r="A291" s="1"/>
      <c r="B291" s="40" t="s">
        <v>547</v>
      </c>
      <c r="C291" s="37" t="s">
        <v>548</v>
      </c>
      <c r="D291" s="38">
        <v>0</v>
      </c>
      <c r="E291" s="42">
        <v>0</v>
      </c>
      <c r="F291" s="39" t="e">
        <f t="shared" si="9"/>
        <v>#DIV/0!</v>
      </c>
      <c r="G291" s="5"/>
      <c r="H291" s="1"/>
      <c r="I291" s="1"/>
      <c r="J291" s="1"/>
      <c r="K291" s="1"/>
      <c r="L291" s="2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</row>
    <row r="292" spans="1:257" s="31" customFormat="1" ht="78.75" hidden="1" customHeight="1" x14ac:dyDescent="0.25">
      <c r="A292" s="1"/>
      <c r="B292" s="40" t="s">
        <v>549</v>
      </c>
      <c r="C292" s="37" t="s">
        <v>550</v>
      </c>
      <c r="D292" s="38">
        <f t="shared" ref="D292:E300" si="12">SUM(D293)</f>
        <v>0</v>
      </c>
      <c r="E292" s="38">
        <f t="shared" si="12"/>
        <v>0</v>
      </c>
      <c r="F292" s="39" t="e">
        <f t="shared" si="9"/>
        <v>#DIV/0!</v>
      </c>
      <c r="G292" s="5"/>
      <c r="H292" s="1"/>
      <c r="I292" s="1"/>
      <c r="J292" s="1"/>
      <c r="K292" s="1"/>
      <c r="L292" s="2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</row>
    <row r="293" spans="1:257" s="31" customFormat="1" ht="31.5" hidden="1" customHeight="1" x14ac:dyDescent="0.25">
      <c r="A293" s="1"/>
      <c r="B293" s="40" t="s">
        <v>551</v>
      </c>
      <c r="C293" s="37" t="s">
        <v>552</v>
      </c>
      <c r="D293" s="38">
        <f t="shared" si="12"/>
        <v>0</v>
      </c>
      <c r="E293" s="38">
        <f t="shared" si="12"/>
        <v>0</v>
      </c>
      <c r="F293" s="39" t="e">
        <f t="shared" si="9"/>
        <v>#DIV/0!</v>
      </c>
      <c r="G293" s="5"/>
      <c r="H293" s="1"/>
      <c r="I293" s="1"/>
      <c r="J293" s="1"/>
      <c r="K293" s="1"/>
      <c r="L293" s="2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</row>
    <row r="294" spans="1:257" s="31" customFormat="1" ht="31.5" hidden="1" customHeight="1" x14ac:dyDescent="0.25">
      <c r="A294" s="1"/>
      <c r="B294" s="40" t="s">
        <v>553</v>
      </c>
      <c r="C294" s="37" t="s">
        <v>554</v>
      </c>
      <c r="D294" s="38">
        <f t="shared" si="12"/>
        <v>0</v>
      </c>
      <c r="E294" s="38">
        <f t="shared" si="12"/>
        <v>0</v>
      </c>
      <c r="F294" s="39" t="e">
        <f t="shared" si="9"/>
        <v>#DIV/0!</v>
      </c>
      <c r="G294" s="5"/>
      <c r="H294" s="1"/>
      <c r="I294" s="1"/>
      <c r="J294" s="1"/>
      <c r="K294" s="1"/>
      <c r="L294" s="2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</row>
    <row r="295" spans="1:257" s="31" customFormat="1" ht="31.5" hidden="1" customHeight="1" x14ac:dyDescent="0.25">
      <c r="A295" s="1"/>
      <c r="B295" s="40" t="s">
        <v>555</v>
      </c>
      <c r="C295" s="37" t="s">
        <v>556</v>
      </c>
      <c r="D295" s="38">
        <v>0</v>
      </c>
      <c r="E295" s="38">
        <v>0</v>
      </c>
      <c r="F295" s="39" t="e">
        <f t="shared" si="9"/>
        <v>#DIV/0!</v>
      </c>
      <c r="G295" s="5"/>
      <c r="H295" s="1"/>
      <c r="I295" s="1"/>
      <c r="J295" s="1"/>
      <c r="K295" s="1"/>
      <c r="L295" s="2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</row>
    <row r="296" spans="1:257" s="31" customFormat="1" ht="63" hidden="1" customHeight="1" x14ac:dyDescent="0.25">
      <c r="A296" s="1"/>
      <c r="B296" s="40" t="s">
        <v>557</v>
      </c>
      <c r="C296" s="37" t="s">
        <v>550</v>
      </c>
      <c r="D296" s="38">
        <f t="shared" si="12"/>
        <v>0</v>
      </c>
      <c r="E296" s="38">
        <f t="shared" ref="E296:E300" si="13">SUM(E297)</f>
        <v>0.02</v>
      </c>
      <c r="F296" s="39" t="e">
        <f t="shared" si="9"/>
        <v>#DIV/0!</v>
      </c>
      <c r="G296" s="5"/>
      <c r="H296" s="1"/>
      <c r="I296" s="1"/>
      <c r="J296" s="1"/>
      <c r="K296" s="1"/>
      <c r="L296" s="2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</row>
    <row r="297" spans="1:257" s="21" customFormat="1" ht="31.5" hidden="1" x14ac:dyDescent="0.25">
      <c r="A297" s="1"/>
      <c r="B297" s="40" t="s">
        <v>553</v>
      </c>
      <c r="C297" s="37" t="s">
        <v>558</v>
      </c>
      <c r="D297" s="38">
        <f t="shared" si="12"/>
        <v>0</v>
      </c>
      <c r="E297" s="38">
        <f t="shared" si="13"/>
        <v>0.02</v>
      </c>
      <c r="F297" s="39" t="e">
        <f t="shared" si="9"/>
        <v>#DIV/0!</v>
      </c>
      <c r="G297" s="22"/>
      <c r="L297" s="28"/>
    </row>
    <row r="298" spans="1:257" s="31" customFormat="1" ht="31.5" hidden="1" x14ac:dyDescent="0.25">
      <c r="A298" s="1"/>
      <c r="B298" s="40" t="s">
        <v>559</v>
      </c>
      <c r="C298" s="37" t="s">
        <v>560</v>
      </c>
      <c r="D298" s="38">
        <v>0</v>
      </c>
      <c r="E298" s="38">
        <v>0.02</v>
      </c>
      <c r="F298" s="39" t="e">
        <f t="shared" si="9"/>
        <v>#DIV/0!</v>
      </c>
      <c r="G298" s="5"/>
      <c r="H298" s="1"/>
      <c r="I298" s="1"/>
      <c r="J298" s="1"/>
      <c r="K298" s="1"/>
      <c r="L298" s="2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</row>
    <row r="299" spans="1:257" s="31" customFormat="1" ht="50.25" customHeight="1" x14ac:dyDescent="0.25">
      <c r="A299" s="21"/>
      <c r="B299" s="40" t="s">
        <v>561</v>
      </c>
      <c r="C299" s="37" t="s">
        <v>562</v>
      </c>
      <c r="D299" s="38">
        <f t="shared" si="12"/>
        <v>0</v>
      </c>
      <c r="E299" s="42">
        <f t="shared" si="13"/>
        <v>-10386.6</v>
      </c>
      <c r="F299" s="39">
        <v>0</v>
      </c>
      <c r="G299" s="5"/>
      <c r="H299" s="1"/>
      <c r="I299" s="1"/>
      <c r="J299" s="1"/>
      <c r="K299" s="1"/>
      <c r="L299" s="2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</row>
    <row r="300" spans="1:257" s="31" customFormat="1" ht="32.25" customHeight="1" x14ac:dyDescent="0.25">
      <c r="A300" s="1"/>
      <c r="B300" s="40" t="s">
        <v>563</v>
      </c>
      <c r="C300" s="37" t="s">
        <v>564</v>
      </c>
      <c r="D300" s="38">
        <f t="shared" si="12"/>
        <v>0</v>
      </c>
      <c r="E300" s="42">
        <f t="shared" si="13"/>
        <v>-10386.6</v>
      </c>
      <c r="F300" s="39">
        <v>0</v>
      </c>
      <c r="G300" s="5"/>
      <c r="H300" s="1"/>
      <c r="I300" s="1"/>
      <c r="J300" s="1"/>
      <c r="K300" s="1"/>
      <c r="L300" s="2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</row>
    <row r="301" spans="1:257" s="31" customFormat="1" ht="47.25" x14ac:dyDescent="0.25">
      <c r="A301" s="1"/>
      <c r="B301" s="40" t="s">
        <v>565</v>
      </c>
      <c r="C301" s="37" t="s">
        <v>566</v>
      </c>
      <c r="D301" s="38">
        <v>0</v>
      </c>
      <c r="E301" s="42">
        <v>-10386.6</v>
      </c>
      <c r="F301" s="39">
        <v>0</v>
      </c>
      <c r="G301" s="5"/>
      <c r="H301" s="1"/>
      <c r="I301" s="1"/>
      <c r="J301" s="1"/>
      <c r="K301" s="1"/>
      <c r="L301" s="2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</row>
    <row r="302" spans="1:257" s="31" customFormat="1" ht="15.75" customHeight="1" x14ac:dyDescent="0.25">
      <c r="A302" s="1"/>
      <c r="B302" s="1"/>
      <c r="C302" s="23"/>
      <c r="D302" s="3"/>
      <c r="E302" s="4"/>
      <c r="F302" s="1"/>
      <c r="G302" s="5"/>
      <c r="H302" s="1"/>
      <c r="I302" s="1"/>
      <c r="J302" s="1"/>
      <c r="K302" s="1"/>
      <c r="L302" s="2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</row>
  </sheetData>
  <mergeCells count="5">
    <mergeCell ref="E2:F2"/>
    <mergeCell ref="E3:F3"/>
    <mergeCell ref="E4:F4"/>
    <mergeCell ref="E5:F5"/>
    <mergeCell ref="B7:F7"/>
  </mergeCells>
  <hyperlinks>
    <hyperlink ref="B264" r:id="rId1"/>
    <hyperlink ref="B265" r:id="rId2"/>
  </hyperlinks>
  <pageMargins left="0.70866141732283472" right="0.23622047244094491" top="0.55118110236220474" bottom="0.55118110236220474" header="0" footer="0"/>
  <pageSetup paperSize="9" scale="5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Администрация г.Мегион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Ситникова Вероника Анатольев</dc:creator>
  <cp:lastModifiedBy>Иванова Ольга Владимировна</cp:lastModifiedBy>
  <cp:revision>1</cp:revision>
  <cp:lastPrinted>2026-07-10T06:00:20Z</cp:lastPrinted>
  <dcterms:created xsi:type="dcterms:W3CDTF">2012-04-16T03:38:00Z</dcterms:created>
  <dcterms:modified xsi:type="dcterms:W3CDTF">2026-10-07T09:37:26Z</dcterms:modified>
  <cp:version>1048576</cp:version>
</cp:coreProperties>
</file>