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2019 год исполнение бюджета\для сайта\3з.приложения к пояснительной записке\"/>
    </mc:Choice>
  </mc:AlternateContent>
  <bookViews>
    <workbookView xWindow="0" yWindow="0" windowWidth="25200" windowHeight="11985" activeTab="1"/>
  </bookViews>
  <sheets>
    <sheet name="Доходы" sheetId="31" r:id="rId1"/>
    <sheet name="Расходы" sheetId="27" r:id="rId2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_xlnm.Print_Titles" localSheetId="1">Расходы!$3:$5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N42" i="27" l="1"/>
  <c r="N43" i="27"/>
  <c r="G25" i="27" l="1"/>
  <c r="F25" i="27"/>
  <c r="F30" i="27"/>
  <c r="F9" i="27"/>
  <c r="C6" i="27" l="1"/>
  <c r="D6" i="27"/>
  <c r="K39" i="31" l="1"/>
  <c r="I39" i="31"/>
  <c r="G39" i="31"/>
  <c r="E39" i="31"/>
  <c r="C39" i="31"/>
  <c r="K38" i="31"/>
  <c r="I38" i="31"/>
  <c r="G38" i="31"/>
  <c r="E38" i="31"/>
  <c r="C38" i="31"/>
  <c r="K37" i="31"/>
  <c r="I37" i="31"/>
  <c r="G37" i="31"/>
  <c r="E37" i="31"/>
  <c r="C37" i="31"/>
  <c r="K36" i="31"/>
  <c r="I36" i="31"/>
  <c r="G36" i="31"/>
  <c r="E36" i="31"/>
  <c r="C36" i="31"/>
  <c r="K35" i="31"/>
  <c r="K30" i="31" s="1"/>
  <c r="K29" i="31" s="1"/>
  <c r="I35" i="31"/>
  <c r="G35" i="31"/>
  <c r="E35" i="31"/>
  <c r="C35" i="31"/>
  <c r="C30" i="31" s="1"/>
  <c r="C29" i="31" s="1"/>
  <c r="K34" i="31"/>
  <c r="I34" i="31"/>
  <c r="G34" i="31"/>
  <c r="E34" i="31"/>
  <c r="C34" i="31"/>
  <c r="K33" i="31"/>
  <c r="I33" i="31"/>
  <c r="G33" i="31"/>
  <c r="G30" i="31" s="1"/>
  <c r="G29" i="31" s="1"/>
  <c r="E33" i="31"/>
  <c r="C33" i="31"/>
  <c r="K32" i="31"/>
  <c r="I32" i="31"/>
  <c r="I30" i="31" s="1"/>
  <c r="I29" i="31" s="1"/>
  <c r="G32" i="31"/>
  <c r="E32" i="31"/>
  <c r="C32" i="31"/>
  <c r="M30" i="31"/>
  <c r="L30" i="31"/>
  <c r="J30" i="31"/>
  <c r="H30" i="31"/>
  <c r="F30" i="31"/>
  <c r="E30" i="31"/>
  <c r="E29" i="31" s="1"/>
  <c r="D30" i="31"/>
  <c r="B30" i="31"/>
  <c r="M29" i="31"/>
  <c r="L29" i="31"/>
  <c r="J29" i="31"/>
  <c r="H29" i="31"/>
  <c r="F29" i="31"/>
  <c r="D29" i="31"/>
  <c r="B29" i="31"/>
  <c r="K28" i="31"/>
  <c r="I28" i="31"/>
  <c r="G28" i="31"/>
  <c r="E28" i="31"/>
  <c r="C28" i="31"/>
  <c r="K27" i="31"/>
  <c r="I27" i="31"/>
  <c r="E27" i="31"/>
  <c r="C27" i="31"/>
  <c r="K26" i="31"/>
  <c r="I26" i="31"/>
  <c r="G26" i="31"/>
  <c r="E26" i="31"/>
  <c r="C26" i="31"/>
  <c r="K25" i="31"/>
  <c r="I25" i="31"/>
  <c r="G25" i="31"/>
  <c r="E25" i="31"/>
  <c r="C25" i="31"/>
  <c r="K24" i="31"/>
  <c r="I24" i="31"/>
  <c r="I22" i="31" s="1"/>
  <c r="G24" i="31"/>
  <c r="E24" i="31"/>
  <c r="C24" i="31"/>
  <c r="K23" i="31"/>
  <c r="K22" i="31" s="1"/>
  <c r="K9" i="31" s="1"/>
  <c r="I23" i="31"/>
  <c r="G23" i="31"/>
  <c r="G22" i="31" s="1"/>
  <c r="G9" i="31" s="1"/>
  <c r="E23" i="31"/>
  <c r="E22" i="31" s="1"/>
  <c r="C23" i="31"/>
  <c r="C22" i="31" s="1"/>
  <c r="C9" i="31" s="1"/>
  <c r="M22" i="31"/>
  <c r="L22" i="31"/>
  <c r="J22" i="31"/>
  <c r="J9" i="31" s="1"/>
  <c r="H22" i="31"/>
  <c r="F22" i="31"/>
  <c r="F9" i="31" s="1"/>
  <c r="D22" i="31"/>
  <c r="B22" i="31"/>
  <c r="B9" i="31" s="1"/>
  <c r="K21" i="31"/>
  <c r="I21" i="31"/>
  <c r="G21" i="31"/>
  <c r="E21" i="31"/>
  <c r="C21" i="31"/>
  <c r="K20" i="31"/>
  <c r="I20" i="31"/>
  <c r="G20" i="31"/>
  <c r="E20" i="31"/>
  <c r="C20" i="31"/>
  <c r="K19" i="31"/>
  <c r="I19" i="31"/>
  <c r="G19" i="31"/>
  <c r="E19" i="31"/>
  <c r="C19" i="31"/>
  <c r="M18" i="31"/>
  <c r="L18" i="31"/>
  <c r="K18" i="31"/>
  <c r="J18" i="31"/>
  <c r="I18" i="31"/>
  <c r="H18" i="31"/>
  <c r="G18" i="31"/>
  <c r="F18" i="31"/>
  <c r="E18" i="31"/>
  <c r="D18" i="31"/>
  <c r="C18" i="31"/>
  <c r="B18" i="31"/>
  <c r="K17" i="31"/>
  <c r="I17" i="31"/>
  <c r="G17" i="31"/>
  <c r="E17" i="31"/>
  <c r="C17" i="31"/>
  <c r="K16" i="31"/>
  <c r="I16" i="31"/>
  <c r="G16" i="31"/>
  <c r="E16" i="31"/>
  <c r="C16" i="31"/>
  <c r="K15" i="31"/>
  <c r="I15" i="31"/>
  <c r="G15" i="31"/>
  <c r="E15" i="31"/>
  <c r="C15" i="31"/>
  <c r="K14" i="31"/>
  <c r="I14" i="31"/>
  <c r="G14" i="31"/>
  <c r="E14" i="31"/>
  <c r="C14" i="31"/>
  <c r="M13" i="31"/>
  <c r="M10" i="31" s="1"/>
  <c r="M9" i="31" s="1"/>
  <c r="L13" i="31"/>
  <c r="K13" i="31"/>
  <c r="J13" i="31"/>
  <c r="I13" i="31"/>
  <c r="H13" i="31"/>
  <c r="G13" i="31"/>
  <c r="F13" i="31"/>
  <c r="E13" i="31"/>
  <c r="D13" i="31"/>
  <c r="C13" i="31"/>
  <c r="B13" i="31"/>
  <c r="K12" i="31"/>
  <c r="I12" i="31"/>
  <c r="G12" i="31"/>
  <c r="E12" i="31"/>
  <c r="C12" i="31"/>
  <c r="K11" i="31"/>
  <c r="I11" i="31"/>
  <c r="I10" i="31" s="1"/>
  <c r="I9" i="31" s="1"/>
  <c r="G11" i="31"/>
  <c r="E11" i="31"/>
  <c r="E10" i="31" s="1"/>
  <c r="C11" i="31"/>
  <c r="L10" i="31"/>
  <c r="K10" i="31"/>
  <c r="J10" i="31"/>
  <c r="H10" i="31"/>
  <c r="G10" i="31"/>
  <c r="F10" i="31"/>
  <c r="D10" i="31"/>
  <c r="C10" i="31"/>
  <c r="B10" i="31"/>
  <c r="L9" i="31"/>
  <c r="H9" i="31"/>
  <c r="D9" i="31"/>
  <c r="E9" i="31" l="1"/>
  <c r="K6" i="27"/>
  <c r="I51" i="27" l="1"/>
  <c r="D22" i="27"/>
  <c r="F22" i="27"/>
  <c r="H22" i="27"/>
  <c r="J22" i="27"/>
  <c r="L22" i="27"/>
  <c r="D23" i="27"/>
  <c r="F23" i="27"/>
  <c r="H23" i="27"/>
  <c r="J23" i="27"/>
  <c r="L23" i="27"/>
  <c r="D24" i="27"/>
  <c r="F24" i="27"/>
  <c r="H24" i="27"/>
  <c r="J24" i="27"/>
  <c r="L24" i="27"/>
  <c r="M25" i="27" l="1"/>
  <c r="M64" i="27"/>
  <c r="M61" i="27"/>
  <c r="M58" i="27"/>
  <c r="M53" i="27"/>
  <c r="M51" i="27"/>
  <c r="M48" i="27"/>
  <c r="M42" i="27"/>
  <c r="M38" i="27"/>
  <c r="M33" i="27"/>
  <c r="M7" i="27"/>
  <c r="H16" i="27"/>
  <c r="G58" i="27"/>
  <c r="C66" i="27" l="1"/>
  <c r="E66" i="27"/>
  <c r="D66" i="27" s="1"/>
  <c r="G66" i="27"/>
  <c r="F66" i="27" s="1"/>
  <c r="I66" i="27"/>
  <c r="H66" i="27" s="1"/>
  <c r="K66" i="27"/>
  <c r="J66" i="27" s="1"/>
  <c r="L66" i="27"/>
  <c r="D67" i="27"/>
  <c r="F67" i="27"/>
  <c r="H67" i="27"/>
  <c r="J67" i="27"/>
  <c r="L67" i="27"/>
  <c r="D68" i="27"/>
  <c r="F68" i="27"/>
  <c r="H68" i="27"/>
  <c r="J68" i="27"/>
  <c r="L68" i="27"/>
  <c r="D69" i="27"/>
  <c r="F69" i="27"/>
  <c r="H69" i="27"/>
  <c r="J69" i="27"/>
  <c r="L69" i="27"/>
  <c r="C21" i="27"/>
  <c r="E21" i="27"/>
  <c r="G21" i="27"/>
  <c r="I21" i="27"/>
  <c r="K21" i="27"/>
  <c r="M21" i="27"/>
  <c r="N21" i="27"/>
  <c r="L65" i="27" l="1"/>
  <c r="L63" i="27"/>
  <c r="L62" i="27"/>
  <c r="L60" i="27"/>
  <c r="L59" i="27"/>
  <c r="L57" i="27"/>
  <c r="L56" i="27"/>
  <c r="L55" i="27"/>
  <c r="L54" i="27"/>
  <c r="L52" i="27"/>
  <c r="L50" i="27"/>
  <c r="L49" i="27"/>
  <c r="L47" i="27"/>
  <c r="L46" i="27"/>
  <c r="L45" i="27"/>
  <c r="L44" i="27"/>
  <c r="L43" i="27"/>
  <c r="L41" i="27"/>
  <c r="L40" i="27"/>
  <c r="L39" i="27"/>
  <c r="L37" i="27"/>
  <c r="L36" i="27"/>
  <c r="L35" i="27"/>
  <c r="L34" i="27"/>
  <c r="L32" i="27"/>
  <c r="L31" i="27"/>
  <c r="L30" i="27"/>
  <c r="L29" i="27"/>
  <c r="L28" i="27"/>
  <c r="L27" i="27"/>
  <c r="L26" i="27"/>
  <c r="L20" i="27"/>
  <c r="L19" i="27"/>
  <c r="L18" i="27"/>
  <c r="L16" i="27"/>
  <c r="L15" i="27"/>
  <c r="L14" i="27"/>
  <c r="L13" i="27"/>
  <c r="L12" i="27"/>
  <c r="L11" i="27"/>
  <c r="L10" i="27"/>
  <c r="L9" i="27"/>
  <c r="L8" i="27"/>
  <c r="J8" i="27"/>
  <c r="L21" i="27" l="1"/>
  <c r="D8" i="27" l="1"/>
  <c r="N64" i="27" l="1"/>
  <c r="N61" i="27"/>
  <c r="N58" i="27"/>
  <c r="N53" i="27"/>
  <c r="N51" i="27"/>
  <c r="N48" i="27"/>
  <c r="N38" i="27"/>
  <c r="N33" i="27"/>
  <c r="N25" i="27"/>
  <c r="N7" i="27"/>
  <c r="N6" i="27" l="1"/>
  <c r="N70" i="27" s="1"/>
  <c r="I48" i="27"/>
  <c r="J9" i="27" l="1"/>
  <c r="J10" i="27"/>
  <c r="J11" i="27"/>
  <c r="J12" i="27"/>
  <c r="J13" i="27"/>
  <c r="J14" i="27"/>
  <c r="J15" i="27"/>
  <c r="J16" i="27"/>
  <c r="J18" i="27"/>
  <c r="J19" i="27"/>
  <c r="J20" i="27"/>
  <c r="J26" i="27"/>
  <c r="J27" i="27"/>
  <c r="J28" i="27"/>
  <c r="J29" i="27"/>
  <c r="J30" i="27"/>
  <c r="J31" i="27"/>
  <c r="J32" i="27"/>
  <c r="J34" i="27"/>
  <c r="J35" i="27"/>
  <c r="J36" i="27"/>
  <c r="J37" i="27"/>
  <c r="J39" i="27"/>
  <c r="J40" i="27"/>
  <c r="J41" i="27"/>
  <c r="J43" i="27"/>
  <c r="J44" i="27"/>
  <c r="J45" i="27"/>
  <c r="J46" i="27"/>
  <c r="J47" i="27"/>
  <c r="J49" i="27"/>
  <c r="J50" i="27"/>
  <c r="J52" i="27"/>
  <c r="J54" i="27"/>
  <c r="J55" i="27"/>
  <c r="J56" i="27"/>
  <c r="J57" i="27"/>
  <c r="J59" i="27"/>
  <c r="J60" i="27"/>
  <c r="J62" i="27"/>
  <c r="J63" i="27"/>
  <c r="J65" i="27"/>
  <c r="G64" i="27"/>
  <c r="G61" i="27"/>
  <c r="G53" i="27"/>
  <c r="G51" i="27"/>
  <c r="G48" i="27"/>
  <c r="G42" i="27"/>
  <c r="G38" i="27"/>
  <c r="G33" i="27"/>
  <c r="J21" i="27" l="1"/>
  <c r="H8" i="27"/>
  <c r="H9" i="27"/>
  <c r="H10" i="27"/>
  <c r="H11" i="27"/>
  <c r="H12" i="27"/>
  <c r="H13" i="27"/>
  <c r="H14" i="27"/>
  <c r="H18" i="27"/>
  <c r="H19" i="27"/>
  <c r="H20" i="27"/>
  <c r="H26" i="27"/>
  <c r="H27" i="27"/>
  <c r="H28" i="27"/>
  <c r="H29" i="27"/>
  <c r="H30" i="27"/>
  <c r="H31" i="27"/>
  <c r="H32" i="27"/>
  <c r="H34" i="27"/>
  <c r="H35" i="27"/>
  <c r="H36" i="27"/>
  <c r="H37" i="27"/>
  <c r="H39" i="27"/>
  <c r="H40" i="27"/>
  <c r="H41" i="27"/>
  <c r="H43" i="27"/>
  <c r="H44" i="27"/>
  <c r="H45" i="27"/>
  <c r="H46" i="27"/>
  <c r="H47" i="27"/>
  <c r="H49" i="27"/>
  <c r="H50" i="27"/>
  <c r="H52" i="27"/>
  <c r="H54" i="27"/>
  <c r="H55" i="27"/>
  <c r="H56" i="27"/>
  <c r="H57" i="27"/>
  <c r="H59" i="27"/>
  <c r="H60" i="27"/>
  <c r="H62" i="27"/>
  <c r="H63" i="27"/>
  <c r="H65" i="27"/>
  <c r="F8" i="27"/>
  <c r="F10" i="27"/>
  <c r="F11" i="27"/>
  <c r="F12" i="27"/>
  <c r="F13" i="27"/>
  <c r="F14" i="27"/>
  <c r="F15" i="27"/>
  <c r="F16" i="27"/>
  <c r="F18" i="27"/>
  <c r="F19" i="27"/>
  <c r="F20" i="27"/>
  <c r="F26" i="27"/>
  <c r="F27" i="27"/>
  <c r="F28" i="27"/>
  <c r="F29" i="27"/>
  <c r="F31" i="27"/>
  <c r="F32" i="27"/>
  <c r="F34" i="27"/>
  <c r="F35" i="27"/>
  <c r="F36" i="27"/>
  <c r="F37" i="27"/>
  <c r="F39" i="27"/>
  <c r="F40" i="27"/>
  <c r="F41" i="27"/>
  <c r="F43" i="27"/>
  <c r="F44" i="27"/>
  <c r="F45" i="27"/>
  <c r="F46" i="27"/>
  <c r="F47" i="27"/>
  <c r="F49" i="27"/>
  <c r="F50" i="27"/>
  <c r="F52" i="27"/>
  <c r="F54" i="27"/>
  <c r="F55" i="27"/>
  <c r="F56" i="27"/>
  <c r="F57" i="27"/>
  <c r="F59" i="27"/>
  <c r="F60" i="27"/>
  <c r="F62" i="27"/>
  <c r="F63" i="27"/>
  <c r="F65" i="27"/>
  <c r="D9" i="27"/>
  <c r="D10" i="27"/>
  <c r="D11" i="27"/>
  <c r="D12" i="27"/>
  <c r="D13" i="27"/>
  <c r="D14" i="27"/>
  <c r="D15" i="27"/>
  <c r="D16" i="27"/>
  <c r="D18" i="27"/>
  <c r="D19" i="27"/>
  <c r="D20" i="27"/>
  <c r="D26" i="27"/>
  <c r="D27" i="27"/>
  <c r="D28" i="27"/>
  <c r="D29" i="27"/>
  <c r="D30" i="27"/>
  <c r="D31" i="27"/>
  <c r="D32" i="27"/>
  <c r="D34" i="27"/>
  <c r="D35" i="27"/>
  <c r="D36" i="27"/>
  <c r="D37" i="27"/>
  <c r="D39" i="27"/>
  <c r="D40" i="27"/>
  <c r="D41" i="27"/>
  <c r="D43" i="27"/>
  <c r="D44" i="27"/>
  <c r="D45" i="27"/>
  <c r="D46" i="27"/>
  <c r="D47" i="27"/>
  <c r="D49" i="27"/>
  <c r="D50" i="27"/>
  <c r="D52" i="27"/>
  <c r="D54" i="27"/>
  <c r="D55" i="27"/>
  <c r="D56" i="27"/>
  <c r="D57" i="27"/>
  <c r="D59" i="27"/>
  <c r="D60" i="27"/>
  <c r="D62" i="27"/>
  <c r="D63" i="27"/>
  <c r="D65" i="27"/>
  <c r="H21" i="27" l="1"/>
  <c r="D21" i="27"/>
  <c r="F21" i="27"/>
  <c r="I7" i="27"/>
  <c r="I17" i="27"/>
  <c r="I25" i="27"/>
  <c r="H25" i="27" s="1"/>
  <c r="I33" i="27"/>
  <c r="H33" i="27" s="1"/>
  <c r="I38" i="27"/>
  <c r="H38" i="27" s="1"/>
  <c r="I42" i="27"/>
  <c r="H42" i="27" s="1"/>
  <c r="H48" i="27"/>
  <c r="H51" i="27"/>
  <c r="I53" i="27"/>
  <c r="H53" i="27" s="1"/>
  <c r="I58" i="27"/>
  <c r="H58" i="27" s="1"/>
  <c r="I61" i="27"/>
  <c r="H61" i="27" s="1"/>
  <c r="I64" i="27"/>
  <c r="H64" i="27" s="1"/>
  <c r="G7" i="27"/>
  <c r="G17" i="27"/>
  <c r="E64" i="27"/>
  <c r="E61" i="27"/>
  <c r="E58" i="27"/>
  <c r="E53" i="27"/>
  <c r="K53" i="27"/>
  <c r="L53" i="27" s="1"/>
  <c r="E51" i="27"/>
  <c r="E48" i="27"/>
  <c r="E42" i="27"/>
  <c r="E38" i="27"/>
  <c r="E33" i="27"/>
  <c r="E25" i="27"/>
  <c r="E17" i="27"/>
  <c r="E7" i="27"/>
  <c r="J53" i="27" l="1"/>
  <c r="H7" i="27"/>
  <c r="F58" i="27"/>
  <c r="F38" i="27"/>
  <c r="F64" i="27"/>
  <c r="F17" i="27"/>
  <c r="F42" i="27"/>
  <c r="F53" i="27"/>
  <c r="F7" i="27"/>
  <c r="H17" i="27"/>
  <c r="F48" i="27"/>
  <c r="F33" i="27"/>
  <c r="F51" i="27"/>
  <c r="F61" i="27"/>
  <c r="G6" i="27"/>
  <c r="G70" i="27" s="1"/>
  <c r="E6" i="27"/>
  <c r="E70" i="27" s="1"/>
  <c r="I6" i="27"/>
  <c r="I70" i="27" s="1"/>
  <c r="F6" i="27" l="1"/>
  <c r="H6" i="27"/>
  <c r="H70" i="27" s="1"/>
  <c r="C64" i="27"/>
  <c r="D64" i="27" s="1"/>
  <c r="C61" i="27"/>
  <c r="D61" i="27" s="1"/>
  <c r="C58" i="27"/>
  <c r="D58" i="27" s="1"/>
  <c r="C53" i="27"/>
  <c r="D53" i="27" s="1"/>
  <c r="C51" i="27"/>
  <c r="D51" i="27" s="1"/>
  <c r="C48" i="27"/>
  <c r="D48" i="27" s="1"/>
  <c r="C42" i="27"/>
  <c r="D42" i="27" s="1"/>
  <c r="C38" i="27"/>
  <c r="D38" i="27" s="1"/>
  <c r="C33" i="27"/>
  <c r="D33" i="27" s="1"/>
  <c r="C25" i="27"/>
  <c r="D25" i="27" s="1"/>
  <c r="C17" i="27"/>
  <c r="D17" i="27" s="1"/>
  <c r="C7" i="27"/>
  <c r="D7" i="27" s="1"/>
  <c r="C70" i="27" l="1"/>
  <c r="K25" i="27" l="1"/>
  <c r="J25" i="27" l="1"/>
  <c r="L25" i="27"/>
  <c r="K51" i="27"/>
  <c r="K33" i="27"/>
  <c r="J51" i="27" l="1"/>
  <c r="L51" i="27"/>
  <c r="J33" i="27"/>
  <c r="L33" i="27"/>
  <c r="K64" i="27"/>
  <c r="K61" i="27"/>
  <c r="K58" i="27"/>
  <c r="K48" i="27"/>
  <c r="K42" i="27"/>
  <c r="K38" i="27"/>
  <c r="K17" i="27"/>
  <c r="K7" i="27"/>
  <c r="L7" i="27" s="1"/>
  <c r="J17" i="27" l="1"/>
  <c r="L17" i="27"/>
  <c r="J64" i="27"/>
  <c r="L64" i="27"/>
  <c r="J61" i="27"/>
  <c r="L61" i="27"/>
  <c r="J58" i="27"/>
  <c r="L58" i="27"/>
  <c r="J48" i="27"/>
  <c r="L48" i="27"/>
  <c r="J42" i="27"/>
  <c r="L42" i="27"/>
  <c r="J38" i="27"/>
  <c r="L38" i="27"/>
  <c r="J7" i="27"/>
  <c r="K70" i="27"/>
  <c r="D70" i="27"/>
  <c r="F70" i="27"/>
  <c r="J6" i="27" l="1"/>
  <c r="J70" i="27" s="1"/>
  <c r="M6" i="27"/>
  <c r="M70" i="27" s="1"/>
  <c r="L6" i="27"/>
  <c r="L70" i="27" s="1"/>
</calcChain>
</file>

<file path=xl/sharedStrings.xml><?xml version="1.0" encoding="utf-8"?>
<sst xmlns="http://schemas.openxmlformats.org/spreadsheetml/2006/main" count="206" uniqueCount="185">
  <si>
    <t>1300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</si>
  <si>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</si>
  <si>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</si>
  <si>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</si>
  <si>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</si>
  <si>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</si>
  <si>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</si>
  <si>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</si>
  <si>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</si>
  <si>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</si>
  <si>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</si>
  <si>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</si>
  <si>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</si>
  <si>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</si>
  <si>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</si>
  <si>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</si>
  <si>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</si>
  <si>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</si>
  <si>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</si>
  <si>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</si>
  <si>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</si>
  <si>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</si>
  <si>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</si>
  <si>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</si>
  <si>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</si>
  <si>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</si>
  <si>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</si>
  <si>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</si>
  <si>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</si>
  <si>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</si>
  <si>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</si>
  <si>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</si>
  <si>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</si>
  <si>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</si>
  <si>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</si>
  <si>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</si>
  <si>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</si>
  <si>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</si>
  <si>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</si>
  <si>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</si>
  <si>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</si>
  <si>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</si>
  <si>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</si>
  <si>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0100 </t>
  </si>
  <si>
    <t>0102</t>
  </si>
  <si>
    <t>0103</t>
  </si>
  <si>
    <t xml:space="preserve">0104 </t>
  </si>
  <si>
    <t xml:space="preserve"> 0105 </t>
  </si>
  <si>
    <t xml:space="preserve"> 0106 </t>
  </si>
  <si>
    <t xml:space="preserve">0107 </t>
  </si>
  <si>
    <t>0111</t>
  </si>
  <si>
    <t xml:space="preserve"> 0112</t>
  </si>
  <si>
    <t xml:space="preserve"> 0200 </t>
  </si>
  <si>
    <t xml:space="preserve"> 0203</t>
  </si>
  <si>
    <t xml:space="preserve"> 0300 </t>
  </si>
  <si>
    <t xml:space="preserve"> 0309</t>
  </si>
  <si>
    <t xml:space="preserve"> 0314</t>
  </si>
  <si>
    <t xml:space="preserve"> 0400 </t>
  </si>
  <si>
    <t xml:space="preserve"> 0401 </t>
  </si>
  <si>
    <t xml:space="preserve">0405 </t>
  </si>
  <si>
    <t xml:space="preserve"> 0407 </t>
  </si>
  <si>
    <t xml:space="preserve"> 0408 </t>
  </si>
  <si>
    <t xml:space="preserve"> 0409 </t>
  </si>
  <si>
    <t xml:space="preserve"> 0410 </t>
  </si>
  <si>
    <t xml:space="preserve"> 0412 </t>
  </si>
  <si>
    <t xml:space="preserve"> 0500 </t>
  </si>
  <si>
    <t xml:space="preserve"> 0501</t>
  </si>
  <si>
    <t xml:space="preserve"> 0502 </t>
  </si>
  <si>
    <t xml:space="preserve"> 0505 </t>
  </si>
  <si>
    <t xml:space="preserve"> 0600 </t>
  </si>
  <si>
    <t xml:space="preserve">0603 </t>
  </si>
  <si>
    <t xml:space="preserve"> 0605 </t>
  </si>
  <si>
    <t xml:space="preserve">0700 </t>
  </si>
  <si>
    <t xml:space="preserve"> 0701 </t>
  </si>
  <si>
    <t xml:space="preserve">0702 </t>
  </si>
  <si>
    <t xml:space="preserve"> 0707 </t>
  </si>
  <si>
    <t xml:space="preserve"> 0709 </t>
  </si>
  <si>
    <t xml:space="preserve"> 0800 </t>
  </si>
  <si>
    <t xml:space="preserve">0801 </t>
  </si>
  <si>
    <t xml:space="preserve"> 0900 </t>
  </si>
  <si>
    <t xml:space="preserve"> 1000</t>
  </si>
  <si>
    <t xml:space="preserve"> 1001 </t>
  </si>
  <si>
    <t xml:space="preserve"> 1003 </t>
  </si>
  <si>
    <t xml:space="preserve"> 1004 </t>
  </si>
  <si>
    <t xml:space="preserve"> 1006 </t>
  </si>
  <si>
    <t xml:space="preserve"> 1100 </t>
  </si>
  <si>
    <t xml:space="preserve"> 1101 </t>
  </si>
  <si>
    <t xml:space="preserve"> 1102 </t>
  </si>
  <si>
    <t>0204</t>
  </si>
  <si>
    <t>Мобилизационная подготовка экономики</t>
  </si>
  <si>
    <t>0202</t>
  </si>
  <si>
    <t>Модернизация Вооруженных Сил РФ и воинских формирований</t>
  </si>
  <si>
    <t>0113</t>
  </si>
  <si>
    <t>Дорожное хозяйство (дорожные фонды)</t>
  </si>
  <si>
    <t>Экологический контроль</t>
  </si>
  <si>
    <t>0601</t>
  </si>
  <si>
    <t xml:space="preserve">Культура, кинематография </t>
  </si>
  <si>
    <t>0804</t>
  </si>
  <si>
    <t xml:space="preserve">Другие вопросы в области культуры, кинематографии </t>
  </si>
  <si>
    <t xml:space="preserve">Здравоохранение </t>
  </si>
  <si>
    <t>0909</t>
  </si>
  <si>
    <t xml:space="preserve">Другие вопросы в области здравоохранения </t>
  </si>
  <si>
    <t xml:space="preserve">Физическая культура </t>
  </si>
  <si>
    <t>Массовый спорт</t>
  </si>
  <si>
    <t>Средства массовой информации</t>
  </si>
  <si>
    <t>1200</t>
  </si>
  <si>
    <t>1202</t>
  </si>
  <si>
    <t>Другие вопросы в области средств массовой информации</t>
  </si>
  <si>
    <t>1204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</si>
  <si>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</si>
  <si>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</si>
  <si>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</si>
  <si>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</si>
  <si>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</si>
  <si>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Иные дотации</t>
  </si>
  <si>
    <t>1402</t>
  </si>
  <si>
    <t>1403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</si>
  <si>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</si>
  <si>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</si>
  <si>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0304</t>
  </si>
  <si>
    <t>Органы юстиции</t>
  </si>
  <si>
    <t>2</t>
  </si>
  <si>
    <t>1</t>
  </si>
  <si>
    <t>Наименование показателя</t>
  </si>
  <si>
    <t>Защита населения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</si>
  <si>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</si>
  <si>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</si>
  <si>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РАСХОДЫ</t>
  </si>
  <si>
    <t>ДОХОДЫ</t>
  </si>
  <si>
    <t>Код</t>
  </si>
  <si>
    <t>налог на доходы физических лиц</t>
  </si>
  <si>
    <t>акцизы</t>
  </si>
  <si>
    <t>доходы от использования имущества</t>
  </si>
  <si>
    <t>платежи при пользовании природными ресурсами</t>
  </si>
  <si>
    <t>доходы от оказания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</si>
  <si>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</si>
  <si>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</si>
  <si>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</si>
  <si>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3</t>
  </si>
  <si>
    <t>4</t>
  </si>
  <si>
    <t>5</t>
  </si>
  <si>
    <t>6</t>
  </si>
  <si>
    <t>7</t>
  </si>
  <si>
    <t>8</t>
  </si>
  <si>
    <t>9</t>
  </si>
  <si>
    <t>10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</si>
  <si>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</si>
  <si>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</si>
  <si>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</si>
  <si>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</si>
  <si>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 том числе:</t>
  </si>
  <si>
    <t>дотации</t>
  </si>
  <si>
    <t>субсидии</t>
  </si>
  <si>
    <t>субвенции</t>
  </si>
  <si>
    <t>иные межбюджетные трансферты</t>
  </si>
  <si>
    <t>Результат (Дефицит/ Профицит)</t>
  </si>
  <si>
    <t>(тыс.рублей)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</si>
  <si>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</si>
  <si>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</si>
  <si>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Изменения в решение Думы города (+/-)</t>
  </si>
  <si>
    <t>государственная пошлина</t>
  </si>
  <si>
    <t>Приложение к пояснительной записке</t>
  </si>
  <si>
    <t>11</t>
  </si>
  <si>
    <t>Дополнительное образование детей</t>
  </si>
  <si>
    <t xml:space="preserve"> 0703 </t>
  </si>
  <si>
    <t xml:space="preserve">Сведения о внесенных изменениях в решение о бюджете за 2019 год в части расходов </t>
  </si>
  <si>
    <t>Первоначально утверждено решением Думы города от 21.12.2018 №327   на 2019 год</t>
  </si>
  <si>
    <t>Утверждено Решением Думы города  от 21.02.2019 №333</t>
  </si>
  <si>
    <t>Утверждено Решением Думы города  от 22.03.2019 №343</t>
  </si>
  <si>
    <t>Утверждено Решением Думы города  от 21.06.2019 №362</t>
  </si>
  <si>
    <t>Утверждено Решением Думы города  от 29.10.2019 №392</t>
  </si>
  <si>
    <t>Утверждено Решением Думы города  от 19.12.2019 №408</t>
  </si>
  <si>
    <t>Утверждено Решением Думы города  от 19.12.2019 №408 (с учетом уведомлений ДФ ХМАО-Югры)</t>
  </si>
  <si>
    <t>Первоначально утверждено решением Думы города от 21.12.2018 №327</t>
  </si>
  <si>
    <t>налоги на совокупный доход, в том числе: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</si>
  <si>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</si>
  <si>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</si>
  <si>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 xml:space="preserve">единый сельскохозяйственный  налог 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</si>
  <si>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</si>
  <si>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имущество, в том числе:</t>
  </si>
  <si>
    <t>налог на имущество физических лиц</t>
  </si>
  <si>
    <t>земельный налог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</si>
  <si>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</si>
  <si>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</si>
  <si>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Сведения о внесенных изменениях в решение о бюджете за 2019 год в части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</si>
</sst>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#,##0.0"/>
    <numFmt numFmtId="166" formatCode="#,##0.0_р_."/>
    <numFmt numFmtId="167" formatCode="_-* #,##0.0_р_._-;\-* #,##0.0_р_._-;_-* &quot;-&quot;?_р_._-;_-@_-"/>
    <numFmt numFmtId="168" formatCode="_-* #,##0.0_р_._-;\-* #,##0.0_р_._-;_-* &quot;-&quot;??_р_._-;_-@_-"/>
    <numFmt numFmtId="169" formatCode="_(* #,##0.00_);_(* \(#,##0.00\);_(* &quot;-&quot;??_);_(@_)"/>
    <numFmt numFmtId="170" formatCode="_(* #,##0.0_);_(* \(#,##0.0\);_(* &quot;-&quot;??_);_(@_)"/>
    <numFmt numFmtId="171" formatCode="#,##0.0;[Red]\-#,##0.0;0.0"/>
    <numFmt numFmtId="172" formatCode="* #,##0.00;* \-#,##0.00;* &quot;-&quot;??;@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4" fontId="11" fillId="0" borderId="0" applyFont="0" applyFill="0" applyBorder="0" applyAlignment="0" applyProtection="0"/>
    <xf numFmtId="0" fontId="3" fillId="0" borderId="0"/>
    <xf numFmtId="0" fontId="2" fillId="0" borderId="0"/>
    <xf numFmtId="0" fontId="11" fillId="0" borderId="0">
      <alignment wrapText="1"/>
    </xf>
    <xf numFmtId="49" fontId="11" fillId="0" borderId="4">
      <alignment horizontal="left" vertical="top" wrapText="1"/>
    </xf>
    <xf numFmtId="169" fontId="5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7" fillId="2" borderId="0" xfId="56" applyFont="1" applyFill="1">
      <alignment wrapText="1"/>
    </xf>
    <xf numFmtId="167" fontId="7" fillId="2" borderId="0" xfId="56" applyNumberFormat="1" applyFont="1" applyFill="1">
      <alignment wrapText="1"/>
    </xf>
    <xf numFmtId="0" fontId="7" fillId="0" borderId="0" xfId="0" applyFont="1" applyFill="1"/>
    <xf numFmtId="0" fontId="9" fillId="0" borderId="0" xfId="0" applyFont="1" applyFill="1" applyAlignment="1">
      <alignment horizontal="right" wrapText="1"/>
    </xf>
    <xf numFmtId="0" fontId="1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6" fontId="8" fillId="0" borderId="1" xfId="53" applyNumberFormat="1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66" fontId="7" fillId="0" borderId="1" xfId="53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7" fillId="0" borderId="1" xfId="0" applyFont="1" applyFill="1" applyBorder="1"/>
    <xf numFmtId="165" fontId="8" fillId="0" borderId="1" xfId="53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/>
    <xf numFmtId="0" fontId="9" fillId="0" borderId="0" xfId="0" applyFont="1" applyFill="1"/>
    <xf numFmtId="171" fontId="7" fillId="0" borderId="1" xfId="25" applyNumberFormat="1" applyFont="1" applyFill="1" applyBorder="1" applyAlignment="1" applyProtection="1">
      <alignment horizontal="center" vertical="center"/>
      <protection hidden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6" fontId="8" fillId="0" borderId="1" xfId="53" applyNumberFormat="1" applyFont="1" applyFill="1" applyBorder="1" applyAlignment="1">
      <alignment horizontal="center" vertical="center" wrapText="1"/>
    </xf>
    <xf numFmtId="171" fontId="7" fillId="2" borderId="1" xfId="25" applyNumberFormat="1" applyFont="1" applyFill="1" applyBorder="1" applyAlignment="1" applyProtection="1">
      <alignment horizontal="center" vertical="center"/>
      <protection hidden="1"/>
    </xf>
    <xf numFmtId="165" fontId="7" fillId="2" borderId="1" xfId="25" applyNumberFormat="1" applyFont="1" applyFill="1" applyBorder="1" applyAlignment="1" applyProtection="1">
      <alignment horizontal="center" vertical="center"/>
      <protection hidden="1"/>
    </xf>
    <xf numFmtId="165" fontId="7" fillId="2" borderId="1" xfId="2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wrapText="1"/>
    </xf>
    <xf numFmtId="49" fontId="7" fillId="2" borderId="3" xfId="56" applyNumberFormat="1" applyFont="1" applyFill="1" applyBorder="1" applyAlignment="1">
      <alignment horizontal="center" vertical="center" wrapText="1"/>
    </xf>
    <xf numFmtId="49" fontId="8" fillId="2" borderId="3" xfId="56" applyNumberFormat="1" applyFont="1" applyFill="1" applyBorder="1" applyAlignment="1">
      <alignment horizontal="center" vertical="center" wrapText="1"/>
    </xf>
    <xf numFmtId="168" fontId="8" fillId="2" borderId="1" xfId="53" applyNumberFormat="1" applyFont="1" applyFill="1" applyBorder="1" applyAlignment="1">
      <alignment horizontal="center" wrapText="1"/>
    </xf>
    <xf numFmtId="0" fontId="8" fillId="2" borderId="1" xfId="56" applyFont="1" applyFill="1" applyBorder="1" applyAlignment="1">
      <alignment horizontal="left" wrapText="1"/>
    </xf>
    <xf numFmtId="0" fontId="7" fillId="2" borderId="1" xfId="56" applyFont="1" applyFill="1" applyBorder="1" applyAlignment="1">
      <alignment horizontal="left" wrapText="1"/>
    </xf>
    <xf numFmtId="170" fontId="7" fillId="0" borderId="1" xfId="58" applyNumberFormat="1" applyFont="1" applyBorder="1" applyAlignment="1">
      <alignment horizontal="center" wrapText="1"/>
    </xf>
    <xf numFmtId="168" fontId="7" fillId="2" borderId="1" xfId="53" applyNumberFormat="1" applyFont="1" applyFill="1" applyBorder="1" applyAlignment="1">
      <alignment horizontal="center" wrapText="1"/>
    </xf>
    <xf numFmtId="170" fontId="7" fillId="2" borderId="1" xfId="58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168" fontId="7" fillId="2" borderId="0" xfId="56" applyNumberFormat="1" applyFont="1" applyFill="1">
      <alignment wrapText="1"/>
    </xf>
    <xf numFmtId="0" fontId="8" fillId="2" borderId="1" xfId="56" applyFont="1" applyFill="1" applyBorder="1">
      <alignment wrapText="1"/>
    </xf>
    <xf numFmtId="0" fontId="7" fillId="2" borderId="1" xfId="56" applyFont="1" applyFill="1" applyBorder="1">
      <alignment wrapText="1"/>
    </xf>
    <xf numFmtId="0" fontId="7" fillId="2" borderId="1" xfId="56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wrapText="1"/>
    </xf>
    <xf numFmtId="0" fontId="15" fillId="2" borderId="0" xfId="56" applyFont="1" applyFill="1" applyAlignment="1">
      <alignment horizontal="right" vertical="top" wrapText="1"/>
    </xf>
    <xf numFmtId="0" fontId="15" fillId="0" borderId="0" xfId="0" applyFont="1" applyAlignment="1">
      <alignment wrapText="1"/>
    </xf>
    <xf numFmtId="0" fontId="12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2" xfId="56" applyNumberFormat="1" applyFont="1" applyFill="1" applyBorder="1" applyAlignment="1">
      <alignment horizontal="center" vertical="center" wrapText="1"/>
    </xf>
    <xf numFmtId="49" fontId="7" fillId="2" borderId="3" xfId="56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</cellXfs>
  <cellStyles count="61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22" xfId="60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Свойства элементов измерения [печать]" xfId="57"/>
    <cellStyle name="Финансовый" xfId="53" builtinId="3"/>
    <cellStyle name="Финансовый 2" xfId="59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P20" sqref="P20"/>
    </sheetView>
  </sheetViews>
  <sheetFormatPr defaultColWidth="8.85546875" defaultRowHeight="12.75" x14ac:dyDescent="0.2"/>
  <cols>
    <col min="1" max="1" width="36.85546875" style="1" customWidth="1"/>
    <col min="2" max="2" width="15.42578125" style="1" customWidth="1"/>
    <col min="3" max="3" width="14.85546875" style="1" customWidth="1"/>
    <col min="4" max="4" width="15.85546875" style="1" customWidth="1"/>
    <col min="5" max="5" width="14.28515625" style="1" customWidth="1"/>
    <col min="6" max="6" width="14.5703125" style="1" customWidth="1"/>
    <col min="7" max="7" width="14.7109375" style="1" customWidth="1"/>
    <col min="8" max="8" width="15.85546875" style="1" customWidth="1"/>
    <col min="9" max="9" width="13.42578125" style="1" customWidth="1"/>
    <col min="10" max="12" width="15.42578125" style="1" customWidth="1"/>
    <col min="13" max="13" width="14.7109375" style="1" customWidth="1"/>
    <col min="14" max="16384" width="8.85546875" style="1"/>
  </cols>
  <sheetData>
    <row r="1" spans="1:15" ht="18.75" customHeight="1" x14ac:dyDescent="0.25">
      <c r="D1" s="2"/>
      <c r="G1" s="2"/>
      <c r="I1" s="50" t="s">
        <v>161</v>
      </c>
      <c r="J1" s="51"/>
      <c r="K1" s="51"/>
      <c r="L1" s="51"/>
      <c r="M1" s="51"/>
    </row>
    <row r="3" spans="1:15" ht="16.5" customHeight="1" x14ac:dyDescent="0.2">
      <c r="A3" s="52" t="s">
        <v>184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5" ht="16.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5" ht="12.7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4"/>
      <c r="L5" s="34"/>
      <c r="M5" s="35" t="s">
        <v>156</v>
      </c>
    </row>
    <row r="6" spans="1:15" ht="12.75" customHeight="1" x14ac:dyDescent="0.2">
      <c r="A6" s="56" t="s">
        <v>123</v>
      </c>
      <c r="B6" s="58" t="s">
        <v>173</v>
      </c>
      <c r="C6" s="58" t="s">
        <v>159</v>
      </c>
      <c r="D6" s="54" t="s">
        <v>167</v>
      </c>
      <c r="E6" s="58" t="s">
        <v>159</v>
      </c>
      <c r="F6" s="54" t="s">
        <v>168</v>
      </c>
      <c r="G6" s="58" t="s">
        <v>159</v>
      </c>
      <c r="H6" s="54" t="s">
        <v>169</v>
      </c>
      <c r="I6" s="58" t="s">
        <v>159</v>
      </c>
      <c r="J6" s="54" t="s">
        <v>170</v>
      </c>
      <c r="K6" s="58" t="s">
        <v>159</v>
      </c>
      <c r="L6" s="54" t="s">
        <v>171</v>
      </c>
      <c r="M6" s="54" t="s">
        <v>172</v>
      </c>
    </row>
    <row r="7" spans="1:15" ht="79.5" customHeight="1" x14ac:dyDescent="0.2">
      <c r="A7" s="57"/>
      <c r="B7" s="55"/>
      <c r="C7" s="59"/>
      <c r="D7" s="55"/>
      <c r="E7" s="59"/>
      <c r="F7" s="55"/>
      <c r="G7" s="59"/>
      <c r="H7" s="55"/>
      <c r="I7" s="59"/>
      <c r="J7" s="55"/>
      <c r="K7" s="59"/>
      <c r="L7" s="55"/>
      <c r="M7" s="55"/>
    </row>
    <row r="8" spans="1:15" x14ac:dyDescent="0.2">
      <c r="A8" s="36" t="s">
        <v>122</v>
      </c>
      <c r="B8" s="36" t="s">
        <v>121</v>
      </c>
      <c r="C8" s="36" t="s">
        <v>138</v>
      </c>
      <c r="D8" s="36" t="s">
        <v>139</v>
      </c>
      <c r="E8" s="36" t="s">
        <v>140</v>
      </c>
      <c r="F8" s="36" t="s">
        <v>141</v>
      </c>
      <c r="G8" s="36" t="s">
        <v>142</v>
      </c>
      <c r="H8" s="36" t="s">
        <v>143</v>
      </c>
      <c r="I8" s="36" t="s">
        <v>144</v>
      </c>
      <c r="J8" s="36" t="s">
        <v>145</v>
      </c>
      <c r="K8" s="36" t="s">
        <v>144</v>
      </c>
      <c r="L8" s="36" t="s">
        <v>145</v>
      </c>
      <c r="M8" s="36" t="s">
        <v>162</v>
      </c>
    </row>
    <row r="9" spans="1:15" x14ac:dyDescent="0.2">
      <c r="A9" s="37" t="s">
        <v>128</v>
      </c>
      <c r="B9" s="38">
        <f t="shared" ref="B9:M9" si="0">B10+B22+B29</f>
        <v>3924933.9</v>
      </c>
      <c r="C9" s="38">
        <f t="shared" si="0"/>
        <v>93523.7</v>
      </c>
      <c r="D9" s="38">
        <f t="shared" si="0"/>
        <v>4018457.6</v>
      </c>
      <c r="E9" s="38">
        <f t="shared" si="0"/>
        <v>641279.80000000005</v>
      </c>
      <c r="F9" s="38">
        <f t="shared" si="0"/>
        <v>4659737.4000000004</v>
      </c>
      <c r="G9" s="38">
        <f t="shared" si="0"/>
        <v>51839.1</v>
      </c>
      <c r="H9" s="38">
        <f t="shared" si="0"/>
        <v>4711576.5</v>
      </c>
      <c r="I9" s="38">
        <f t="shared" si="0"/>
        <v>297454.5</v>
      </c>
      <c r="J9" s="38">
        <f t="shared" si="0"/>
        <v>5009031</v>
      </c>
      <c r="K9" s="38">
        <f t="shared" si="0"/>
        <v>296277.7</v>
      </c>
      <c r="L9" s="38">
        <f t="shared" si="0"/>
        <v>5305308.7</v>
      </c>
      <c r="M9" s="38">
        <f t="shared" si="0"/>
        <v>5310867.5999999996</v>
      </c>
    </row>
    <row r="10" spans="1:15" x14ac:dyDescent="0.2">
      <c r="A10" s="39" t="s">
        <v>146</v>
      </c>
      <c r="B10" s="38">
        <f t="shared" ref="B10:M10" si="1">B11+B12+B13+B18+B21</f>
        <v>1117338.7</v>
      </c>
      <c r="C10" s="38">
        <f t="shared" si="1"/>
        <v>0</v>
      </c>
      <c r="D10" s="38">
        <f t="shared" si="1"/>
        <v>1117338.7</v>
      </c>
      <c r="E10" s="38">
        <f t="shared" si="1"/>
        <v>0</v>
      </c>
      <c r="F10" s="38">
        <f t="shared" si="1"/>
        <v>1117338.7</v>
      </c>
      <c r="G10" s="38">
        <f>G11+G12+G13+G18+G21</f>
        <v>0</v>
      </c>
      <c r="H10" s="38">
        <f t="shared" si="1"/>
        <v>1117338.7</v>
      </c>
      <c r="I10" s="38">
        <f t="shared" si="1"/>
        <v>35000</v>
      </c>
      <c r="J10" s="38">
        <f t="shared" si="1"/>
        <v>1152338.7</v>
      </c>
      <c r="K10" s="38">
        <f t="shared" si="1"/>
        <v>24049</v>
      </c>
      <c r="L10" s="38">
        <f t="shared" si="1"/>
        <v>1176387.7</v>
      </c>
      <c r="M10" s="38">
        <f t="shared" si="1"/>
        <v>1176387.7</v>
      </c>
    </row>
    <row r="11" spans="1:15" ht="14.25" customHeight="1" x14ac:dyDescent="0.2">
      <c r="A11" s="40" t="s">
        <v>130</v>
      </c>
      <c r="B11" s="41">
        <v>878045.7</v>
      </c>
      <c r="C11" s="42">
        <f t="shared" ref="C11:E21" si="2">D11-B11</f>
        <v>0</v>
      </c>
      <c r="D11" s="41">
        <v>878045.7</v>
      </c>
      <c r="E11" s="42">
        <f t="shared" si="2"/>
        <v>0</v>
      </c>
      <c r="F11" s="41">
        <v>878045.7</v>
      </c>
      <c r="G11" s="42">
        <f t="shared" ref="G11:G21" si="3">H11-F11</f>
        <v>0</v>
      </c>
      <c r="H11" s="41">
        <v>878045.7</v>
      </c>
      <c r="I11" s="42">
        <f>J11-H11</f>
        <v>30000</v>
      </c>
      <c r="J11" s="41">
        <v>908045.7</v>
      </c>
      <c r="K11" s="42">
        <f>L11-J11</f>
        <v>0</v>
      </c>
      <c r="L11" s="41">
        <v>908045.7</v>
      </c>
      <c r="M11" s="41">
        <v>908045.7</v>
      </c>
    </row>
    <row r="12" spans="1:15" x14ac:dyDescent="0.2">
      <c r="A12" s="40" t="s">
        <v>131</v>
      </c>
      <c r="B12" s="43">
        <v>12349</v>
      </c>
      <c r="C12" s="42">
        <f t="shared" si="2"/>
        <v>0</v>
      </c>
      <c r="D12" s="43">
        <v>12349</v>
      </c>
      <c r="E12" s="42">
        <f t="shared" si="2"/>
        <v>0</v>
      </c>
      <c r="F12" s="43">
        <v>12349</v>
      </c>
      <c r="G12" s="42">
        <f>H12-F12</f>
        <v>0</v>
      </c>
      <c r="H12" s="43">
        <v>12349</v>
      </c>
      <c r="I12" s="42">
        <f>J12-H12</f>
        <v>0</v>
      </c>
      <c r="J12" s="43">
        <v>12349</v>
      </c>
      <c r="K12" s="42">
        <f>L12-J12</f>
        <v>1251</v>
      </c>
      <c r="L12" s="43">
        <v>13600</v>
      </c>
      <c r="M12" s="43">
        <v>13600</v>
      </c>
    </row>
    <row r="13" spans="1:15" x14ac:dyDescent="0.2">
      <c r="A13" s="40" t="s">
        <v>174</v>
      </c>
      <c r="B13" s="42">
        <f>SUM(B14:B17)</f>
        <v>165930</v>
      </c>
      <c r="C13" s="42">
        <f t="shared" si="2"/>
        <v>0</v>
      </c>
      <c r="D13" s="42">
        <f>SUM(D14:D17)</f>
        <v>165930</v>
      </c>
      <c r="E13" s="42">
        <f t="shared" si="2"/>
        <v>0</v>
      </c>
      <c r="F13" s="42">
        <f>SUM(F14:F17)</f>
        <v>165930</v>
      </c>
      <c r="G13" s="42">
        <f t="shared" ref="G13:G17" si="4">H13-F13</f>
        <v>0</v>
      </c>
      <c r="H13" s="42">
        <f>SUM(H14:H17)</f>
        <v>165930</v>
      </c>
      <c r="I13" s="42">
        <f>J13-H13</f>
        <v>5000</v>
      </c>
      <c r="J13" s="42">
        <f>SUM(J14:J17)</f>
        <v>170930</v>
      </c>
      <c r="K13" s="42">
        <f>L13-J13</f>
        <v>6201</v>
      </c>
      <c r="L13" s="42">
        <f>SUM(L14:L17)</f>
        <v>177131</v>
      </c>
      <c r="M13" s="42">
        <f>SUM(M14:M17)</f>
        <v>177131</v>
      </c>
    </row>
    <row r="14" spans="1:15" ht="15" customHeight="1" x14ac:dyDescent="0.2">
      <c r="A14" s="44" t="s">
        <v>175</v>
      </c>
      <c r="B14" s="42">
        <v>123900</v>
      </c>
      <c r="C14" s="42">
        <f t="shared" si="2"/>
        <v>0</v>
      </c>
      <c r="D14" s="42">
        <v>123900</v>
      </c>
      <c r="E14" s="42">
        <f t="shared" si="2"/>
        <v>0</v>
      </c>
      <c r="F14" s="42">
        <v>123900</v>
      </c>
      <c r="G14" s="42">
        <f t="shared" si="4"/>
        <v>0</v>
      </c>
      <c r="H14" s="42">
        <v>123900</v>
      </c>
      <c r="I14" s="42">
        <f t="shared" ref="I14:I17" si="5">J14-H14</f>
        <v>5000</v>
      </c>
      <c r="J14" s="42">
        <v>128900</v>
      </c>
      <c r="K14" s="42">
        <f t="shared" ref="K14:K17" si="6">L14-J14</f>
        <v>9300</v>
      </c>
      <c r="L14" s="42">
        <v>138200</v>
      </c>
      <c r="M14" s="42">
        <v>138200</v>
      </c>
    </row>
    <row r="15" spans="1:15" ht="25.5" x14ac:dyDescent="0.2">
      <c r="A15" s="44" t="s">
        <v>176</v>
      </c>
      <c r="B15" s="42">
        <v>31000</v>
      </c>
      <c r="C15" s="42">
        <f t="shared" si="2"/>
        <v>0</v>
      </c>
      <c r="D15" s="42">
        <v>31000</v>
      </c>
      <c r="E15" s="42">
        <f t="shared" si="2"/>
        <v>0</v>
      </c>
      <c r="F15" s="42">
        <v>31000</v>
      </c>
      <c r="G15" s="42">
        <f t="shared" si="4"/>
        <v>0</v>
      </c>
      <c r="H15" s="42">
        <v>31000</v>
      </c>
      <c r="I15" s="42">
        <f t="shared" si="5"/>
        <v>0</v>
      </c>
      <c r="J15" s="42">
        <v>31000</v>
      </c>
      <c r="K15" s="42">
        <f t="shared" si="6"/>
        <v>1400</v>
      </c>
      <c r="L15" s="42">
        <v>32400</v>
      </c>
      <c r="M15" s="42">
        <v>32400</v>
      </c>
      <c r="O15" s="45"/>
    </row>
    <row r="16" spans="1:15" x14ac:dyDescent="0.2">
      <c r="A16" s="44" t="s">
        <v>177</v>
      </c>
      <c r="B16" s="42">
        <v>30</v>
      </c>
      <c r="C16" s="42">
        <f t="shared" si="2"/>
        <v>0</v>
      </c>
      <c r="D16" s="42">
        <v>30</v>
      </c>
      <c r="E16" s="42">
        <f t="shared" si="2"/>
        <v>0</v>
      </c>
      <c r="F16" s="42">
        <v>30</v>
      </c>
      <c r="G16" s="42">
        <f t="shared" si="4"/>
        <v>0</v>
      </c>
      <c r="H16" s="42">
        <v>30</v>
      </c>
      <c r="I16" s="42">
        <f t="shared" si="5"/>
        <v>0</v>
      </c>
      <c r="J16" s="42">
        <v>30</v>
      </c>
      <c r="K16" s="42">
        <f t="shared" si="6"/>
        <v>1</v>
      </c>
      <c r="L16" s="42">
        <v>31</v>
      </c>
      <c r="M16" s="42">
        <v>31</v>
      </c>
    </row>
    <row r="17" spans="1:13" ht="51" x14ac:dyDescent="0.2">
      <c r="A17" s="44" t="s">
        <v>178</v>
      </c>
      <c r="B17" s="42">
        <v>11000</v>
      </c>
      <c r="C17" s="42">
        <f t="shared" si="2"/>
        <v>0</v>
      </c>
      <c r="D17" s="42">
        <v>11000</v>
      </c>
      <c r="E17" s="42">
        <f t="shared" si="2"/>
        <v>0</v>
      </c>
      <c r="F17" s="42">
        <v>11000</v>
      </c>
      <c r="G17" s="42">
        <f t="shared" si="4"/>
        <v>0</v>
      </c>
      <c r="H17" s="42">
        <v>11000</v>
      </c>
      <c r="I17" s="42">
        <f t="shared" si="5"/>
        <v>0</v>
      </c>
      <c r="J17" s="42">
        <v>11000</v>
      </c>
      <c r="K17" s="42">
        <f t="shared" si="6"/>
        <v>-4500</v>
      </c>
      <c r="L17" s="42">
        <v>6500</v>
      </c>
      <c r="M17" s="42">
        <v>6500</v>
      </c>
    </row>
    <row r="18" spans="1:13" x14ac:dyDescent="0.2">
      <c r="A18" s="40" t="s">
        <v>179</v>
      </c>
      <c r="B18" s="42">
        <f>SUM(B19:B20)</f>
        <v>51935</v>
      </c>
      <c r="C18" s="42">
        <f t="shared" si="2"/>
        <v>0</v>
      </c>
      <c r="D18" s="42">
        <f>SUM(D19:D20)</f>
        <v>51935</v>
      </c>
      <c r="E18" s="42">
        <f t="shared" si="2"/>
        <v>0</v>
      </c>
      <c r="F18" s="42">
        <f>SUM(F19:F20)</f>
        <v>51935</v>
      </c>
      <c r="G18" s="42">
        <f t="shared" si="3"/>
        <v>0</v>
      </c>
      <c r="H18" s="42">
        <f>SUM(H19:H20)</f>
        <v>51935</v>
      </c>
      <c r="I18" s="42">
        <f>J18-H18</f>
        <v>0</v>
      </c>
      <c r="J18" s="42">
        <f>SUM(J19:J20)</f>
        <v>51935</v>
      </c>
      <c r="K18" s="42">
        <f>L18-J18</f>
        <v>16400</v>
      </c>
      <c r="L18" s="42">
        <f>SUM(L19:L20)</f>
        <v>68335</v>
      </c>
      <c r="M18" s="42">
        <f>SUM(M19:M20)</f>
        <v>68335</v>
      </c>
    </row>
    <row r="19" spans="1:13" ht="27" customHeight="1" x14ac:dyDescent="0.2">
      <c r="A19" s="44" t="s">
        <v>180</v>
      </c>
      <c r="B19" s="42">
        <v>14000</v>
      </c>
      <c r="C19" s="42">
        <f t="shared" si="2"/>
        <v>0</v>
      </c>
      <c r="D19" s="42">
        <v>14000</v>
      </c>
      <c r="E19" s="42">
        <f t="shared" si="2"/>
        <v>0</v>
      </c>
      <c r="F19" s="42">
        <v>14000</v>
      </c>
      <c r="G19" s="42">
        <f t="shared" si="3"/>
        <v>0</v>
      </c>
      <c r="H19" s="42">
        <v>14000</v>
      </c>
      <c r="I19" s="42">
        <f t="shared" ref="I19:I20" si="7">J19-H19</f>
        <v>0</v>
      </c>
      <c r="J19" s="42">
        <v>14000</v>
      </c>
      <c r="K19" s="42">
        <f t="shared" ref="K19:K20" si="8">L19-J19</f>
        <v>9700</v>
      </c>
      <c r="L19" s="42">
        <v>23700</v>
      </c>
      <c r="M19" s="42">
        <v>23700</v>
      </c>
    </row>
    <row r="20" spans="1:13" x14ac:dyDescent="0.2">
      <c r="A20" s="44" t="s">
        <v>181</v>
      </c>
      <c r="B20" s="42">
        <v>37935</v>
      </c>
      <c r="C20" s="42">
        <f t="shared" si="2"/>
        <v>0</v>
      </c>
      <c r="D20" s="42">
        <v>37935</v>
      </c>
      <c r="E20" s="42">
        <f t="shared" si="2"/>
        <v>0</v>
      </c>
      <c r="F20" s="42">
        <v>37935</v>
      </c>
      <c r="G20" s="42">
        <f t="shared" si="3"/>
        <v>0</v>
      </c>
      <c r="H20" s="42">
        <v>37935</v>
      </c>
      <c r="I20" s="42">
        <f t="shared" si="7"/>
        <v>0</v>
      </c>
      <c r="J20" s="42">
        <v>37935</v>
      </c>
      <c r="K20" s="42">
        <f t="shared" si="8"/>
        <v>6700</v>
      </c>
      <c r="L20" s="42">
        <v>44635</v>
      </c>
      <c r="M20" s="42">
        <v>44635</v>
      </c>
    </row>
    <row r="21" spans="1:13" x14ac:dyDescent="0.2">
      <c r="A21" s="40" t="s">
        <v>160</v>
      </c>
      <c r="B21" s="42">
        <v>9079</v>
      </c>
      <c r="C21" s="42">
        <f t="shared" si="2"/>
        <v>0</v>
      </c>
      <c r="D21" s="42">
        <v>9079</v>
      </c>
      <c r="E21" s="42">
        <f t="shared" si="2"/>
        <v>0</v>
      </c>
      <c r="F21" s="42">
        <v>9079</v>
      </c>
      <c r="G21" s="42">
        <f t="shared" si="3"/>
        <v>0</v>
      </c>
      <c r="H21" s="42">
        <v>9079</v>
      </c>
      <c r="I21" s="42">
        <f>J21-H21</f>
        <v>0</v>
      </c>
      <c r="J21" s="42">
        <v>9079</v>
      </c>
      <c r="K21" s="42">
        <f>L21-J21</f>
        <v>197</v>
      </c>
      <c r="L21" s="42">
        <v>9276</v>
      </c>
      <c r="M21" s="42">
        <v>9276</v>
      </c>
    </row>
    <row r="22" spans="1:13" ht="16.5" customHeight="1" x14ac:dyDescent="0.2">
      <c r="A22" s="39" t="s">
        <v>147</v>
      </c>
      <c r="B22" s="38">
        <f t="shared" ref="B22:M22" si="9">B23+B24+B25+B26+B27+B28</f>
        <v>211337.60000000001</v>
      </c>
      <c r="C22" s="38">
        <f t="shared" si="9"/>
        <v>85062</v>
      </c>
      <c r="D22" s="38">
        <f t="shared" si="9"/>
        <v>296399.59999999998</v>
      </c>
      <c r="E22" s="38">
        <f t="shared" si="9"/>
        <v>0</v>
      </c>
      <c r="F22" s="38">
        <f t="shared" si="9"/>
        <v>296399.59999999998</v>
      </c>
      <c r="G22" s="38">
        <f t="shared" si="9"/>
        <v>0</v>
      </c>
      <c r="H22" s="38">
        <f t="shared" si="9"/>
        <v>296399.59999999998</v>
      </c>
      <c r="I22" s="38">
        <f t="shared" si="9"/>
        <v>0</v>
      </c>
      <c r="J22" s="38">
        <f t="shared" si="9"/>
        <v>296399.59999999998</v>
      </c>
      <c r="K22" s="38">
        <f t="shared" si="9"/>
        <v>1365.6</v>
      </c>
      <c r="L22" s="38">
        <f t="shared" si="9"/>
        <v>297765.2</v>
      </c>
      <c r="M22" s="38">
        <f t="shared" si="9"/>
        <v>297765.2</v>
      </c>
    </row>
    <row r="23" spans="1:13" ht="14.25" customHeight="1" x14ac:dyDescent="0.2">
      <c r="A23" s="40" t="s">
        <v>132</v>
      </c>
      <c r="B23" s="42">
        <v>159539.1</v>
      </c>
      <c r="C23" s="42">
        <f>D23-B23</f>
        <v>0</v>
      </c>
      <c r="D23" s="42">
        <v>159539.1</v>
      </c>
      <c r="E23" s="42">
        <f>F23-D23</f>
        <v>0</v>
      </c>
      <c r="F23" s="42">
        <v>159539.1</v>
      </c>
      <c r="G23" s="42">
        <f>H23-F23</f>
        <v>0</v>
      </c>
      <c r="H23" s="42">
        <v>159539.1</v>
      </c>
      <c r="I23" s="42">
        <f t="shared" ref="I23:I28" si="10">J23-H23</f>
        <v>12408.6</v>
      </c>
      <c r="J23" s="42">
        <v>171947.7</v>
      </c>
      <c r="K23" s="42">
        <f t="shared" ref="K23:K28" si="11">L23-J23</f>
        <v>3941.3</v>
      </c>
      <c r="L23" s="42">
        <v>175889</v>
      </c>
      <c r="M23" s="42">
        <v>175889</v>
      </c>
    </row>
    <row r="24" spans="1:13" ht="39.75" customHeight="1" x14ac:dyDescent="0.2">
      <c r="A24" s="40" t="s">
        <v>133</v>
      </c>
      <c r="B24" s="41">
        <v>8428</v>
      </c>
      <c r="C24" s="42">
        <f t="shared" ref="C24:C28" si="12">D24-B24</f>
        <v>0</v>
      </c>
      <c r="D24" s="41">
        <v>8428</v>
      </c>
      <c r="E24" s="42">
        <f t="shared" ref="E24:E28" si="13">F24-D24</f>
        <v>0</v>
      </c>
      <c r="F24" s="41">
        <v>8428</v>
      </c>
      <c r="G24" s="42">
        <f t="shared" ref="G24:G28" si="14">H24-F24</f>
        <v>0</v>
      </c>
      <c r="H24" s="41">
        <v>8428</v>
      </c>
      <c r="I24" s="42">
        <f t="shared" si="10"/>
        <v>0</v>
      </c>
      <c r="J24" s="41">
        <v>8428</v>
      </c>
      <c r="K24" s="42">
        <f t="shared" si="11"/>
        <v>-628</v>
      </c>
      <c r="L24" s="41">
        <v>7800</v>
      </c>
      <c r="M24" s="41">
        <v>7800</v>
      </c>
    </row>
    <row r="25" spans="1:13" ht="25.5" x14ac:dyDescent="0.2">
      <c r="A25" s="40" t="s">
        <v>134</v>
      </c>
      <c r="B25" s="41">
        <v>230</v>
      </c>
      <c r="C25" s="42">
        <f t="shared" si="12"/>
        <v>0</v>
      </c>
      <c r="D25" s="42">
        <v>230</v>
      </c>
      <c r="E25" s="42">
        <f t="shared" si="13"/>
        <v>0</v>
      </c>
      <c r="F25" s="42">
        <v>230</v>
      </c>
      <c r="G25" s="42">
        <f t="shared" si="14"/>
        <v>0</v>
      </c>
      <c r="H25" s="42">
        <v>230</v>
      </c>
      <c r="I25" s="42">
        <f t="shared" si="10"/>
        <v>762.4</v>
      </c>
      <c r="J25" s="42">
        <v>992.4</v>
      </c>
      <c r="K25" s="42">
        <f t="shared" si="11"/>
        <v>614.70000000000005</v>
      </c>
      <c r="L25" s="42">
        <v>1607.1</v>
      </c>
      <c r="M25" s="42">
        <v>1607.1</v>
      </c>
    </row>
    <row r="26" spans="1:13" ht="25.5" x14ac:dyDescent="0.2">
      <c r="A26" s="40" t="s">
        <v>135</v>
      </c>
      <c r="B26" s="42">
        <v>35070</v>
      </c>
      <c r="C26" s="42">
        <f t="shared" si="12"/>
        <v>85062</v>
      </c>
      <c r="D26" s="42">
        <v>120132</v>
      </c>
      <c r="E26" s="42">
        <f t="shared" si="13"/>
        <v>0</v>
      </c>
      <c r="F26" s="42">
        <v>120132</v>
      </c>
      <c r="G26" s="42">
        <f t="shared" si="14"/>
        <v>0</v>
      </c>
      <c r="H26" s="42">
        <v>120132</v>
      </c>
      <c r="I26" s="42">
        <f t="shared" si="10"/>
        <v>-17533</v>
      </c>
      <c r="J26" s="42">
        <v>102599</v>
      </c>
      <c r="K26" s="42">
        <f t="shared" si="11"/>
        <v>-4254.8999999999996</v>
      </c>
      <c r="L26" s="42">
        <v>98344.1</v>
      </c>
      <c r="M26" s="42">
        <v>98344.1</v>
      </c>
    </row>
    <row r="27" spans="1:13" x14ac:dyDescent="0.2">
      <c r="A27" s="40" t="s">
        <v>136</v>
      </c>
      <c r="B27" s="42">
        <v>8070.5</v>
      </c>
      <c r="C27" s="42">
        <f t="shared" si="12"/>
        <v>0</v>
      </c>
      <c r="D27" s="42">
        <v>8070.5</v>
      </c>
      <c r="E27" s="42">
        <f t="shared" si="13"/>
        <v>0</v>
      </c>
      <c r="F27" s="42">
        <v>8070.5</v>
      </c>
      <c r="G27" s="42"/>
      <c r="H27" s="42">
        <v>8070.5</v>
      </c>
      <c r="I27" s="42">
        <f t="shared" si="10"/>
        <v>2662</v>
      </c>
      <c r="J27" s="42">
        <v>10732.5</v>
      </c>
      <c r="K27" s="42">
        <f t="shared" si="11"/>
        <v>1600</v>
      </c>
      <c r="L27" s="42">
        <v>12332.5</v>
      </c>
      <c r="M27" s="42">
        <v>12332.5</v>
      </c>
    </row>
    <row r="28" spans="1:13" x14ac:dyDescent="0.2">
      <c r="A28" s="40" t="s">
        <v>137</v>
      </c>
      <c r="B28" s="42">
        <v>0</v>
      </c>
      <c r="C28" s="42">
        <f t="shared" si="12"/>
        <v>0</v>
      </c>
      <c r="D28" s="42"/>
      <c r="E28" s="42">
        <f t="shared" si="13"/>
        <v>0</v>
      </c>
      <c r="F28" s="42">
        <v>0</v>
      </c>
      <c r="G28" s="42">
        <f t="shared" si="14"/>
        <v>0</v>
      </c>
      <c r="H28" s="42">
        <v>0</v>
      </c>
      <c r="I28" s="42">
        <f t="shared" si="10"/>
        <v>1700</v>
      </c>
      <c r="J28" s="42">
        <v>1700</v>
      </c>
      <c r="K28" s="42">
        <f t="shared" si="11"/>
        <v>92.5</v>
      </c>
      <c r="L28" s="42">
        <v>1792.5</v>
      </c>
      <c r="M28" s="42">
        <v>1792.5</v>
      </c>
    </row>
    <row r="29" spans="1:13" x14ac:dyDescent="0.2">
      <c r="A29" s="46" t="s">
        <v>148</v>
      </c>
      <c r="B29" s="38">
        <f t="shared" ref="B29:F29" si="15">B30+B39+B38</f>
        <v>2596257.6</v>
      </c>
      <c r="C29" s="38">
        <f t="shared" si="15"/>
        <v>8461.7000000000007</v>
      </c>
      <c r="D29" s="38">
        <f t="shared" si="15"/>
        <v>2604719.2999999998</v>
      </c>
      <c r="E29" s="38">
        <f t="shared" si="15"/>
        <v>641279.80000000005</v>
      </c>
      <c r="F29" s="38">
        <f t="shared" si="15"/>
        <v>3245999.1</v>
      </c>
      <c r="G29" s="38">
        <f>G30+G39+G38</f>
        <v>51839.1</v>
      </c>
      <c r="H29" s="38">
        <f>H30+H39+H38</f>
        <v>3297838.2</v>
      </c>
      <c r="I29" s="38">
        <f>I30+I39+I38+I36+I37</f>
        <v>262454.5</v>
      </c>
      <c r="J29" s="38">
        <f>J30+J39+J38+J36+J37</f>
        <v>3560292.7</v>
      </c>
      <c r="K29" s="38">
        <f>K30+K39+K38+K36+K37</f>
        <v>270863.09999999998</v>
      </c>
      <c r="L29" s="38">
        <f>L30+L39+L38+L36+L37</f>
        <v>3831155.8</v>
      </c>
      <c r="M29" s="38">
        <f>M30+M39+M38+M36+M37</f>
        <v>3836714.7</v>
      </c>
    </row>
    <row r="30" spans="1:13" ht="38.25" x14ac:dyDescent="0.2">
      <c r="A30" s="47" t="s">
        <v>149</v>
      </c>
      <c r="B30" s="42">
        <f>B32+B33+B34+B35</f>
        <v>2596257.6</v>
      </c>
      <c r="C30" s="42">
        <f t="shared" ref="C30:H30" si="16">C32+C33+C34+C35</f>
        <v>8461.7000000000007</v>
      </c>
      <c r="D30" s="42">
        <f t="shared" si="16"/>
        <v>2604719.2999999998</v>
      </c>
      <c r="E30" s="42">
        <f t="shared" si="16"/>
        <v>623149.19999999995</v>
      </c>
      <c r="F30" s="42">
        <f t="shared" si="16"/>
        <v>3227868.5</v>
      </c>
      <c r="G30" s="42">
        <f>G32+G33+G34+G35</f>
        <v>48652.9</v>
      </c>
      <c r="H30" s="42">
        <f t="shared" si="16"/>
        <v>3276521.4</v>
      </c>
      <c r="I30" s="42">
        <f>I32+I33+I34+I35</f>
        <v>261604.5</v>
      </c>
      <c r="J30" s="42">
        <f>J32+J33+J34+J35</f>
        <v>3538125.9</v>
      </c>
      <c r="K30" s="42">
        <f>K32+K33+K34+K35</f>
        <v>270923.3</v>
      </c>
      <c r="L30" s="42">
        <f>L32+L33+L34+L35</f>
        <v>3809049.2</v>
      </c>
      <c r="M30" s="42">
        <f t="shared" ref="M30" si="17">M32+M33+M34+M35</f>
        <v>3814308.1</v>
      </c>
    </row>
    <row r="31" spans="1:13" x14ac:dyDescent="0.2">
      <c r="A31" s="48" t="s">
        <v>150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x14ac:dyDescent="0.2">
      <c r="A32" s="48" t="s">
        <v>151</v>
      </c>
      <c r="B32" s="42">
        <v>487147.8</v>
      </c>
      <c r="C32" s="42">
        <f>D32-B32</f>
        <v>0</v>
      </c>
      <c r="D32" s="42">
        <v>487147.8</v>
      </c>
      <c r="E32" s="42">
        <f>F32-D32</f>
        <v>74501.5</v>
      </c>
      <c r="F32" s="42">
        <v>561649.30000000005</v>
      </c>
      <c r="G32" s="42">
        <f>H32-F32</f>
        <v>8654</v>
      </c>
      <c r="H32" s="42">
        <v>570303.30000000005</v>
      </c>
      <c r="I32" s="42">
        <f t="shared" ref="I32:I39" si="18">J32-H32</f>
        <v>31730.5</v>
      </c>
      <c r="J32" s="42">
        <v>602033.80000000005</v>
      </c>
      <c r="K32" s="42">
        <f t="shared" ref="K32:K39" si="19">L32-J32</f>
        <v>63434.6</v>
      </c>
      <c r="L32" s="42">
        <v>665468.4</v>
      </c>
      <c r="M32" s="42">
        <v>665468.4</v>
      </c>
    </row>
    <row r="33" spans="1:13" x14ac:dyDescent="0.2">
      <c r="A33" s="48" t="s">
        <v>152</v>
      </c>
      <c r="B33" s="42">
        <v>229014.6</v>
      </c>
      <c r="C33" s="42">
        <f t="shared" ref="C33:C39" si="20">D33-B33</f>
        <v>4533.3</v>
      </c>
      <c r="D33" s="42">
        <v>233547.9</v>
      </c>
      <c r="E33" s="42">
        <f t="shared" ref="E33:E39" si="21">F33-D33</f>
        <v>508857.9</v>
      </c>
      <c r="F33" s="42">
        <v>742405.8</v>
      </c>
      <c r="G33" s="42">
        <f t="shared" ref="G33:G39" si="22">H33-F33</f>
        <v>4394.1000000000004</v>
      </c>
      <c r="H33" s="42">
        <v>746799.9</v>
      </c>
      <c r="I33" s="42">
        <f t="shared" si="18"/>
        <v>199905.4</v>
      </c>
      <c r="J33" s="42">
        <v>946705.3</v>
      </c>
      <c r="K33" s="42">
        <f t="shared" si="19"/>
        <v>254073.7</v>
      </c>
      <c r="L33" s="42">
        <v>1200779</v>
      </c>
      <c r="M33" s="42">
        <v>1200779</v>
      </c>
    </row>
    <row r="34" spans="1:13" x14ac:dyDescent="0.2">
      <c r="A34" s="48" t="s">
        <v>153</v>
      </c>
      <c r="B34" s="42">
        <v>1875881.8</v>
      </c>
      <c r="C34" s="42">
        <f t="shared" si="20"/>
        <v>367.3</v>
      </c>
      <c r="D34" s="42">
        <v>1876249.1</v>
      </c>
      <c r="E34" s="42">
        <f t="shared" si="21"/>
        <v>39616.800000000003</v>
      </c>
      <c r="F34" s="42">
        <v>1915865.9</v>
      </c>
      <c r="G34" s="42">
        <f t="shared" si="22"/>
        <v>33188.699999999997</v>
      </c>
      <c r="H34" s="42">
        <v>1949054.6</v>
      </c>
      <c r="I34" s="42">
        <f t="shared" si="18"/>
        <v>14001</v>
      </c>
      <c r="J34" s="42">
        <v>1963055.6</v>
      </c>
      <c r="K34" s="42">
        <f t="shared" si="19"/>
        <v>-46429.1</v>
      </c>
      <c r="L34" s="42">
        <v>1916626.5</v>
      </c>
      <c r="M34" s="42">
        <v>1916626.5</v>
      </c>
    </row>
    <row r="35" spans="1:13" x14ac:dyDescent="0.2">
      <c r="A35" s="48" t="s">
        <v>154</v>
      </c>
      <c r="B35" s="42">
        <v>4213.3999999999996</v>
      </c>
      <c r="C35" s="42">
        <f t="shared" si="20"/>
        <v>3561.1</v>
      </c>
      <c r="D35" s="42">
        <v>7774.5</v>
      </c>
      <c r="E35" s="42">
        <f t="shared" si="21"/>
        <v>173</v>
      </c>
      <c r="F35" s="42">
        <v>7947.5</v>
      </c>
      <c r="G35" s="42">
        <f t="shared" si="22"/>
        <v>2416.1</v>
      </c>
      <c r="H35" s="42">
        <v>10363.6</v>
      </c>
      <c r="I35" s="42">
        <f t="shared" si="18"/>
        <v>15967.6</v>
      </c>
      <c r="J35" s="42">
        <v>26331.200000000001</v>
      </c>
      <c r="K35" s="42">
        <f t="shared" si="19"/>
        <v>-155.9</v>
      </c>
      <c r="L35" s="42">
        <v>26175.3</v>
      </c>
      <c r="M35" s="42">
        <v>31434.2</v>
      </c>
    </row>
    <row r="36" spans="1:13" ht="38.25" x14ac:dyDescent="0.2">
      <c r="A36" s="49" t="s">
        <v>182</v>
      </c>
      <c r="B36" s="42">
        <v>0</v>
      </c>
      <c r="C36" s="42">
        <f t="shared" si="20"/>
        <v>0</v>
      </c>
      <c r="D36" s="42">
        <v>0</v>
      </c>
      <c r="E36" s="42">
        <f t="shared" si="21"/>
        <v>0</v>
      </c>
      <c r="F36" s="42">
        <v>0</v>
      </c>
      <c r="G36" s="42">
        <f t="shared" si="22"/>
        <v>0</v>
      </c>
      <c r="H36" s="42">
        <v>0</v>
      </c>
      <c r="I36" s="42">
        <f t="shared" si="18"/>
        <v>3531.8</v>
      </c>
      <c r="J36" s="42">
        <v>3531.8</v>
      </c>
      <c r="K36" s="42">
        <f t="shared" si="19"/>
        <v>300</v>
      </c>
      <c r="L36" s="42">
        <v>3831.8</v>
      </c>
      <c r="M36" s="42">
        <v>4131.8</v>
      </c>
    </row>
    <row r="37" spans="1:13" ht="38.25" x14ac:dyDescent="0.2">
      <c r="A37" s="49" t="s">
        <v>183</v>
      </c>
      <c r="B37" s="42">
        <v>0</v>
      </c>
      <c r="C37" s="42">
        <f t="shared" si="20"/>
        <v>0</v>
      </c>
      <c r="D37" s="42">
        <v>0</v>
      </c>
      <c r="E37" s="42">
        <f t="shared" si="21"/>
        <v>0</v>
      </c>
      <c r="F37" s="42">
        <v>0</v>
      </c>
      <c r="G37" s="42">
        <f t="shared" si="22"/>
        <v>0</v>
      </c>
      <c r="H37" s="42">
        <v>0</v>
      </c>
      <c r="I37" s="42">
        <f t="shared" si="18"/>
        <v>18635</v>
      </c>
      <c r="J37" s="42">
        <v>18635</v>
      </c>
      <c r="K37" s="42">
        <f t="shared" si="19"/>
        <v>-66.400000000000006</v>
      </c>
      <c r="L37" s="42">
        <v>18568.599999999999</v>
      </c>
      <c r="M37" s="42">
        <v>18568.599999999999</v>
      </c>
    </row>
    <row r="38" spans="1:13" x14ac:dyDescent="0.2">
      <c r="A38" s="47" t="s">
        <v>157</v>
      </c>
      <c r="B38" s="42">
        <v>0</v>
      </c>
      <c r="C38" s="42">
        <f t="shared" si="20"/>
        <v>0</v>
      </c>
      <c r="D38" s="42">
        <v>0</v>
      </c>
      <c r="E38" s="42">
        <f t="shared" si="21"/>
        <v>18130.599999999999</v>
      </c>
      <c r="F38" s="42">
        <v>18130.599999999999</v>
      </c>
      <c r="G38" s="42">
        <f t="shared" si="22"/>
        <v>3186.2</v>
      </c>
      <c r="H38" s="42">
        <v>21316.799999999999</v>
      </c>
      <c r="I38" s="42">
        <f t="shared" si="18"/>
        <v>-21316.799999999999</v>
      </c>
      <c r="J38" s="42">
        <v>0</v>
      </c>
      <c r="K38" s="42">
        <f t="shared" si="19"/>
        <v>0</v>
      </c>
      <c r="L38" s="42">
        <v>0</v>
      </c>
      <c r="M38" s="42">
        <v>0</v>
      </c>
    </row>
    <row r="39" spans="1:13" ht="38.25" x14ac:dyDescent="0.2">
      <c r="A39" s="47" t="s">
        <v>158</v>
      </c>
      <c r="B39" s="42">
        <v>0</v>
      </c>
      <c r="C39" s="42">
        <f t="shared" si="20"/>
        <v>0</v>
      </c>
      <c r="D39" s="42">
        <v>0</v>
      </c>
      <c r="E39" s="42">
        <f t="shared" si="21"/>
        <v>0</v>
      </c>
      <c r="F39" s="42">
        <v>0</v>
      </c>
      <c r="G39" s="42">
        <f t="shared" si="22"/>
        <v>0</v>
      </c>
      <c r="H39" s="42">
        <v>0</v>
      </c>
      <c r="I39" s="42">
        <f t="shared" si="18"/>
        <v>0</v>
      </c>
      <c r="J39" s="42">
        <v>0</v>
      </c>
      <c r="K39" s="42">
        <f t="shared" si="19"/>
        <v>-293.8</v>
      </c>
      <c r="L39" s="42">
        <v>-293.8</v>
      </c>
      <c r="M39" s="42">
        <v>-293.8</v>
      </c>
    </row>
    <row r="41" spans="1:13" x14ac:dyDescent="0.2">
      <c r="E41" s="2"/>
    </row>
  </sheetData>
  <mergeCells count="15">
    <mergeCell ref="I1:M1"/>
    <mergeCell ref="A3:M3"/>
    <mergeCell ref="L6:L7"/>
    <mergeCell ref="M6:M7"/>
    <mergeCell ref="J6:J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K6:K7"/>
  </mergeCells>
  <pageMargins left="0.59055118110236227" right="0.11811023622047245" top="0.35433070866141736" bottom="0.35433070866141736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zoomScale="90" zoomScaleNormal="90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N43" sqref="N43"/>
    </sheetView>
  </sheetViews>
  <sheetFormatPr defaultColWidth="8.85546875" defaultRowHeight="12.75" x14ac:dyDescent="0.2"/>
  <cols>
    <col min="1" max="1" width="27.42578125" style="3" customWidth="1"/>
    <col min="2" max="2" width="7.5703125" style="3" customWidth="1"/>
    <col min="3" max="4" width="16" style="3" customWidth="1"/>
    <col min="5" max="6" width="16.7109375" style="3" customWidth="1"/>
    <col min="7" max="13" width="16" style="3" customWidth="1"/>
    <col min="14" max="14" width="17" style="3" customWidth="1"/>
    <col min="15" max="16384" width="8.85546875" style="3"/>
  </cols>
  <sheetData>
    <row r="1" spans="1:16" ht="24.6" customHeight="1" x14ac:dyDescent="0.2">
      <c r="A1" s="62" t="s">
        <v>165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6" x14ac:dyDescent="0.2">
      <c r="N2" s="4" t="s">
        <v>156</v>
      </c>
    </row>
    <row r="3" spans="1:16" ht="13.15" customHeight="1" x14ac:dyDescent="0.2">
      <c r="A3" s="60" t="s">
        <v>123</v>
      </c>
      <c r="B3" s="60" t="s">
        <v>129</v>
      </c>
      <c r="C3" s="63" t="s">
        <v>166</v>
      </c>
      <c r="D3" s="60" t="s">
        <v>159</v>
      </c>
      <c r="E3" s="61" t="s">
        <v>167</v>
      </c>
      <c r="F3" s="60" t="s">
        <v>159</v>
      </c>
      <c r="G3" s="61" t="s">
        <v>168</v>
      </c>
      <c r="H3" s="60" t="s">
        <v>159</v>
      </c>
      <c r="I3" s="61" t="s">
        <v>169</v>
      </c>
      <c r="J3" s="60" t="s">
        <v>159</v>
      </c>
      <c r="K3" s="61" t="s">
        <v>170</v>
      </c>
      <c r="L3" s="60" t="s">
        <v>159</v>
      </c>
      <c r="M3" s="61" t="s">
        <v>171</v>
      </c>
      <c r="N3" s="61" t="s">
        <v>172</v>
      </c>
    </row>
    <row r="4" spans="1:16" ht="88.5" customHeight="1" x14ac:dyDescent="0.2">
      <c r="A4" s="60"/>
      <c r="B4" s="60"/>
      <c r="C4" s="64"/>
      <c r="D4" s="60"/>
      <c r="E4" s="61"/>
      <c r="F4" s="60"/>
      <c r="G4" s="61"/>
      <c r="H4" s="60"/>
      <c r="I4" s="61"/>
      <c r="J4" s="60"/>
      <c r="K4" s="61"/>
      <c r="L4" s="60"/>
      <c r="M4" s="61"/>
      <c r="N4" s="61"/>
    </row>
    <row r="5" spans="1:16" ht="13.15" customHeight="1" x14ac:dyDescent="0.2">
      <c r="A5" s="24" t="s">
        <v>122</v>
      </c>
      <c r="B5" s="24" t="s">
        <v>121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5">
        <v>14</v>
      </c>
    </row>
    <row r="6" spans="1:16" ht="18" customHeight="1" x14ac:dyDescent="0.2">
      <c r="A6" s="26" t="s">
        <v>127</v>
      </c>
      <c r="B6" s="27"/>
      <c r="C6" s="28">
        <f>C7+C17+C21+C25+C33+C38+C42+C48+C51+C53+C58+C61+C64+C66</f>
        <v>4047842.1</v>
      </c>
      <c r="D6" s="28">
        <f>E6-C6</f>
        <v>146245.1</v>
      </c>
      <c r="E6" s="28">
        <f>E7+E17+E21+E25+E33+E38+E42+E48+E51+E53+E58+E61+E64+E66</f>
        <v>4194087.2</v>
      </c>
      <c r="F6" s="28">
        <f>G6-E6</f>
        <v>1108529.5</v>
      </c>
      <c r="G6" s="28">
        <f>G7+G17+G21+G25+G33+G38+G42+G48+G51+G53+G58+G61+G64+G66</f>
        <v>5302616.7</v>
      </c>
      <c r="H6" s="28">
        <f>I6-G6</f>
        <v>51839.1</v>
      </c>
      <c r="I6" s="28">
        <f t="shared" ref="I6:N6" si="0">I7+I17+I21+I25+I33+I38+I42+I48+I51+I53+I58+I61+I64+I66</f>
        <v>5354455.8</v>
      </c>
      <c r="J6" s="28">
        <f t="shared" si="0"/>
        <v>297454.40000000002</v>
      </c>
      <c r="K6" s="28">
        <f>K7+K17+K21+K25+K33+K38+K42+K48+K51+K53+K58+K61+K64+K66+0.1</f>
        <v>5651910.2999999998</v>
      </c>
      <c r="L6" s="28">
        <f t="shared" si="0"/>
        <v>133302.70000000001</v>
      </c>
      <c r="M6" s="28">
        <f t="shared" si="0"/>
        <v>5785212.9000000004</v>
      </c>
      <c r="N6" s="28">
        <f t="shared" si="0"/>
        <v>5790771.7999999998</v>
      </c>
      <c r="P6" s="21"/>
    </row>
    <row r="7" spans="1:16" s="9" customFormat="1" x14ac:dyDescent="0.2">
      <c r="A7" s="6" t="s">
        <v>1</v>
      </c>
      <c r="B7" s="7" t="s">
        <v>43</v>
      </c>
      <c r="C7" s="8">
        <f>C8+C9+C10+C11+C12+C13+C14+C15+C16</f>
        <v>486691.7</v>
      </c>
      <c r="D7" s="8">
        <f t="shared" ref="D7:D54" si="1">E7-C7</f>
        <v>-14.5</v>
      </c>
      <c r="E7" s="8">
        <f t="shared" ref="E7:I7" si="2">E8+E9+E10+E11+E12+E13+E14+E15+E16</f>
        <v>486677.2</v>
      </c>
      <c r="F7" s="8">
        <f t="shared" ref="F7:F54" si="3">G7-E7</f>
        <v>1136.7</v>
      </c>
      <c r="G7" s="8">
        <f t="shared" si="2"/>
        <v>487813.9</v>
      </c>
      <c r="H7" s="8">
        <f t="shared" ref="H7:H54" si="4">I7-G7</f>
        <v>-21021</v>
      </c>
      <c r="I7" s="8">
        <f t="shared" si="2"/>
        <v>466792.9</v>
      </c>
      <c r="J7" s="8">
        <f>K7-I7</f>
        <v>29343.1</v>
      </c>
      <c r="K7" s="8">
        <f>K8+K9+K10+K11+K12+K13+K14+K15+K16</f>
        <v>496136</v>
      </c>
      <c r="L7" s="8">
        <f>M7-K7</f>
        <v>8896.7999999999993</v>
      </c>
      <c r="M7" s="8">
        <f>M8+M9+M10+M11+M12+M13+M14+M15+M16</f>
        <v>505032.8</v>
      </c>
      <c r="N7" s="8">
        <f>N8+N9+N10+N11+N12+N13+N14+N15+N16</f>
        <v>509738.6</v>
      </c>
    </row>
    <row r="8" spans="1:16" ht="54.6" customHeight="1" x14ac:dyDescent="0.2">
      <c r="A8" s="10" t="s">
        <v>2</v>
      </c>
      <c r="B8" s="11" t="s">
        <v>44</v>
      </c>
      <c r="C8" s="30">
        <v>5327.7</v>
      </c>
      <c r="D8" s="12">
        <f>E8-C8</f>
        <v>0</v>
      </c>
      <c r="E8" s="12">
        <v>5327.7</v>
      </c>
      <c r="F8" s="12">
        <f t="shared" si="3"/>
        <v>0</v>
      </c>
      <c r="G8" s="12">
        <v>5327.7</v>
      </c>
      <c r="H8" s="12">
        <f t="shared" si="4"/>
        <v>0</v>
      </c>
      <c r="I8" s="12">
        <v>5327.7</v>
      </c>
      <c r="J8" s="12">
        <f>K8-I8</f>
        <v>467</v>
      </c>
      <c r="K8" s="12">
        <v>5794.7</v>
      </c>
      <c r="L8" s="12">
        <f>M8-K8</f>
        <v>98.5</v>
      </c>
      <c r="M8" s="12">
        <v>5893.2</v>
      </c>
      <c r="N8" s="30">
        <v>6097.8</v>
      </c>
    </row>
    <row r="9" spans="1:16" ht="84.75" customHeight="1" x14ac:dyDescent="0.2">
      <c r="A9" s="10" t="s">
        <v>3</v>
      </c>
      <c r="B9" s="11" t="s">
        <v>45</v>
      </c>
      <c r="C9" s="30">
        <v>18748.400000000001</v>
      </c>
      <c r="D9" s="12">
        <f t="shared" si="1"/>
        <v>0</v>
      </c>
      <c r="E9" s="12">
        <v>18748.400000000001</v>
      </c>
      <c r="F9" s="12">
        <f>G9-E9</f>
        <v>0</v>
      </c>
      <c r="G9" s="12">
        <v>18748.400000000001</v>
      </c>
      <c r="H9" s="12">
        <f t="shared" si="4"/>
        <v>0</v>
      </c>
      <c r="I9" s="12">
        <v>18748.400000000001</v>
      </c>
      <c r="J9" s="12">
        <f t="shared" ref="J9:L54" si="5">K9-I9</f>
        <v>494.1</v>
      </c>
      <c r="K9" s="12">
        <v>19242.5</v>
      </c>
      <c r="L9" s="12">
        <f t="shared" si="5"/>
        <v>160.80000000000001</v>
      </c>
      <c r="M9" s="12">
        <v>19403.3</v>
      </c>
      <c r="N9" s="30">
        <v>19403.3</v>
      </c>
    </row>
    <row r="10" spans="1:16" ht="108" customHeight="1" x14ac:dyDescent="0.2">
      <c r="A10" s="10" t="s">
        <v>4</v>
      </c>
      <c r="B10" s="11" t="s">
        <v>46</v>
      </c>
      <c r="C10" s="30">
        <v>187490.7</v>
      </c>
      <c r="D10" s="12">
        <f t="shared" si="1"/>
        <v>0</v>
      </c>
      <c r="E10" s="12">
        <v>187490.7</v>
      </c>
      <c r="F10" s="12">
        <f t="shared" si="3"/>
        <v>0</v>
      </c>
      <c r="G10" s="12">
        <v>187490.7</v>
      </c>
      <c r="H10" s="12">
        <f t="shared" si="4"/>
        <v>-16406.2</v>
      </c>
      <c r="I10" s="12">
        <v>171084.5</v>
      </c>
      <c r="J10" s="12">
        <f t="shared" si="5"/>
        <v>10157.4</v>
      </c>
      <c r="K10" s="12">
        <v>181241.9</v>
      </c>
      <c r="L10" s="12">
        <f t="shared" si="5"/>
        <v>3088.6</v>
      </c>
      <c r="M10" s="12">
        <v>184330.5</v>
      </c>
      <c r="N10" s="30">
        <v>187555.20000000001</v>
      </c>
    </row>
    <row r="11" spans="1:16" ht="15" customHeight="1" x14ac:dyDescent="0.2">
      <c r="A11" s="10" t="s">
        <v>5</v>
      </c>
      <c r="B11" s="11" t="s">
        <v>47</v>
      </c>
      <c r="C11" s="30">
        <v>9.8000000000000007</v>
      </c>
      <c r="D11" s="12">
        <f t="shared" si="1"/>
        <v>0</v>
      </c>
      <c r="E11" s="12">
        <v>9.8000000000000007</v>
      </c>
      <c r="F11" s="12">
        <f t="shared" si="3"/>
        <v>0</v>
      </c>
      <c r="G11" s="12">
        <v>9.8000000000000007</v>
      </c>
      <c r="H11" s="12">
        <f t="shared" si="4"/>
        <v>0</v>
      </c>
      <c r="I11" s="12">
        <v>9.8000000000000007</v>
      </c>
      <c r="J11" s="12">
        <f t="shared" si="5"/>
        <v>0</v>
      </c>
      <c r="K11" s="12">
        <v>9.8000000000000007</v>
      </c>
      <c r="L11" s="12">
        <f t="shared" si="5"/>
        <v>0</v>
      </c>
      <c r="M11" s="12">
        <v>9.8000000000000007</v>
      </c>
      <c r="N11" s="30">
        <v>9.8000000000000007</v>
      </c>
    </row>
    <row r="12" spans="1:16" ht="81" customHeight="1" x14ac:dyDescent="0.2">
      <c r="A12" s="10" t="s">
        <v>6</v>
      </c>
      <c r="B12" s="11" t="s">
        <v>48</v>
      </c>
      <c r="C12" s="30">
        <v>41550.9</v>
      </c>
      <c r="D12" s="12">
        <f t="shared" si="1"/>
        <v>0</v>
      </c>
      <c r="E12" s="12">
        <v>41550.9</v>
      </c>
      <c r="F12" s="12">
        <f t="shared" si="3"/>
        <v>0</v>
      </c>
      <c r="G12" s="12">
        <v>41550.9</v>
      </c>
      <c r="H12" s="12">
        <f t="shared" si="4"/>
        <v>0</v>
      </c>
      <c r="I12" s="12">
        <v>41550.9</v>
      </c>
      <c r="J12" s="12">
        <f t="shared" si="5"/>
        <v>3228.2</v>
      </c>
      <c r="K12" s="12">
        <v>44779.1</v>
      </c>
      <c r="L12" s="12">
        <f t="shared" si="5"/>
        <v>11.3</v>
      </c>
      <c r="M12" s="12">
        <v>44790.400000000001</v>
      </c>
      <c r="N12" s="30">
        <v>45595.6</v>
      </c>
    </row>
    <row r="13" spans="1:16" ht="28.9" customHeight="1" x14ac:dyDescent="0.2">
      <c r="A13" s="10" t="s">
        <v>7</v>
      </c>
      <c r="B13" s="11" t="s">
        <v>49</v>
      </c>
      <c r="C13" s="30">
        <v>0</v>
      </c>
      <c r="D13" s="12">
        <f t="shared" si="1"/>
        <v>0</v>
      </c>
      <c r="E13" s="12"/>
      <c r="F13" s="12">
        <f t="shared" si="3"/>
        <v>780.9</v>
      </c>
      <c r="G13" s="12">
        <v>780.9</v>
      </c>
      <c r="H13" s="12">
        <f t="shared" si="4"/>
        <v>0</v>
      </c>
      <c r="I13" s="12">
        <v>780.9</v>
      </c>
      <c r="J13" s="12">
        <f t="shared" si="5"/>
        <v>0</v>
      </c>
      <c r="K13" s="12">
        <v>780.9</v>
      </c>
      <c r="L13" s="12">
        <f t="shared" si="5"/>
        <v>0</v>
      </c>
      <c r="M13" s="12">
        <v>780.9</v>
      </c>
      <c r="N13" s="30">
        <v>780.9</v>
      </c>
    </row>
    <row r="14" spans="1:16" x14ac:dyDescent="0.2">
      <c r="A14" s="10" t="s">
        <v>9</v>
      </c>
      <c r="B14" s="11" t="s">
        <v>50</v>
      </c>
      <c r="C14" s="30">
        <v>2000</v>
      </c>
      <c r="D14" s="12">
        <f t="shared" si="1"/>
        <v>-14.5</v>
      </c>
      <c r="E14" s="12">
        <v>1985.5</v>
      </c>
      <c r="F14" s="12">
        <f t="shared" si="3"/>
        <v>0</v>
      </c>
      <c r="G14" s="12">
        <v>1985.5</v>
      </c>
      <c r="H14" s="12">
        <f t="shared" si="4"/>
        <v>-564.79999999999995</v>
      </c>
      <c r="I14" s="12">
        <v>1420.7</v>
      </c>
      <c r="J14" s="12">
        <f t="shared" si="5"/>
        <v>-451.9</v>
      </c>
      <c r="K14" s="12">
        <v>968.8</v>
      </c>
      <c r="L14" s="12">
        <f t="shared" si="5"/>
        <v>-893.2</v>
      </c>
      <c r="M14" s="12">
        <v>75.599999999999994</v>
      </c>
      <c r="N14" s="30">
        <v>75.599999999999994</v>
      </c>
    </row>
    <row r="15" spans="1:16" ht="52.5" customHeight="1" x14ac:dyDescent="0.2">
      <c r="A15" s="10" t="s">
        <v>10</v>
      </c>
      <c r="B15" s="11" t="s">
        <v>51</v>
      </c>
      <c r="C15" s="12"/>
      <c r="D15" s="12">
        <f t="shared" si="1"/>
        <v>0</v>
      </c>
      <c r="E15" s="12"/>
      <c r="F15" s="12">
        <f t="shared" si="3"/>
        <v>0</v>
      </c>
      <c r="G15" s="12"/>
      <c r="H15" s="12"/>
      <c r="I15" s="12"/>
      <c r="J15" s="12">
        <f t="shared" si="5"/>
        <v>0</v>
      </c>
      <c r="K15" s="12"/>
      <c r="L15" s="12">
        <f t="shared" si="5"/>
        <v>0</v>
      </c>
      <c r="M15" s="12"/>
      <c r="N15" s="13"/>
    </row>
    <row r="16" spans="1:16" ht="26.25" customHeight="1" x14ac:dyDescent="0.2">
      <c r="A16" s="10" t="s">
        <v>11</v>
      </c>
      <c r="B16" s="11" t="s">
        <v>92</v>
      </c>
      <c r="C16" s="30">
        <v>231564.2</v>
      </c>
      <c r="D16" s="12">
        <f t="shared" si="1"/>
        <v>0</v>
      </c>
      <c r="E16" s="12">
        <v>231564.2</v>
      </c>
      <c r="F16" s="12">
        <f t="shared" si="3"/>
        <v>355.8</v>
      </c>
      <c r="G16" s="12">
        <v>231920</v>
      </c>
      <c r="H16" s="12">
        <f t="shared" si="4"/>
        <v>-4050</v>
      </c>
      <c r="I16" s="12">
        <v>227870</v>
      </c>
      <c r="J16" s="12">
        <f t="shared" si="5"/>
        <v>15448.3</v>
      </c>
      <c r="K16" s="12">
        <v>243318.3</v>
      </c>
      <c r="L16" s="12">
        <f t="shared" si="5"/>
        <v>6430.8</v>
      </c>
      <c r="M16" s="12">
        <v>249749.1</v>
      </c>
      <c r="N16" s="30">
        <v>250220.4</v>
      </c>
    </row>
    <row r="17" spans="1:14" s="9" customFormat="1" ht="15.75" hidden="1" customHeight="1" x14ac:dyDescent="0.2">
      <c r="A17" s="6" t="s">
        <v>12</v>
      </c>
      <c r="B17" s="7" t="s">
        <v>52</v>
      </c>
      <c r="C17" s="8">
        <f>C19</f>
        <v>0</v>
      </c>
      <c r="D17" s="8">
        <f t="shared" si="1"/>
        <v>0</v>
      </c>
      <c r="E17" s="8">
        <f t="shared" ref="E17:I17" si="6">E19</f>
        <v>0</v>
      </c>
      <c r="F17" s="8">
        <f t="shared" si="3"/>
        <v>0</v>
      </c>
      <c r="G17" s="8">
        <f t="shared" si="6"/>
        <v>0</v>
      </c>
      <c r="H17" s="8">
        <f t="shared" si="4"/>
        <v>0</v>
      </c>
      <c r="I17" s="8">
        <f t="shared" si="6"/>
        <v>0</v>
      </c>
      <c r="J17" s="8">
        <f t="shared" si="5"/>
        <v>0</v>
      </c>
      <c r="K17" s="8">
        <f>K19</f>
        <v>0</v>
      </c>
      <c r="L17" s="8">
        <f t="shared" si="5"/>
        <v>0</v>
      </c>
      <c r="M17" s="8"/>
      <c r="N17" s="14"/>
    </row>
    <row r="18" spans="1:14" ht="80.25" hidden="1" customHeight="1" x14ac:dyDescent="0.2">
      <c r="A18" s="10" t="s">
        <v>91</v>
      </c>
      <c r="B18" s="11" t="s">
        <v>90</v>
      </c>
      <c r="C18" s="12"/>
      <c r="D18" s="12">
        <f t="shared" si="1"/>
        <v>0</v>
      </c>
      <c r="E18" s="12"/>
      <c r="F18" s="12">
        <f t="shared" si="3"/>
        <v>0</v>
      </c>
      <c r="G18" s="12"/>
      <c r="H18" s="12">
        <f t="shared" si="4"/>
        <v>0</v>
      </c>
      <c r="I18" s="12"/>
      <c r="J18" s="8">
        <f t="shared" si="5"/>
        <v>0</v>
      </c>
      <c r="K18" s="12"/>
      <c r="L18" s="8">
        <f t="shared" si="5"/>
        <v>0</v>
      </c>
      <c r="M18" s="12"/>
      <c r="N18" s="15"/>
    </row>
    <row r="19" spans="1:14" ht="25.5" hidden="1" x14ac:dyDescent="0.2">
      <c r="A19" s="10" t="s">
        <v>13</v>
      </c>
      <c r="B19" s="11" t="s">
        <v>53</v>
      </c>
      <c r="C19" s="12"/>
      <c r="D19" s="12">
        <f t="shared" si="1"/>
        <v>0</v>
      </c>
      <c r="E19" s="12"/>
      <c r="F19" s="12">
        <f t="shared" si="3"/>
        <v>0</v>
      </c>
      <c r="G19" s="12"/>
      <c r="H19" s="12">
        <f t="shared" si="4"/>
        <v>0</v>
      </c>
      <c r="I19" s="12"/>
      <c r="J19" s="12">
        <f t="shared" si="5"/>
        <v>0</v>
      </c>
      <c r="K19" s="12"/>
      <c r="L19" s="12">
        <f t="shared" si="5"/>
        <v>0</v>
      </c>
      <c r="M19" s="12"/>
      <c r="N19" s="15"/>
    </row>
    <row r="20" spans="1:14" ht="30" hidden="1" customHeight="1" x14ac:dyDescent="0.2">
      <c r="A20" s="10" t="s">
        <v>89</v>
      </c>
      <c r="B20" s="11" t="s">
        <v>88</v>
      </c>
      <c r="C20" s="12"/>
      <c r="D20" s="12">
        <f t="shared" si="1"/>
        <v>0</v>
      </c>
      <c r="E20" s="12"/>
      <c r="F20" s="12">
        <f t="shared" si="3"/>
        <v>0</v>
      </c>
      <c r="G20" s="12"/>
      <c r="H20" s="12">
        <f t="shared" si="4"/>
        <v>0</v>
      </c>
      <c r="I20" s="12"/>
      <c r="J20" s="8">
        <f t="shared" si="5"/>
        <v>0</v>
      </c>
      <c r="K20" s="12"/>
      <c r="L20" s="8">
        <f t="shared" si="5"/>
        <v>0</v>
      </c>
      <c r="M20" s="12"/>
      <c r="N20" s="15"/>
    </row>
    <row r="21" spans="1:14" s="9" customFormat="1" ht="54.75" customHeight="1" x14ac:dyDescent="0.2">
      <c r="A21" s="6" t="s">
        <v>14</v>
      </c>
      <c r="B21" s="7" t="s">
        <v>54</v>
      </c>
      <c r="C21" s="8">
        <f t="shared" ref="C21:M21" si="7">C22+C23+C24</f>
        <v>43022.9</v>
      </c>
      <c r="D21" s="8">
        <f t="shared" si="7"/>
        <v>421.3</v>
      </c>
      <c r="E21" s="8">
        <f t="shared" si="7"/>
        <v>43444.2</v>
      </c>
      <c r="F21" s="8">
        <f t="shared" si="7"/>
        <v>0</v>
      </c>
      <c r="G21" s="8">
        <f t="shared" si="7"/>
        <v>43444.2</v>
      </c>
      <c r="H21" s="8">
        <f t="shared" si="7"/>
        <v>18.5</v>
      </c>
      <c r="I21" s="8">
        <f t="shared" si="7"/>
        <v>43462.7</v>
      </c>
      <c r="J21" s="8">
        <f t="shared" si="7"/>
        <v>2093.6</v>
      </c>
      <c r="K21" s="8">
        <f t="shared" si="7"/>
        <v>45556.3</v>
      </c>
      <c r="L21" s="8">
        <f t="shared" si="7"/>
        <v>595</v>
      </c>
      <c r="M21" s="8">
        <f t="shared" si="7"/>
        <v>46151.3</v>
      </c>
      <c r="N21" s="8">
        <f>N22+N23+N24</f>
        <v>46225.5</v>
      </c>
    </row>
    <row r="22" spans="1:14" ht="15" customHeight="1" x14ac:dyDescent="0.2">
      <c r="A22" s="10" t="s">
        <v>120</v>
      </c>
      <c r="B22" s="11" t="s">
        <v>119</v>
      </c>
      <c r="C22" s="31">
        <v>6683.4</v>
      </c>
      <c r="D22" s="12">
        <f t="shared" si="1"/>
        <v>367.3</v>
      </c>
      <c r="E22" s="12">
        <v>7050.7</v>
      </c>
      <c r="F22" s="12">
        <f t="shared" si="3"/>
        <v>0</v>
      </c>
      <c r="G22" s="12">
        <v>7050.7</v>
      </c>
      <c r="H22" s="12">
        <f t="shared" si="4"/>
        <v>0</v>
      </c>
      <c r="I22" s="12">
        <v>7050.7</v>
      </c>
      <c r="J22" s="12">
        <f t="shared" si="5"/>
        <v>287.60000000000002</v>
      </c>
      <c r="K22" s="12">
        <v>7338.3</v>
      </c>
      <c r="L22" s="12">
        <f t="shared" si="5"/>
        <v>0</v>
      </c>
      <c r="M22" s="12">
        <v>7338.3</v>
      </c>
      <c r="N22" s="31">
        <v>7412.5</v>
      </c>
    </row>
    <row r="23" spans="1:14" ht="71.45" customHeight="1" x14ac:dyDescent="0.2">
      <c r="A23" s="10" t="s">
        <v>124</v>
      </c>
      <c r="B23" s="11" t="s">
        <v>55</v>
      </c>
      <c r="C23" s="30">
        <v>36172.300000000003</v>
      </c>
      <c r="D23" s="12">
        <f t="shared" si="1"/>
        <v>0</v>
      </c>
      <c r="E23" s="12">
        <v>36172.300000000003</v>
      </c>
      <c r="F23" s="12">
        <f t="shared" si="3"/>
        <v>0</v>
      </c>
      <c r="G23" s="12">
        <v>36172.300000000003</v>
      </c>
      <c r="H23" s="12">
        <f t="shared" si="4"/>
        <v>0</v>
      </c>
      <c r="I23" s="12">
        <v>36172.300000000003</v>
      </c>
      <c r="J23" s="12">
        <f t="shared" si="5"/>
        <v>1854.9</v>
      </c>
      <c r="K23" s="12">
        <v>38027.199999999997</v>
      </c>
      <c r="L23" s="12">
        <f t="shared" si="5"/>
        <v>595</v>
      </c>
      <c r="M23" s="12">
        <v>38622.199999999997</v>
      </c>
      <c r="N23" s="30">
        <v>38622.199999999997</v>
      </c>
    </row>
    <row r="24" spans="1:14" ht="51.75" customHeight="1" x14ac:dyDescent="0.2">
      <c r="A24" s="10" t="s">
        <v>15</v>
      </c>
      <c r="B24" s="11" t="s">
        <v>56</v>
      </c>
      <c r="C24" s="30">
        <v>167.2</v>
      </c>
      <c r="D24" s="12">
        <f t="shared" si="1"/>
        <v>54</v>
      </c>
      <c r="E24" s="12">
        <v>221.2</v>
      </c>
      <c r="F24" s="12">
        <f t="shared" si="3"/>
        <v>0</v>
      </c>
      <c r="G24" s="12">
        <v>221.2</v>
      </c>
      <c r="H24" s="12">
        <f t="shared" si="4"/>
        <v>18.5</v>
      </c>
      <c r="I24" s="12">
        <v>239.7</v>
      </c>
      <c r="J24" s="12">
        <f t="shared" si="5"/>
        <v>-48.9</v>
      </c>
      <c r="K24" s="12">
        <v>190.8</v>
      </c>
      <c r="L24" s="12">
        <f t="shared" si="5"/>
        <v>0</v>
      </c>
      <c r="M24" s="12">
        <v>190.8</v>
      </c>
      <c r="N24" s="30">
        <v>190.8</v>
      </c>
    </row>
    <row r="25" spans="1:14" s="9" customFormat="1" ht="16.5" customHeight="1" x14ac:dyDescent="0.2">
      <c r="A25" s="6" t="s">
        <v>16</v>
      </c>
      <c r="B25" s="7" t="s">
        <v>57</v>
      </c>
      <c r="C25" s="8">
        <f>SUM(C26:C32)</f>
        <v>281588.90000000002</v>
      </c>
      <c r="D25" s="8">
        <f t="shared" si="1"/>
        <v>63756.1</v>
      </c>
      <c r="E25" s="8">
        <f>SUM(E26:E32)</f>
        <v>345345</v>
      </c>
      <c r="F25" s="8">
        <f>G25-E25</f>
        <v>8032.4</v>
      </c>
      <c r="G25" s="8">
        <f>SUM(G26:G32)</f>
        <v>353377.4</v>
      </c>
      <c r="H25" s="8">
        <f t="shared" si="4"/>
        <v>-8810.1</v>
      </c>
      <c r="I25" s="8">
        <f>SUM(I26:I32)</f>
        <v>344567.3</v>
      </c>
      <c r="J25" s="8">
        <f t="shared" si="5"/>
        <v>25426.2</v>
      </c>
      <c r="K25" s="8">
        <f>SUM(K26:K32)</f>
        <v>369993.5</v>
      </c>
      <c r="L25" s="8">
        <f t="shared" si="5"/>
        <v>-195.8</v>
      </c>
      <c r="M25" s="8">
        <f>SUM(M26:M32)</f>
        <v>369797.7</v>
      </c>
      <c r="N25" s="8">
        <f>SUM(N26:N32)</f>
        <v>369797.7</v>
      </c>
    </row>
    <row r="26" spans="1:14" ht="16.5" customHeight="1" x14ac:dyDescent="0.2">
      <c r="A26" s="10" t="s">
        <v>17</v>
      </c>
      <c r="B26" s="11" t="s">
        <v>58</v>
      </c>
      <c r="C26" s="30">
        <v>4213.3999999999996</v>
      </c>
      <c r="D26" s="12">
        <f t="shared" si="1"/>
        <v>0</v>
      </c>
      <c r="E26" s="12">
        <v>4213.3999999999996</v>
      </c>
      <c r="F26" s="12">
        <f t="shared" si="3"/>
        <v>173</v>
      </c>
      <c r="G26" s="12">
        <v>4386.3999999999996</v>
      </c>
      <c r="H26" s="12">
        <f t="shared" si="4"/>
        <v>0</v>
      </c>
      <c r="I26" s="12">
        <v>4386.3999999999996</v>
      </c>
      <c r="J26" s="12">
        <f t="shared" si="5"/>
        <v>-777.4</v>
      </c>
      <c r="K26" s="12">
        <v>3609</v>
      </c>
      <c r="L26" s="12">
        <f t="shared" si="5"/>
        <v>-155.9</v>
      </c>
      <c r="M26" s="12">
        <v>3453.1</v>
      </c>
      <c r="N26" s="30">
        <v>3453.1</v>
      </c>
    </row>
    <row r="27" spans="1:14" ht="25.5" x14ac:dyDescent="0.2">
      <c r="A27" s="10" t="s">
        <v>18</v>
      </c>
      <c r="B27" s="11" t="s">
        <v>59</v>
      </c>
      <c r="C27" s="30">
        <v>2101.3000000000002</v>
      </c>
      <c r="D27" s="12">
        <f t="shared" si="1"/>
        <v>0</v>
      </c>
      <c r="E27" s="12">
        <v>2101.3000000000002</v>
      </c>
      <c r="F27" s="12">
        <f t="shared" si="3"/>
        <v>700.1</v>
      </c>
      <c r="G27" s="12">
        <v>2801.4</v>
      </c>
      <c r="H27" s="12">
        <f t="shared" si="4"/>
        <v>0</v>
      </c>
      <c r="I27" s="12">
        <v>2801.4</v>
      </c>
      <c r="J27" s="12">
        <f t="shared" si="5"/>
        <v>12788.2</v>
      </c>
      <c r="K27" s="12">
        <v>15589.6</v>
      </c>
      <c r="L27" s="12">
        <f t="shared" si="5"/>
        <v>-4255.2</v>
      </c>
      <c r="M27" s="12">
        <v>11334.4</v>
      </c>
      <c r="N27" s="30">
        <v>11334.4</v>
      </c>
    </row>
    <row r="28" spans="1:14" ht="15.75" customHeight="1" x14ac:dyDescent="0.2">
      <c r="A28" s="10" t="s">
        <v>19</v>
      </c>
      <c r="B28" s="11" t="s">
        <v>60</v>
      </c>
      <c r="C28" s="29"/>
      <c r="D28" s="12">
        <f t="shared" si="1"/>
        <v>0</v>
      </c>
      <c r="E28" s="12"/>
      <c r="F28" s="12">
        <f t="shared" si="3"/>
        <v>0</v>
      </c>
      <c r="G28" s="12"/>
      <c r="H28" s="12">
        <f t="shared" si="4"/>
        <v>0</v>
      </c>
      <c r="I28" s="12"/>
      <c r="J28" s="12">
        <f t="shared" si="5"/>
        <v>0</v>
      </c>
      <c r="K28" s="12"/>
      <c r="L28" s="12">
        <f t="shared" si="5"/>
        <v>0</v>
      </c>
      <c r="M28" s="12"/>
      <c r="N28" s="30">
        <v>0</v>
      </c>
    </row>
    <row r="29" spans="1:14" ht="15.75" customHeight="1" x14ac:dyDescent="0.2">
      <c r="A29" s="10" t="s">
        <v>20</v>
      </c>
      <c r="B29" s="11" t="s">
        <v>61</v>
      </c>
      <c r="C29" s="30">
        <v>7500</v>
      </c>
      <c r="D29" s="12">
        <f t="shared" si="1"/>
        <v>0</v>
      </c>
      <c r="E29" s="12">
        <v>7500</v>
      </c>
      <c r="F29" s="12">
        <f t="shared" si="3"/>
        <v>0</v>
      </c>
      <c r="G29" s="12">
        <v>7500</v>
      </c>
      <c r="H29" s="12">
        <f t="shared" si="4"/>
        <v>937.2</v>
      </c>
      <c r="I29" s="12">
        <v>8437.2000000000007</v>
      </c>
      <c r="J29" s="12">
        <f t="shared" si="5"/>
        <v>-6.6</v>
      </c>
      <c r="K29" s="12">
        <v>8430.6</v>
      </c>
      <c r="L29" s="12">
        <f t="shared" si="5"/>
        <v>0</v>
      </c>
      <c r="M29" s="12">
        <v>8430.6</v>
      </c>
      <c r="N29" s="30">
        <v>8430.6</v>
      </c>
    </row>
    <row r="30" spans="1:14" ht="26.25" customHeight="1" x14ac:dyDescent="0.2">
      <c r="A30" s="10" t="s">
        <v>93</v>
      </c>
      <c r="B30" s="11" t="s">
        <v>62</v>
      </c>
      <c r="C30" s="30">
        <v>153337.79999999999</v>
      </c>
      <c r="D30" s="12">
        <f t="shared" si="1"/>
        <v>63756.1</v>
      </c>
      <c r="E30" s="12">
        <v>217093.9</v>
      </c>
      <c r="F30" s="12">
        <f>G30-E30</f>
        <v>7108.4</v>
      </c>
      <c r="G30" s="12">
        <v>224202.3</v>
      </c>
      <c r="H30" s="12">
        <f t="shared" si="4"/>
        <v>-10011</v>
      </c>
      <c r="I30" s="12">
        <v>214191.3</v>
      </c>
      <c r="J30" s="12">
        <f t="shared" si="5"/>
        <v>6313.8</v>
      </c>
      <c r="K30" s="12">
        <v>220505.1</v>
      </c>
      <c r="L30" s="12">
        <f t="shared" si="5"/>
        <v>7752.8</v>
      </c>
      <c r="M30" s="12">
        <v>228257.9</v>
      </c>
      <c r="N30" s="30">
        <v>228257.9</v>
      </c>
    </row>
    <row r="31" spans="1:14" ht="15.75" customHeight="1" x14ac:dyDescent="0.2">
      <c r="A31" s="10" t="s">
        <v>21</v>
      </c>
      <c r="B31" s="11" t="s">
        <v>63</v>
      </c>
      <c r="C31" s="30">
        <v>39680.300000000003</v>
      </c>
      <c r="D31" s="12">
        <f t="shared" si="1"/>
        <v>0</v>
      </c>
      <c r="E31" s="12">
        <v>39680.300000000003</v>
      </c>
      <c r="F31" s="12">
        <f t="shared" si="3"/>
        <v>50.9</v>
      </c>
      <c r="G31" s="12">
        <v>39731.199999999997</v>
      </c>
      <c r="H31" s="12">
        <f t="shared" si="4"/>
        <v>0</v>
      </c>
      <c r="I31" s="12">
        <v>39731.199999999997</v>
      </c>
      <c r="J31" s="12">
        <f t="shared" si="5"/>
        <v>38.5</v>
      </c>
      <c r="K31" s="12">
        <v>39769.699999999997</v>
      </c>
      <c r="L31" s="12">
        <f t="shared" si="5"/>
        <v>-523.4</v>
      </c>
      <c r="M31" s="12">
        <v>39246.300000000003</v>
      </c>
      <c r="N31" s="30">
        <v>39246.300000000003</v>
      </c>
    </row>
    <row r="32" spans="1:14" ht="26.25" customHeight="1" x14ac:dyDescent="0.2">
      <c r="A32" s="10" t="s">
        <v>22</v>
      </c>
      <c r="B32" s="11" t="s">
        <v>64</v>
      </c>
      <c r="C32" s="30">
        <v>74756.100000000006</v>
      </c>
      <c r="D32" s="12">
        <f t="shared" si="1"/>
        <v>0</v>
      </c>
      <c r="E32" s="12">
        <v>74756.100000000006</v>
      </c>
      <c r="F32" s="12">
        <f t="shared" si="3"/>
        <v>0</v>
      </c>
      <c r="G32" s="12">
        <v>74756.100000000006</v>
      </c>
      <c r="H32" s="12">
        <f t="shared" si="4"/>
        <v>263.7</v>
      </c>
      <c r="I32" s="12">
        <v>75019.8</v>
      </c>
      <c r="J32" s="12">
        <f t="shared" si="5"/>
        <v>7069.7</v>
      </c>
      <c r="K32" s="12">
        <v>82089.5</v>
      </c>
      <c r="L32" s="12">
        <f t="shared" si="5"/>
        <v>-3014.1</v>
      </c>
      <c r="M32" s="12">
        <v>79075.399999999994</v>
      </c>
      <c r="N32" s="30">
        <v>79075.399999999994</v>
      </c>
    </row>
    <row r="33" spans="1:14" s="9" customFormat="1" ht="27.75" customHeight="1" x14ac:dyDescent="0.2">
      <c r="A33" s="6" t="s">
        <v>23</v>
      </c>
      <c r="B33" s="7" t="s">
        <v>65</v>
      </c>
      <c r="C33" s="8">
        <f>SUM(C34:C37)</f>
        <v>186404.4</v>
      </c>
      <c r="D33" s="8">
        <f t="shared" si="1"/>
        <v>37781.800000000003</v>
      </c>
      <c r="E33" s="8">
        <f t="shared" ref="E33:I33" si="8">SUM(E34:E37)</f>
        <v>224186.2</v>
      </c>
      <c r="F33" s="8">
        <f t="shared" si="3"/>
        <v>390834</v>
      </c>
      <c r="G33" s="8">
        <f>SUM(G34:G37)</f>
        <v>615020.19999999995</v>
      </c>
      <c r="H33" s="8">
        <f t="shared" si="4"/>
        <v>23456.799999999999</v>
      </c>
      <c r="I33" s="8">
        <f t="shared" si="8"/>
        <v>638477</v>
      </c>
      <c r="J33" s="8">
        <f t="shared" si="5"/>
        <v>243437.4</v>
      </c>
      <c r="K33" s="8">
        <f>SUM(K34:K37)</f>
        <v>881914.4</v>
      </c>
      <c r="L33" s="8">
        <f t="shared" si="5"/>
        <v>277910.2</v>
      </c>
      <c r="M33" s="8">
        <f>SUM(M34:M37)</f>
        <v>1159824.6000000001</v>
      </c>
      <c r="N33" s="8">
        <f>SUM(N34:N37)</f>
        <v>1159824.6000000001</v>
      </c>
    </row>
    <row r="34" spans="1:14" ht="16.5" customHeight="1" x14ac:dyDescent="0.2">
      <c r="A34" s="10" t="s">
        <v>24</v>
      </c>
      <c r="B34" s="11" t="s">
        <v>66</v>
      </c>
      <c r="C34" s="30">
        <v>108888.6</v>
      </c>
      <c r="D34" s="12">
        <f t="shared" si="1"/>
        <v>15519.8</v>
      </c>
      <c r="E34" s="12">
        <v>124408.4</v>
      </c>
      <c r="F34" s="12">
        <f t="shared" si="3"/>
        <v>388113.1</v>
      </c>
      <c r="G34" s="12">
        <v>512521.5</v>
      </c>
      <c r="H34" s="12">
        <f t="shared" si="4"/>
        <v>-52</v>
      </c>
      <c r="I34" s="12">
        <v>512469.5</v>
      </c>
      <c r="J34" s="12">
        <f t="shared" si="5"/>
        <v>235258.6</v>
      </c>
      <c r="K34" s="12">
        <v>747728.1</v>
      </c>
      <c r="L34" s="12">
        <f t="shared" si="5"/>
        <v>266024</v>
      </c>
      <c r="M34" s="12">
        <v>1013752.1</v>
      </c>
      <c r="N34" s="30">
        <v>1013752.1</v>
      </c>
    </row>
    <row r="35" spans="1:14" ht="17.25" customHeight="1" x14ac:dyDescent="0.2">
      <c r="A35" s="10" t="s">
        <v>25</v>
      </c>
      <c r="B35" s="11" t="s">
        <v>67</v>
      </c>
      <c r="C35" s="30">
        <v>31033.1</v>
      </c>
      <c r="D35" s="12">
        <f t="shared" si="1"/>
        <v>17159.599999999999</v>
      </c>
      <c r="E35" s="12">
        <v>48192.7</v>
      </c>
      <c r="F35" s="12">
        <f t="shared" si="3"/>
        <v>2322.5</v>
      </c>
      <c r="G35" s="12">
        <v>50515.199999999997</v>
      </c>
      <c r="H35" s="12">
        <f t="shared" si="4"/>
        <v>-1295</v>
      </c>
      <c r="I35" s="12">
        <v>49220.2</v>
      </c>
      <c r="J35" s="12">
        <f t="shared" si="5"/>
        <v>-8786.7999999999993</v>
      </c>
      <c r="K35" s="12">
        <v>40433.4</v>
      </c>
      <c r="L35" s="12">
        <f t="shared" si="5"/>
        <v>11426.2</v>
      </c>
      <c r="M35" s="12">
        <v>51859.6</v>
      </c>
      <c r="N35" s="30">
        <v>51859.6</v>
      </c>
    </row>
    <row r="36" spans="1:14" x14ac:dyDescent="0.2">
      <c r="A36" s="10" t="s">
        <v>126</v>
      </c>
      <c r="B36" s="11" t="s">
        <v>125</v>
      </c>
      <c r="C36" s="30">
        <v>46470</v>
      </c>
      <c r="D36" s="12">
        <f t="shared" si="1"/>
        <v>5102.3999999999996</v>
      </c>
      <c r="E36" s="12">
        <v>51572.4</v>
      </c>
      <c r="F36" s="12">
        <f t="shared" si="3"/>
        <v>398.4</v>
      </c>
      <c r="G36" s="12">
        <v>51970.8</v>
      </c>
      <c r="H36" s="12">
        <f t="shared" si="4"/>
        <v>24803.8</v>
      </c>
      <c r="I36" s="12">
        <v>76774.600000000006</v>
      </c>
      <c r="J36" s="12">
        <f t="shared" si="5"/>
        <v>16965.599999999999</v>
      </c>
      <c r="K36" s="12">
        <v>93740.2</v>
      </c>
      <c r="L36" s="12">
        <f t="shared" si="5"/>
        <v>460</v>
      </c>
      <c r="M36" s="12">
        <v>94200.2</v>
      </c>
      <c r="N36" s="30">
        <v>94200.2</v>
      </c>
    </row>
    <row r="37" spans="1:14" ht="38.25" x14ac:dyDescent="0.2">
      <c r="A37" s="10" t="s">
        <v>26</v>
      </c>
      <c r="B37" s="11" t="s">
        <v>68</v>
      </c>
      <c r="C37" s="30">
        <v>12.7</v>
      </c>
      <c r="D37" s="12">
        <f t="shared" si="1"/>
        <v>0</v>
      </c>
      <c r="E37" s="12">
        <v>12.7</v>
      </c>
      <c r="F37" s="12">
        <f t="shared" si="3"/>
        <v>0</v>
      </c>
      <c r="G37" s="12">
        <v>12.7</v>
      </c>
      <c r="H37" s="12">
        <f t="shared" si="4"/>
        <v>0</v>
      </c>
      <c r="I37" s="12">
        <v>12.7</v>
      </c>
      <c r="J37" s="12">
        <f t="shared" si="5"/>
        <v>0</v>
      </c>
      <c r="K37" s="12">
        <v>12.7</v>
      </c>
      <c r="L37" s="12">
        <f t="shared" si="5"/>
        <v>0</v>
      </c>
      <c r="M37" s="12">
        <v>12.7</v>
      </c>
      <c r="N37" s="30">
        <v>12.7</v>
      </c>
    </row>
    <row r="38" spans="1:14" s="9" customFormat="1" ht="26.25" customHeight="1" x14ac:dyDescent="0.2">
      <c r="A38" s="6" t="s">
        <v>27</v>
      </c>
      <c r="B38" s="7" t="s">
        <v>69</v>
      </c>
      <c r="C38" s="8">
        <f>SUM(C39:C41)</f>
        <v>1151.0999999999999</v>
      </c>
      <c r="D38" s="8">
        <f t="shared" si="1"/>
        <v>0</v>
      </c>
      <c r="E38" s="8">
        <f>SUM(E39:E41)</f>
        <v>1151.0999999999999</v>
      </c>
      <c r="F38" s="8">
        <f t="shared" si="3"/>
        <v>11.7</v>
      </c>
      <c r="G38" s="8">
        <f>SUM(G39:G41)</f>
        <v>1162.8</v>
      </c>
      <c r="H38" s="8">
        <f t="shared" si="4"/>
        <v>21000</v>
      </c>
      <c r="I38" s="8">
        <f>SUM(I39:I41)</f>
        <v>22162.799999999999</v>
      </c>
      <c r="J38" s="8">
        <f t="shared" si="5"/>
        <v>-21005</v>
      </c>
      <c r="K38" s="8">
        <f>SUM(K39:K41)</f>
        <v>1157.8</v>
      </c>
      <c r="L38" s="8">
        <f t="shared" si="5"/>
        <v>0</v>
      </c>
      <c r="M38" s="16">
        <f>SUM(M39:M41)</f>
        <v>1157.8</v>
      </c>
      <c r="N38" s="16">
        <f>SUM(N39:N41)</f>
        <v>1157.8</v>
      </c>
    </row>
    <row r="39" spans="1:14" ht="16.5" hidden="1" customHeight="1" x14ac:dyDescent="0.2">
      <c r="A39" s="10" t="s">
        <v>94</v>
      </c>
      <c r="B39" s="11" t="s">
        <v>95</v>
      </c>
      <c r="C39" s="12"/>
      <c r="D39" s="12">
        <f t="shared" si="1"/>
        <v>0</v>
      </c>
      <c r="E39" s="12"/>
      <c r="F39" s="12">
        <f t="shared" si="3"/>
        <v>0</v>
      </c>
      <c r="G39" s="12"/>
      <c r="H39" s="12">
        <f t="shared" si="4"/>
        <v>0</v>
      </c>
      <c r="I39" s="12"/>
      <c r="J39" s="12">
        <f t="shared" si="5"/>
        <v>0</v>
      </c>
      <c r="K39" s="12"/>
      <c r="L39" s="12">
        <f t="shared" si="5"/>
        <v>0</v>
      </c>
      <c r="M39" s="12"/>
      <c r="N39" s="13"/>
    </row>
    <row r="40" spans="1:14" ht="37.5" hidden="1" customHeight="1" x14ac:dyDescent="0.2">
      <c r="A40" s="10" t="s">
        <v>28</v>
      </c>
      <c r="B40" s="11" t="s">
        <v>70</v>
      </c>
      <c r="C40" s="12"/>
      <c r="D40" s="12">
        <f t="shared" si="1"/>
        <v>0</v>
      </c>
      <c r="E40" s="12"/>
      <c r="F40" s="12">
        <f t="shared" si="3"/>
        <v>0</v>
      </c>
      <c r="G40" s="12"/>
      <c r="H40" s="12">
        <f t="shared" si="4"/>
        <v>0</v>
      </c>
      <c r="I40" s="12"/>
      <c r="J40" s="12">
        <f t="shared" si="5"/>
        <v>0</v>
      </c>
      <c r="K40" s="12"/>
      <c r="L40" s="12">
        <f t="shared" si="5"/>
        <v>0</v>
      </c>
      <c r="M40" s="12"/>
      <c r="N40" s="13"/>
    </row>
    <row r="41" spans="1:14" ht="28.5" customHeight="1" x14ac:dyDescent="0.2">
      <c r="A41" s="10" t="s">
        <v>29</v>
      </c>
      <c r="B41" s="11" t="s">
        <v>71</v>
      </c>
      <c r="C41" s="30">
        <v>1151.0999999999999</v>
      </c>
      <c r="D41" s="12">
        <f t="shared" si="1"/>
        <v>0</v>
      </c>
      <c r="E41" s="12">
        <v>1151.0999999999999</v>
      </c>
      <c r="F41" s="12">
        <f t="shared" si="3"/>
        <v>11.7</v>
      </c>
      <c r="G41" s="12">
        <v>1162.8</v>
      </c>
      <c r="H41" s="12">
        <f t="shared" si="4"/>
        <v>21000</v>
      </c>
      <c r="I41" s="12">
        <v>22162.799999999999</v>
      </c>
      <c r="J41" s="12">
        <f t="shared" si="5"/>
        <v>-21005</v>
      </c>
      <c r="K41" s="12">
        <v>1157.8</v>
      </c>
      <c r="L41" s="12">
        <f t="shared" si="5"/>
        <v>0</v>
      </c>
      <c r="M41" s="12">
        <v>1157.8</v>
      </c>
      <c r="N41" s="30">
        <v>1157.8</v>
      </c>
    </row>
    <row r="42" spans="1:14" s="9" customFormat="1" ht="16.5" customHeight="1" x14ac:dyDescent="0.2">
      <c r="A42" s="6" t="s">
        <v>30</v>
      </c>
      <c r="B42" s="7" t="s">
        <v>72</v>
      </c>
      <c r="C42" s="8">
        <f>SUM(C43:C47)</f>
        <v>2635449.7999999998</v>
      </c>
      <c r="D42" s="8">
        <f t="shared" si="1"/>
        <v>1532.5</v>
      </c>
      <c r="E42" s="8">
        <f>SUM(E43:E47)</f>
        <v>2636982.2999999998</v>
      </c>
      <c r="F42" s="8">
        <f t="shared" si="3"/>
        <v>15807</v>
      </c>
      <c r="G42" s="8">
        <f>SUM(G43:G47)</f>
        <v>2652789.2999999998</v>
      </c>
      <c r="H42" s="8">
        <f t="shared" si="4"/>
        <v>-19051.2</v>
      </c>
      <c r="I42" s="8">
        <f>SUM(I43:I47)</f>
        <v>2633738.1</v>
      </c>
      <c r="J42" s="8">
        <f t="shared" si="5"/>
        <v>52603</v>
      </c>
      <c r="K42" s="8">
        <f>SUM(K43:K47)</f>
        <v>2686341.1</v>
      </c>
      <c r="L42" s="8">
        <f t="shared" si="5"/>
        <v>-32851</v>
      </c>
      <c r="M42" s="16">
        <f>SUM(M43:M47)</f>
        <v>2653490.1</v>
      </c>
      <c r="N42" s="16">
        <f>SUM(N43:N47)-0.1</f>
        <v>2654194.1</v>
      </c>
    </row>
    <row r="43" spans="1:14" ht="17.25" customHeight="1" x14ac:dyDescent="0.2">
      <c r="A43" s="10" t="s">
        <v>31</v>
      </c>
      <c r="B43" s="11" t="s">
        <v>73</v>
      </c>
      <c r="C43" s="30">
        <v>904476.2</v>
      </c>
      <c r="D43" s="12">
        <f t="shared" si="1"/>
        <v>-1186.4000000000001</v>
      </c>
      <c r="E43" s="12">
        <v>903289.8</v>
      </c>
      <c r="F43" s="12">
        <f t="shared" si="3"/>
        <v>23694.2</v>
      </c>
      <c r="G43" s="12">
        <v>926984</v>
      </c>
      <c r="H43" s="12">
        <f t="shared" si="4"/>
        <v>261.60000000000002</v>
      </c>
      <c r="I43" s="12">
        <v>927245.6</v>
      </c>
      <c r="J43" s="12">
        <f t="shared" si="5"/>
        <v>-1829.4</v>
      </c>
      <c r="K43" s="12">
        <v>925416.2</v>
      </c>
      <c r="L43" s="12">
        <f t="shared" si="5"/>
        <v>-21155</v>
      </c>
      <c r="M43" s="12">
        <v>904261.2</v>
      </c>
      <c r="N43" s="30">
        <f>904261.1+0.1</f>
        <v>904261.2</v>
      </c>
    </row>
    <row r="44" spans="1:14" ht="17.25" customHeight="1" x14ac:dyDescent="0.2">
      <c r="A44" s="10" t="s">
        <v>32</v>
      </c>
      <c r="B44" s="11" t="s">
        <v>74</v>
      </c>
      <c r="C44" s="30">
        <v>1182119.7</v>
      </c>
      <c r="D44" s="12">
        <f t="shared" si="1"/>
        <v>1633.6</v>
      </c>
      <c r="E44" s="12">
        <v>1183753.3</v>
      </c>
      <c r="F44" s="12">
        <f t="shared" si="3"/>
        <v>3896.2</v>
      </c>
      <c r="G44" s="12">
        <v>1187649.5</v>
      </c>
      <c r="H44" s="12">
        <f t="shared" si="4"/>
        <v>1354.5</v>
      </c>
      <c r="I44" s="12">
        <v>1189004</v>
      </c>
      <c r="J44" s="12">
        <f t="shared" si="5"/>
        <v>36190.800000000003</v>
      </c>
      <c r="K44" s="12">
        <v>1225194.8</v>
      </c>
      <c r="L44" s="12">
        <f t="shared" si="5"/>
        <v>-3932.2</v>
      </c>
      <c r="M44" s="12">
        <v>1221262.6000000001</v>
      </c>
      <c r="N44" s="30">
        <v>1221262.6000000001</v>
      </c>
    </row>
    <row r="45" spans="1:14" ht="27.75" customHeight="1" x14ac:dyDescent="0.2">
      <c r="A45" s="10" t="s">
        <v>163</v>
      </c>
      <c r="B45" s="11" t="s">
        <v>164</v>
      </c>
      <c r="C45" s="30">
        <v>360079.5</v>
      </c>
      <c r="D45" s="12">
        <f t="shared" si="1"/>
        <v>1085.3</v>
      </c>
      <c r="E45" s="12">
        <v>361164.79999999999</v>
      </c>
      <c r="F45" s="12">
        <f t="shared" si="3"/>
        <v>-25387.200000000001</v>
      </c>
      <c r="G45" s="12">
        <v>335777.6</v>
      </c>
      <c r="H45" s="12">
        <f t="shared" si="4"/>
        <v>-19909.900000000001</v>
      </c>
      <c r="I45" s="12">
        <v>315867.7</v>
      </c>
      <c r="J45" s="12">
        <f t="shared" si="5"/>
        <v>12440</v>
      </c>
      <c r="K45" s="12">
        <v>328307.7</v>
      </c>
      <c r="L45" s="12">
        <f t="shared" si="5"/>
        <v>-7564.1</v>
      </c>
      <c r="M45" s="12">
        <v>320743.59999999998</v>
      </c>
      <c r="N45" s="30">
        <v>321043.59999999998</v>
      </c>
    </row>
    <row r="46" spans="1:14" ht="25.5" x14ac:dyDescent="0.2">
      <c r="A46" s="10" t="s">
        <v>33</v>
      </c>
      <c r="B46" s="11" t="s">
        <v>75</v>
      </c>
      <c r="C46" s="30">
        <v>93576.9</v>
      </c>
      <c r="D46" s="12">
        <f t="shared" si="1"/>
        <v>0</v>
      </c>
      <c r="E46" s="12">
        <v>93576.9</v>
      </c>
      <c r="F46" s="12">
        <f t="shared" si="3"/>
        <v>17500</v>
      </c>
      <c r="G46" s="12">
        <v>111076.9</v>
      </c>
      <c r="H46" s="12">
        <f t="shared" si="4"/>
        <v>400</v>
      </c>
      <c r="I46" s="12">
        <v>111476.9</v>
      </c>
      <c r="J46" s="12">
        <f t="shared" si="5"/>
        <v>5614.1</v>
      </c>
      <c r="K46" s="12">
        <v>117091</v>
      </c>
      <c r="L46" s="12">
        <f t="shared" si="5"/>
        <v>490</v>
      </c>
      <c r="M46" s="12">
        <v>117581</v>
      </c>
      <c r="N46" s="30">
        <v>117581</v>
      </c>
    </row>
    <row r="47" spans="1:14" ht="25.5" x14ac:dyDescent="0.2">
      <c r="A47" s="10" t="s">
        <v>34</v>
      </c>
      <c r="B47" s="11" t="s">
        <v>76</v>
      </c>
      <c r="C47" s="30">
        <v>95197.5</v>
      </c>
      <c r="D47" s="12">
        <f t="shared" si="1"/>
        <v>0</v>
      </c>
      <c r="E47" s="12">
        <v>95197.5</v>
      </c>
      <c r="F47" s="12">
        <f t="shared" si="3"/>
        <v>-3896.2</v>
      </c>
      <c r="G47" s="12">
        <v>91301.3</v>
      </c>
      <c r="H47" s="12">
        <f t="shared" si="4"/>
        <v>-1157.4000000000001</v>
      </c>
      <c r="I47" s="12">
        <v>90143.9</v>
      </c>
      <c r="J47" s="12">
        <f t="shared" si="5"/>
        <v>187.5</v>
      </c>
      <c r="K47" s="12">
        <v>90331.4</v>
      </c>
      <c r="L47" s="12">
        <f t="shared" si="5"/>
        <v>-689.7</v>
      </c>
      <c r="M47" s="12">
        <v>89641.7</v>
      </c>
      <c r="N47" s="30">
        <v>90045.8</v>
      </c>
    </row>
    <row r="48" spans="1:14" s="9" customFormat="1" ht="17.25" customHeight="1" x14ac:dyDescent="0.2">
      <c r="A48" s="6" t="s">
        <v>96</v>
      </c>
      <c r="B48" s="7" t="s">
        <v>77</v>
      </c>
      <c r="C48" s="8">
        <f>SUM(C49:C50)</f>
        <v>252751.7</v>
      </c>
      <c r="D48" s="8">
        <f t="shared" si="1"/>
        <v>17.2</v>
      </c>
      <c r="E48" s="8">
        <f>SUM(E49:E50)</f>
        <v>252768.9</v>
      </c>
      <c r="F48" s="8">
        <f t="shared" si="3"/>
        <v>4516.7</v>
      </c>
      <c r="G48" s="8">
        <f>SUM(G49:G50)</f>
        <v>257285.6</v>
      </c>
      <c r="H48" s="8">
        <f t="shared" si="4"/>
        <v>1689.3</v>
      </c>
      <c r="I48" s="8">
        <f>SUM(I49:I50)</f>
        <v>258974.9</v>
      </c>
      <c r="J48" s="8">
        <f t="shared" si="5"/>
        <v>-438.6</v>
      </c>
      <c r="K48" s="8">
        <f>SUM(K49:K50)</f>
        <v>258536.3</v>
      </c>
      <c r="L48" s="8">
        <f t="shared" si="5"/>
        <v>123.6</v>
      </c>
      <c r="M48" s="16">
        <f>SUM(M49:M50)</f>
        <v>258659.9</v>
      </c>
      <c r="N48" s="16">
        <f>SUM(N49:N50)</f>
        <v>258659.9</v>
      </c>
    </row>
    <row r="49" spans="1:14" ht="15.75" customHeight="1" x14ac:dyDescent="0.2">
      <c r="A49" s="10" t="s">
        <v>35</v>
      </c>
      <c r="B49" s="11" t="s">
        <v>78</v>
      </c>
      <c r="C49" s="30">
        <v>252538.2</v>
      </c>
      <c r="D49" s="12">
        <f t="shared" si="1"/>
        <v>17.2</v>
      </c>
      <c r="E49" s="12">
        <v>252555.4</v>
      </c>
      <c r="F49" s="12">
        <f t="shared" si="3"/>
        <v>4516.7</v>
      </c>
      <c r="G49" s="12">
        <v>257072.1</v>
      </c>
      <c r="H49" s="12">
        <f t="shared" si="4"/>
        <v>1689.3</v>
      </c>
      <c r="I49" s="12">
        <v>258761.4</v>
      </c>
      <c r="J49" s="12">
        <f t="shared" si="5"/>
        <v>-438.6</v>
      </c>
      <c r="K49" s="12">
        <v>258322.8</v>
      </c>
      <c r="L49" s="12">
        <f t="shared" si="5"/>
        <v>123.6</v>
      </c>
      <c r="M49" s="12">
        <v>258446.4</v>
      </c>
      <c r="N49" s="30">
        <v>258446.4</v>
      </c>
    </row>
    <row r="50" spans="1:14" ht="26.25" customHeight="1" x14ac:dyDescent="0.2">
      <c r="A50" s="10" t="s">
        <v>98</v>
      </c>
      <c r="B50" s="11" t="s">
        <v>97</v>
      </c>
      <c r="C50" s="30">
        <v>213.5</v>
      </c>
      <c r="D50" s="12">
        <f t="shared" si="1"/>
        <v>0</v>
      </c>
      <c r="E50" s="12">
        <v>213.5</v>
      </c>
      <c r="F50" s="12">
        <f t="shared" si="3"/>
        <v>0</v>
      </c>
      <c r="G50" s="12">
        <v>213.5</v>
      </c>
      <c r="H50" s="12">
        <f t="shared" si="4"/>
        <v>0</v>
      </c>
      <c r="I50" s="12">
        <v>213.5</v>
      </c>
      <c r="J50" s="12">
        <f t="shared" si="5"/>
        <v>0</v>
      </c>
      <c r="K50" s="12">
        <v>213.5</v>
      </c>
      <c r="L50" s="12">
        <f t="shared" si="5"/>
        <v>0</v>
      </c>
      <c r="M50" s="12">
        <v>213.5</v>
      </c>
      <c r="N50" s="30">
        <v>213.5</v>
      </c>
    </row>
    <row r="51" spans="1:14" s="9" customFormat="1" ht="16.5" customHeight="1" x14ac:dyDescent="0.2">
      <c r="A51" s="6" t="s">
        <v>99</v>
      </c>
      <c r="B51" s="7" t="s">
        <v>79</v>
      </c>
      <c r="C51" s="8">
        <f>SUM(C52:C52)</f>
        <v>888.4</v>
      </c>
      <c r="D51" s="8">
        <f t="shared" si="1"/>
        <v>0</v>
      </c>
      <c r="E51" s="8">
        <f>SUM(E52:E52)</f>
        <v>888.4</v>
      </c>
      <c r="F51" s="8">
        <f t="shared" si="3"/>
        <v>0</v>
      </c>
      <c r="G51" s="8">
        <f>SUM(G52:G52)</f>
        <v>888.4</v>
      </c>
      <c r="H51" s="8">
        <f t="shared" si="4"/>
        <v>0</v>
      </c>
      <c r="I51" s="8">
        <f>SUM(I52:I52)</f>
        <v>888.4</v>
      </c>
      <c r="J51" s="8">
        <f t="shared" si="5"/>
        <v>0</v>
      </c>
      <c r="K51" s="8">
        <f>SUM(K52:K52)</f>
        <v>888.4</v>
      </c>
      <c r="L51" s="8">
        <f t="shared" si="5"/>
        <v>-288.39999999999998</v>
      </c>
      <c r="M51" s="16">
        <f>SUM(M52:M52)</f>
        <v>600</v>
      </c>
      <c r="N51" s="16">
        <f>SUM(N52:N52)</f>
        <v>600</v>
      </c>
    </row>
    <row r="52" spans="1:14" ht="25.5" x14ac:dyDescent="0.2">
      <c r="A52" s="10" t="s">
        <v>101</v>
      </c>
      <c r="B52" s="11" t="s">
        <v>100</v>
      </c>
      <c r="C52" s="30">
        <v>888.4</v>
      </c>
      <c r="D52" s="12">
        <f t="shared" si="1"/>
        <v>0</v>
      </c>
      <c r="E52" s="12">
        <v>888.4</v>
      </c>
      <c r="F52" s="12">
        <f t="shared" si="3"/>
        <v>0</v>
      </c>
      <c r="G52" s="12">
        <v>888.4</v>
      </c>
      <c r="H52" s="12">
        <f t="shared" si="4"/>
        <v>0</v>
      </c>
      <c r="I52" s="12">
        <v>888.4</v>
      </c>
      <c r="J52" s="12">
        <f t="shared" si="5"/>
        <v>0</v>
      </c>
      <c r="K52" s="12">
        <v>888.4</v>
      </c>
      <c r="L52" s="12">
        <f t="shared" si="5"/>
        <v>-288.39999999999998</v>
      </c>
      <c r="M52" s="12">
        <v>600</v>
      </c>
      <c r="N52" s="23">
        <v>600</v>
      </c>
    </row>
    <row r="53" spans="1:14" s="9" customFormat="1" ht="17.25" customHeight="1" x14ac:dyDescent="0.2">
      <c r="A53" s="6" t="s">
        <v>38</v>
      </c>
      <c r="B53" s="7" t="s">
        <v>80</v>
      </c>
      <c r="C53" s="8">
        <f>SUM(C54:C57)</f>
        <v>137662.1</v>
      </c>
      <c r="D53" s="8">
        <f t="shared" si="1"/>
        <v>35183.9</v>
      </c>
      <c r="E53" s="8">
        <f>SUM(E54:E57)</f>
        <v>172846</v>
      </c>
      <c r="F53" s="8">
        <f t="shared" si="3"/>
        <v>506390.8</v>
      </c>
      <c r="G53" s="8">
        <f>SUM(G54:G57)</f>
        <v>679236.8</v>
      </c>
      <c r="H53" s="8">
        <f t="shared" si="4"/>
        <v>33995.699999999997</v>
      </c>
      <c r="I53" s="8">
        <f>SUM(I54:I57)</f>
        <v>713232.5</v>
      </c>
      <c r="J53" s="8">
        <f t="shared" si="5"/>
        <v>-19434.3</v>
      </c>
      <c r="K53" s="8">
        <f>SUM(K54:K57)</f>
        <v>693798.2</v>
      </c>
      <c r="L53" s="8">
        <f t="shared" si="5"/>
        <v>-125156.2</v>
      </c>
      <c r="M53" s="16">
        <f>SUM(M54:M57)</f>
        <v>568642</v>
      </c>
      <c r="N53" s="16">
        <f>SUM(N54:N57)</f>
        <v>568716.9</v>
      </c>
    </row>
    <row r="54" spans="1:14" ht="16.899999999999999" customHeight="1" x14ac:dyDescent="0.2">
      <c r="A54" s="10" t="s">
        <v>39</v>
      </c>
      <c r="B54" s="11" t="s">
        <v>81</v>
      </c>
      <c r="C54" s="30">
        <v>6000</v>
      </c>
      <c r="D54" s="12">
        <f t="shared" si="1"/>
        <v>0</v>
      </c>
      <c r="E54" s="12">
        <v>6000</v>
      </c>
      <c r="F54" s="12">
        <f t="shared" si="3"/>
        <v>919.1</v>
      </c>
      <c r="G54" s="12">
        <v>6919.1</v>
      </c>
      <c r="H54" s="12">
        <f t="shared" si="4"/>
        <v>0</v>
      </c>
      <c r="I54" s="12">
        <v>6919.1</v>
      </c>
      <c r="J54" s="12">
        <f t="shared" si="5"/>
        <v>1445</v>
      </c>
      <c r="K54" s="12">
        <v>8364.1</v>
      </c>
      <c r="L54" s="12">
        <f t="shared" si="5"/>
        <v>-37.4</v>
      </c>
      <c r="M54" s="12">
        <v>8326.7000000000007</v>
      </c>
      <c r="N54" s="30">
        <v>8326.7000000000007</v>
      </c>
    </row>
    <row r="55" spans="1:14" ht="27" customHeight="1" x14ac:dyDescent="0.2">
      <c r="A55" s="10" t="s">
        <v>40</v>
      </c>
      <c r="B55" s="11" t="s">
        <v>82</v>
      </c>
      <c r="C55" s="30">
        <v>10658.4</v>
      </c>
      <c r="D55" s="12">
        <f t="shared" ref="D55:D69" si="9">E55-C55</f>
        <v>35183.9</v>
      </c>
      <c r="E55" s="12">
        <v>45842.3</v>
      </c>
      <c r="F55" s="12">
        <f t="shared" ref="F55:F69" si="10">G55-E55</f>
        <v>505471.7</v>
      </c>
      <c r="G55" s="12">
        <v>551314</v>
      </c>
      <c r="H55" s="12">
        <f t="shared" ref="H55:H69" si="11">I55-G55</f>
        <v>449.8</v>
      </c>
      <c r="I55" s="12">
        <v>551763.80000000005</v>
      </c>
      <c r="J55" s="12">
        <f t="shared" ref="J55:L69" si="12">K55-I55</f>
        <v>-20883.099999999999</v>
      </c>
      <c r="K55" s="12">
        <v>530880.69999999995</v>
      </c>
      <c r="L55" s="12">
        <f t="shared" si="12"/>
        <v>-123850.5</v>
      </c>
      <c r="M55" s="12">
        <v>407030.2</v>
      </c>
      <c r="N55" s="30">
        <v>407030.2</v>
      </c>
    </row>
    <row r="56" spans="1:14" ht="17.45" customHeight="1" x14ac:dyDescent="0.2">
      <c r="A56" s="10" t="s">
        <v>41</v>
      </c>
      <c r="B56" s="11" t="s">
        <v>83</v>
      </c>
      <c r="C56" s="30">
        <v>102827.4</v>
      </c>
      <c r="D56" s="12">
        <f t="shared" si="9"/>
        <v>0</v>
      </c>
      <c r="E56" s="12">
        <v>102827.4</v>
      </c>
      <c r="F56" s="12">
        <f t="shared" si="10"/>
        <v>0</v>
      </c>
      <c r="G56" s="12">
        <v>102827.4</v>
      </c>
      <c r="H56" s="12">
        <f t="shared" si="11"/>
        <v>33545.9</v>
      </c>
      <c r="I56" s="12">
        <v>136373.29999999999</v>
      </c>
      <c r="J56" s="12">
        <f t="shared" si="12"/>
        <v>3.8</v>
      </c>
      <c r="K56" s="12">
        <v>136377.1</v>
      </c>
      <c r="L56" s="12">
        <f t="shared" si="12"/>
        <v>-1171.2</v>
      </c>
      <c r="M56" s="12">
        <v>135205.9</v>
      </c>
      <c r="N56" s="30">
        <v>135205.9</v>
      </c>
    </row>
    <row r="57" spans="1:14" ht="28.9" customHeight="1" x14ac:dyDescent="0.2">
      <c r="A57" s="10" t="s">
        <v>42</v>
      </c>
      <c r="B57" s="11" t="s">
        <v>84</v>
      </c>
      <c r="C57" s="30">
        <v>18176.3</v>
      </c>
      <c r="D57" s="12">
        <f t="shared" si="9"/>
        <v>0</v>
      </c>
      <c r="E57" s="12">
        <v>18176.3</v>
      </c>
      <c r="F57" s="12">
        <f t="shared" si="10"/>
        <v>0</v>
      </c>
      <c r="G57" s="12">
        <v>18176.3</v>
      </c>
      <c r="H57" s="12">
        <f t="shared" si="11"/>
        <v>0</v>
      </c>
      <c r="I57" s="12">
        <v>18176.3</v>
      </c>
      <c r="J57" s="12">
        <f t="shared" si="12"/>
        <v>0</v>
      </c>
      <c r="K57" s="12">
        <v>18176.3</v>
      </c>
      <c r="L57" s="12">
        <f t="shared" si="12"/>
        <v>-97.1</v>
      </c>
      <c r="M57" s="12">
        <v>18079.2</v>
      </c>
      <c r="N57" s="30">
        <v>18154.099999999999</v>
      </c>
    </row>
    <row r="58" spans="1:14" s="9" customFormat="1" ht="27.75" customHeight="1" x14ac:dyDescent="0.2">
      <c r="A58" s="6" t="s">
        <v>37</v>
      </c>
      <c r="B58" s="7" t="s">
        <v>85</v>
      </c>
      <c r="C58" s="8">
        <f>SUM(C59:C60)</f>
        <v>0</v>
      </c>
      <c r="D58" s="8">
        <f t="shared" si="9"/>
        <v>7566.8</v>
      </c>
      <c r="E58" s="8">
        <f>SUM(E59:E60)</f>
        <v>7566.8</v>
      </c>
      <c r="F58" s="8">
        <f t="shared" si="10"/>
        <v>181800.2</v>
      </c>
      <c r="G58" s="8">
        <f>SUM(G59:G60)</f>
        <v>189367</v>
      </c>
      <c r="H58" s="8">
        <f t="shared" si="11"/>
        <v>20561.099999999999</v>
      </c>
      <c r="I58" s="8">
        <f>SUM(I59:I60)</f>
        <v>209928.1</v>
      </c>
      <c r="J58" s="8">
        <f t="shared" si="12"/>
        <v>-15171</v>
      </c>
      <c r="K58" s="8">
        <f>SUM(K59:K60)</f>
        <v>194757.1</v>
      </c>
      <c r="L58" s="8">
        <f t="shared" si="12"/>
        <v>4303.5</v>
      </c>
      <c r="M58" s="16">
        <f>SUM(M59:M60)</f>
        <v>199060.6</v>
      </c>
      <c r="N58" s="16">
        <f>SUM(N59:N60)</f>
        <v>199060.6</v>
      </c>
    </row>
    <row r="59" spans="1:14" ht="17.25" customHeight="1" x14ac:dyDescent="0.2">
      <c r="A59" s="10" t="s">
        <v>102</v>
      </c>
      <c r="B59" s="11" t="s">
        <v>86</v>
      </c>
      <c r="C59" s="29">
        <v>0</v>
      </c>
      <c r="D59" s="12">
        <f t="shared" si="9"/>
        <v>0</v>
      </c>
      <c r="E59" s="12">
        <v>0</v>
      </c>
      <c r="F59" s="12">
        <f t="shared" si="10"/>
        <v>36645.199999999997</v>
      </c>
      <c r="G59" s="12">
        <v>36645.199999999997</v>
      </c>
      <c r="H59" s="12">
        <f t="shared" si="11"/>
        <v>20561.2</v>
      </c>
      <c r="I59" s="12">
        <v>57206.400000000001</v>
      </c>
      <c r="J59" s="12">
        <f t="shared" si="12"/>
        <v>-8.8000000000000007</v>
      </c>
      <c r="K59" s="12">
        <v>57197.599999999999</v>
      </c>
      <c r="L59" s="12">
        <f t="shared" si="12"/>
        <v>6166.8</v>
      </c>
      <c r="M59" s="12">
        <v>63364.4</v>
      </c>
      <c r="N59" s="30">
        <v>63364.4</v>
      </c>
    </row>
    <row r="60" spans="1:14" ht="17.25" customHeight="1" x14ac:dyDescent="0.2">
      <c r="A60" s="10" t="s">
        <v>103</v>
      </c>
      <c r="B60" s="11" t="s">
        <v>87</v>
      </c>
      <c r="C60" s="29">
        <v>0</v>
      </c>
      <c r="D60" s="12">
        <f t="shared" si="9"/>
        <v>7566.8</v>
      </c>
      <c r="E60" s="12">
        <v>7566.8</v>
      </c>
      <c r="F60" s="12">
        <f t="shared" si="10"/>
        <v>145155</v>
      </c>
      <c r="G60" s="12">
        <v>152721.79999999999</v>
      </c>
      <c r="H60" s="12">
        <f t="shared" si="11"/>
        <v>-0.1</v>
      </c>
      <c r="I60" s="12">
        <v>152721.70000000001</v>
      </c>
      <c r="J60" s="12">
        <f t="shared" si="12"/>
        <v>-15162.2</v>
      </c>
      <c r="K60" s="12">
        <v>137559.5</v>
      </c>
      <c r="L60" s="12">
        <f t="shared" si="12"/>
        <v>-1863.3</v>
      </c>
      <c r="M60" s="12">
        <v>135696.20000000001</v>
      </c>
      <c r="N60" s="30">
        <v>135696.20000000001</v>
      </c>
    </row>
    <row r="61" spans="1:14" s="9" customFormat="1" ht="27.75" customHeight="1" x14ac:dyDescent="0.2">
      <c r="A61" s="6" t="s">
        <v>104</v>
      </c>
      <c r="B61" s="7" t="s">
        <v>105</v>
      </c>
      <c r="C61" s="8">
        <f>SUM(C62:C63)</f>
        <v>18054.099999999999</v>
      </c>
      <c r="D61" s="8">
        <f t="shared" si="9"/>
        <v>0</v>
      </c>
      <c r="E61" s="8">
        <f>SUM(E62:E63)</f>
        <v>18054.099999999999</v>
      </c>
      <c r="F61" s="8">
        <f t="shared" si="10"/>
        <v>0</v>
      </c>
      <c r="G61" s="8">
        <f>SUM(G62:G63)</f>
        <v>18054.099999999999</v>
      </c>
      <c r="H61" s="8">
        <f t="shared" si="11"/>
        <v>0</v>
      </c>
      <c r="I61" s="8">
        <f>SUM(I62:I63)</f>
        <v>18054.099999999999</v>
      </c>
      <c r="J61" s="8">
        <f t="shared" si="12"/>
        <v>600</v>
      </c>
      <c r="K61" s="8">
        <f>SUM(K62:K63)</f>
        <v>18654.099999999999</v>
      </c>
      <c r="L61" s="8">
        <f t="shared" si="12"/>
        <v>290</v>
      </c>
      <c r="M61" s="16">
        <f>SUM(M62:M63)</f>
        <v>18944.099999999999</v>
      </c>
      <c r="N61" s="16">
        <f>SUM(N62:N63)</f>
        <v>18944.099999999999</v>
      </c>
    </row>
    <row r="62" spans="1:14" ht="27.75" customHeight="1" x14ac:dyDescent="0.2">
      <c r="A62" s="10" t="s">
        <v>36</v>
      </c>
      <c r="B62" s="11" t="s">
        <v>106</v>
      </c>
      <c r="C62" s="30">
        <v>11779.4</v>
      </c>
      <c r="D62" s="12">
        <f t="shared" si="9"/>
        <v>0</v>
      </c>
      <c r="E62" s="12">
        <v>11779.4</v>
      </c>
      <c r="F62" s="12">
        <f t="shared" si="10"/>
        <v>0</v>
      </c>
      <c r="G62" s="12">
        <v>11779.4</v>
      </c>
      <c r="H62" s="12">
        <f t="shared" si="11"/>
        <v>0</v>
      </c>
      <c r="I62" s="12">
        <v>11779.4</v>
      </c>
      <c r="J62" s="12">
        <f t="shared" si="12"/>
        <v>250</v>
      </c>
      <c r="K62" s="12">
        <v>12029.4</v>
      </c>
      <c r="L62" s="12">
        <f t="shared" si="12"/>
        <v>640</v>
      </c>
      <c r="M62" s="12">
        <v>12669.4</v>
      </c>
      <c r="N62" s="30">
        <v>12669.4</v>
      </c>
    </row>
    <row r="63" spans="1:14" ht="30.6" customHeight="1" x14ac:dyDescent="0.2">
      <c r="A63" s="10" t="s">
        <v>107</v>
      </c>
      <c r="B63" s="11" t="s">
        <v>108</v>
      </c>
      <c r="C63" s="30">
        <v>6274.7</v>
      </c>
      <c r="D63" s="12">
        <f t="shared" si="9"/>
        <v>0</v>
      </c>
      <c r="E63" s="12">
        <v>6274.7</v>
      </c>
      <c r="F63" s="12">
        <f t="shared" si="10"/>
        <v>0</v>
      </c>
      <c r="G63" s="12">
        <v>6274.7</v>
      </c>
      <c r="H63" s="12">
        <f t="shared" si="11"/>
        <v>0</v>
      </c>
      <c r="I63" s="12">
        <v>6274.7</v>
      </c>
      <c r="J63" s="12">
        <f t="shared" si="12"/>
        <v>350</v>
      </c>
      <c r="K63" s="12">
        <v>6624.7</v>
      </c>
      <c r="L63" s="12">
        <f t="shared" si="12"/>
        <v>-350</v>
      </c>
      <c r="M63" s="12">
        <v>6274.7</v>
      </c>
      <c r="N63" s="30">
        <v>6274.7</v>
      </c>
    </row>
    <row r="64" spans="1:14" s="9" customFormat="1" ht="41.25" customHeight="1" x14ac:dyDescent="0.2">
      <c r="A64" s="6" t="s">
        <v>8</v>
      </c>
      <c r="B64" s="7" t="s">
        <v>0</v>
      </c>
      <c r="C64" s="8">
        <f t="shared" ref="C64:N64" si="13">SUM(C65)</f>
        <v>4177</v>
      </c>
      <c r="D64" s="8">
        <f t="shared" si="9"/>
        <v>0</v>
      </c>
      <c r="E64" s="8">
        <f t="shared" si="13"/>
        <v>4177</v>
      </c>
      <c r="F64" s="8">
        <f t="shared" si="10"/>
        <v>0</v>
      </c>
      <c r="G64" s="8">
        <f>SUM(G65)</f>
        <v>4177</v>
      </c>
      <c r="H64" s="8">
        <f t="shared" si="11"/>
        <v>0</v>
      </c>
      <c r="I64" s="8">
        <f t="shared" si="13"/>
        <v>4177</v>
      </c>
      <c r="J64" s="8">
        <f t="shared" si="12"/>
        <v>0</v>
      </c>
      <c r="K64" s="8">
        <f t="shared" si="13"/>
        <v>4177</v>
      </c>
      <c r="L64" s="8">
        <f t="shared" si="12"/>
        <v>-325</v>
      </c>
      <c r="M64" s="8">
        <f t="shared" si="13"/>
        <v>3852</v>
      </c>
      <c r="N64" s="8">
        <f t="shared" si="13"/>
        <v>3852</v>
      </c>
    </row>
    <row r="65" spans="1:14" ht="43.9" customHeight="1" x14ac:dyDescent="0.2">
      <c r="A65" s="10" t="s">
        <v>109</v>
      </c>
      <c r="B65" s="11" t="s">
        <v>110</v>
      </c>
      <c r="C65" s="30">
        <v>4177</v>
      </c>
      <c r="D65" s="12">
        <f t="shared" si="9"/>
        <v>0</v>
      </c>
      <c r="E65" s="12">
        <v>4177</v>
      </c>
      <c r="F65" s="12">
        <f t="shared" si="10"/>
        <v>0</v>
      </c>
      <c r="G65" s="12">
        <v>4177</v>
      </c>
      <c r="H65" s="12">
        <f t="shared" si="11"/>
        <v>0</v>
      </c>
      <c r="I65" s="12">
        <v>4177</v>
      </c>
      <c r="J65" s="12">
        <f t="shared" si="12"/>
        <v>0</v>
      </c>
      <c r="K65" s="12">
        <v>4177</v>
      </c>
      <c r="L65" s="12">
        <f t="shared" si="12"/>
        <v>-325</v>
      </c>
      <c r="M65" s="12">
        <v>3852</v>
      </c>
      <c r="N65" s="30">
        <v>3852</v>
      </c>
    </row>
    <row r="66" spans="1:14" s="9" customFormat="1" ht="73.150000000000006" hidden="1" customHeight="1" x14ac:dyDescent="0.2">
      <c r="A66" s="6" t="s">
        <v>111</v>
      </c>
      <c r="B66" s="7" t="s">
        <v>112</v>
      </c>
      <c r="C66" s="8">
        <f t="shared" ref="C66:K66" si="14">SUM(C67:C69)</f>
        <v>0</v>
      </c>
      <c r="D66" s="8">
        <f t="shared" si="9"/>
        <v>0</v>
      </c>
      <c r="E66" s="8">
        <f t="shared" si="14"/>
        <v>0</v>
      </c>
      <c r="F66" s="8">
        <f t="shared" si="10"/>
        <v>0</v>
      </c>
      <c r="G66" s="8">
        <f>SUM(G67:G69)</f>
        <v>0</v>
      </c>
      <c r="H66" s="8">
        <f t="shared" si="11"/>
        <v>0</v>
      </c>
      <c r="I66" s="8">
        <f t="shared" si="14"/>
        <v>0</v>
      </c>
      <c r="J66" s="8">
        <f t="shared" si="12"/>
        <v>0</v>
      </c>
      <c r="K66" s="8">
        <f t="shared" si="14"/>
        <v>0</v>
      </c>
      <c r="L66" s="8">
        <f t="shared" si="12"/>
        <v>0</v>
      </c>
      <c r="M66" s="8"/>
      <c r="N66" s="14"/>
    </row>
    <row r="67" spans="1:14" ht="63.75" hidden="1" x14ac:dyDescent="0.2">
      <c r="A67" s="10" t="s">
        <v>118</v>
      </c>
      <c r="B67" s="11" t="s">
        <v>113</v>
      </c>
      <c r="C67" s="12"/>
      <c r="D67" s="12">
        <f t="shared" si="9"/>
        <v>0</v>
      </c>
      <c r="E67" s="12"/>
      <c r="F67" s="12">
        <f t="shared" si="10"/>
        <v>0</v>
      </c>
      <c r="G67" s="12"/>
      <c r="H67" s="12">
        <f t="shared" si="11"/>
        <v>0</v>
      </c>
      <c r="I67" s="12"/>
      <c r="J67" s="12">
        <f t="shared" si="12"/>
        <v>0</v>
      </c>
      <c r="K67" s="12"/>
      <c r="L67" s="12">
        <f t="shared" si="12"/>
        <v>0</v>
      </c>
      <c r="M67" s="12"/>
      <c r="N67" s="15"/>
    </row>
    <row r="68" spans="1:14" ht="16.5" hidden="1" customHeight="1" x14ac:dyDescent="0.2">
      <c r="A68" s="10" t="s">
        <v>114</v>
      </c>
      <c r="B68" s="11" t="s">
        <v>115</v>
      </c>
      <c r="C68" s="12"/>
      <c r="D68" s="12">
        <f t="shared" si="9"/>
        <v>0</v>
      </c>
      <c r="E68" s="12"/>
      <c r="F68" s="12">
        <f t="shared" si="10"/>
        <v>0</v>
      </c>
      <c r="G68" s="12"/>
      <c r="H68" s="12">
        <f t="shared" si="11"/>
        <v>0</v>
      </c>
      <c r="I68" s="12"/>
      <c r="J68" s="12">
        <f t="shared" si="12"/>
        <v>0</v>
      </c>
      <c r="K68" s="12"/>
      <c r="L68" s="12">
        <f t="shared" si="12"/>
        <v>0</v>
      </c>
      <c r="M68" s="12"/>
      <c r="N68" s="15"/>
    </row>
    <row r="69" spans="1:14" ht="40.5" hidden="1" customHeight="1" x14ac:dyDescent="0.2">
      <c r="A69" s="10" t="s">
        <v>117</v>
      </c>
      <c r="B69" s="11" t="s">
        <v>116</v>
      </c>
      <c r="C69" s="12"/>
      <c r="D69" s="12">
        <f t="shared" si="9"/>
        <v>0</v>
      </c>
      <c r="E69" s="12"/>
      <c r="F69" s="12">
        <f t="shared" si="10"/>
        <v>0</v>
      </c>
      <c r="G69" s="12"/>
      <c r="H69" s="12">
        <f t="shared" si="11"/>
        <v>0</v>
      </c>
      <c r="I69" s="12"/>
      <c r="J69" s="12">
        <f t="shared" si="12"/>
        <v>0</v>
      </c>
      <c r="K69" s="12"/>
      <c r="L69" s="12">
        <f t="shared" si="12"/>
        <v>0</v>
      </c>
      <c r="M69" s="12"/>
      <c r="N69" s="15"/>
    </row>
    <row r="70" spans="1:14" s="9" customFormat="1" ht="26.25" customHeight="1" x14ac:dyDescent="0.2">
      <c r="A70" s="6" t="s">
        <v>155</v>
      </c>
      <c r="B70" s="7"/>
      <c r="C70" s="8">
        <f>Доходы!B9-Расходы!C6</f>
        <v>-122908.2</v>
      </c>
      <c r="D70" s="8">
        <f>Доходы!C9-Расходы!D6</f>
        <v>-52721.4</v>
      </c>
      <c r="E70" s="8">
        <f>Доходы!B9-Расходы!E6</f>
        <v>-269153.3</v>
      </c>
      <c r="F70" s="8">
        <f>Доходы!E9-Расходы!F6</f>
        <v>-467249.7</v>
      </c>
      <c r="G70" s="8">
        <f>Доходы!D9-Расходы!G6</f>
        <v>-1284159.1000000001</v>
      </c>
      <c r="H70" s="8">
        <f>Доходы!G9-Расходы!H6</f>
        <v>0</v>
      </c>
      <c r="I70" s="8">
        <f>Доходы!F9-Расходы!I6</f>
        <v>-694718.4</v>
      </c>
      <c r="J70" s="8">
        <f>Доходы!I9-Расходы!J6</f>
        <v>0.1</v>
      </c>
      <c r="K70" s="8">
        <f>Доходы!H9-Расходы!K6</f>
        <v>-940333.8</v>
      </c>
      <c r="L70" s="8">
        <f>Доходы!K9-Расходы!L6</f>
        <v>162975</v>
      </c>
      <c r="M70" s="8">
        <f>Доходы!J9-Расходы!M6</f>
        <v>-776181.9</v>
      </c>
      <c r="N70" s="8">
        <f>Доходы!K9-Расходы!N6</f>
        <v>-5494494.0999999996</v>
      </c>
    </row>
    <row r="71" spans="1:14" ht="32.25" customHeight="1" x14ac:dyDescent="0.2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20"/>
      <c r="L71" s="20"/>
      <c r="M71" s="20"/>
    </row>
    <row r="72" spans="1:14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5" spans="1:14" s="22" customFormat="1" x14ac:dyDescent="0.2"/>
  </sheetData>
  <mergeCells count="15">
    <mergeCell ref="L3:L4"/>
    <mergeCell ref="M3:M4"/>
    <mergeCell ref="A1:N1"/>
    <mergeCell ref="N3:N4"/>
    <mergeCell ref="A3:A4"/>
    <mergeCell ref="B3:B4"/>
    <mergeCell ref="K3:K4"/>
    <mergeCell ref="C3:C4"/>
    <mergeCell ref="G3:G4"/>
    <mergeCell ref="E3:E4"/>
    <mergeCell ref="I3:I4"/>
    <mergeCell ref="D3:D4"/>
    <mergeCell ref="F3:F4"/>
    <mergeCell ref="H3:H4"/>
    <mergeCell ref="J3:J4"/>
  </mergeCells>
  <pageMargins left="0.43307086614173229" right="0.23622047244094491" top="0.35433070866141736" bottom="0.35433070866141736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Пастух Лилия Вазимовна</cp:lastModifiedBy>
  <cp:lastPrinted>2020-02-18T09:23:59Z</cp:lastPrinted>
  <dcterms:created xsi:type="dcterms:W3CDTF">1999-06-18T11:49:53Z</dcterms:created>
  <dcterms:modified xsi:type="dcterms:W3CDTF">2020-03-18T10:23:26Z</dcterms:modified>
</cp:coreProperties>
</file>