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4" sheetId="1" r:id="rId1"/>
  </sheets>
  <definedNames>
    <definedName name="_xlnm.Print_Area" localSheetId="0">пр4!$A$1:$K$64</definedName>
  </definedNames>
  <calcPr calcId="162913"/>
</workbook>
</file>

<file path=xl/calcChain.xml><?xml version="1.0" encoding="utf-8"?>
<calcChain xmlns="http://schemas.openxmlformats.org/spreadsheetml/2006/main">
  <c r="K19" i="1" l="1"/>
  <c r="K15" i="1" l="1"/>
  <c r="K13" i="1" s="1"/>
  <c r="K16" i="1"/>
  <c r="K30" i="1"/>
  <c r="K29" i="1" s="1"/>
  <c r="K33" i="1"/>
  <c r="K32" i="1" s="1"/>
  <c r="K37" i="1"/>
  <c r="K39" i="1"/>
  <c r="K42" i="1"/>
  <c r="K41" i="1" s="1"/>
  <c r="K47" i="1"/>
  <c r="K50" i="1"/>
  <c r="K49" i="1" s="1"/>
  <c r="K53" i="1"/>
  <c r="K52" i="1" s="1"/>
  <c r="K58" i="1"/>
  <c r="K62" i="1"/>
  <c r="K36" i="1" l="1"/>
  <c r="K35" i="1" s="1"/>
  <c r="K48" i="1"/>
  <c r="K28" i="1"/>
  <c r="J61" i="1" l="1"/>
  <c r="J20" i="1" l="1"/>
  <c r="J54" i="1" s="1"/>
  <c r="H61" i="1" l="1"/>
  <c r="J62" i="1" l="1"/>
  <c r="J60" i="1" l="1"/>
  <c r="J59" i="1" s="1"/>
  <c r="J57" i="1"/>
  <c r="J56" i="1" s="1"/>
  <c r="J53" i="1"/>
  <c r="J52" i="1" s="1"/>
  <c r="J50" i="1"/>
  <c r="J49" i="1" s="1"/>
  <c r="J42" i="1"/>
  <c r="J41" i="1" s="1"/>
  <c r="J39" i="1"/>
  <c r="J37" i="1"/>
  <c r="J33" i="1"/>
  <c r="J32" i="1" s="1"/>
  <c r="J30" i="1"/>
  <c r="J29" i="1" s="1"/>
  <c r="J26" i="1"/>
  <c r="J24" i="1"/>
  <c r="J21" i="1"/>
  <c r="J19" i="1"/>
  <c r="J18" i="1" s="1"/>
  <c r="J16" i="1"/>
  <c r="J15" i="1"/>
  <c r="J13" i="1" s="1"/>
  <c r="J48" i="1" l="1"/>
  <c r="J36" i="1"/>
  <c r="J35" i="1" s="1"/>
  <c r="J28" i="1" s="1"/>
  <c r="J23" i="1"/>
  <c r="J12" i="1" s="1"/>
  <c r="J55" i="1"/>
  <c r="J47" i="1" l="1"/>
  <c r="J64" i="1" s="1"/>
  <c r="H54" i="1"/>
  <c r="I62" i="1" l="1"/>
  <c r="H62" i="1"/>
  <c r="I57" i="1"/>
  <c r="H57" i="1"/>
  <c r="H56" i="1" s="1"/>
  <c r="I50" i="1"/>
  <c r="I49" i="1" s="1"/>
  <c r="H50" i="1"/>
  <c r="H49" i="1"/>
  <c r="I42" i="1"/>
  <c r="I41" i="1" s="1"/>
  <c r="H42" i="1"/>
  <c r="H41" i="1" s="1"/>
  <c r="I39" i="1"/>
  <c r="H39" i="1"/>
  <c r="I37" i="1"/>
  <c r="H37" i="1"/>
  <c r="I33" i="1"/>
  <c r="I32" i="1" s="1"/>
  <c r="H33" i="1"/>
  <c r="H32" i="1" s="1"/>
  <c r="I30" i="1"/>
  <c r="I29" i="1" s="1"/>
  <c r="H30" i="1"/>
  <c r="H29" i="1"/>
  <c r="H26" i="1"/>
  <c r="H24" i="1"/>
  <c r="H21" i="1"/>
  <c r="H19" i="1"/>
  <c r="H18" i="1" s="1"/>
  <c r="I16" i="1"/>
  <c r="H16" i="1"/>
  <c r="I15" i="1"/>
  <c r="I13" i="1" s="1"/>
  <c r="H15" i="1"/>
  <c r="H13" i="1" s="1"/>
  <c r="H36" i="1" l="1"/>
  <c r="H35" i="1" s="1"/>
  <c r="H28" i="1" s="1"/>
  <c r="I56" i="1"/>
  <c r="K56" i="1" s="1"/>
  <c r="K57" i="1"/>
  <c r="I36" i="1"/>
  <c r="I35" i="1" s="1"/>
  <c r="I28" i="1" s="1"/>
  <c r="H23" i="1"/>
  <c r="H12" i="1" s="1"/>
  <c r="H53" i="1"/>
  <c r="H52" i="1" s="1"/>
  <c r="H48" i="1" s="1"/>
  <c r="H60" i="1"/>
  <c r="H59" i="1" s="1"/>
  <c r="H55" i="1" s="1"/>
  <c r="F61" i="1"/>
  <c r="H47" i="1" l="1"/>
  <c r="H64" i="1" s="1"/>
  <c r="F20" i="1" l="1"/>
  <c r="F54" i="1" s="1"/>
  <c r="G25" i="1" l="1"/>
  <c r="I25" i="1" s="1"/>
  <c r="I24" i="1" l="1"/>
  <c r="K25" i="1"/>
  <c r="F62" i="1"/>
  <c r="F60" i="1"/>
  <c r="F57" i="1"/>
  <c r="F56" i="1" s="1"/>
  <c r="F53" i="1"/>
  <c r="F52" i="1" s="1"/>
  <c r="F50" i="1"/>
  <c r="F49" i="1" s="1"/>
  <c r="F42" i="1"/>
  <c r="F41" i="1"/>
  <c r="F39" i="1"/>
  <c r="F37" i="1"/>
  <c r="F33" i="1"/>
  <c r="F32" i="1"/>
  <c r="F30" i="1"/>
  <c r="F29" i="1" s="1"/>
  <c r="F26" i="1"/>
  <c r="F24" i="1"/>
  <c r="F21" i="1"/>
  <c r="F19" i="1"/>
  <c r="F16" i="1"/>
  <c r="F15" i="1"/>
  <c r="F13" i="1" s="1"/>
  <c r="G62" i="1"/>
  <c r="G57" i="1"/>
  <c r="G56" i="1" s="1"/>
  <c r="G50" i="1"/>
  <c r="G49" i="1" s="1"/>
  <c r="G42" i="1"/>
  <c r="G41" i="1" s="1"/>
  <c r="G39" i="1"/>
  <c r="G37" i="1"/>
  <c r="G33" i="1"/>
  <c r="G32" i="1" s="1"/>
  <c r="G30" i="1"/>
  <c r="G29" i="1"/>
  <c r="G24" i="1"/>
  <c r="G16" i="1"/>
  <c r="G15" i="1"/>
  <c r="G13" i="1" s="1"/>
  <c r="F18" i="1" l="1"/>
  <c r="F36" i="1"/>
  <c r="F35" i="1" s="1"/>
  <c r="F28" i="1" s="1"/>
  <c r="F59" i="1"/>
  <c r="G36" i="1"/>
  <c r="G35" i="1" s="1"/>
  <c r="F48" i="1"/>
  <c r="K24" i="1"/>
  <c r="S54" i="1"/>
  <c r="L54" i="1"/>
  <c r="M54" i="1"/>
  <c r="F23" i="1"/>
  <c r="F12" i="1" s="1"/>
  <c r="F55" i="1"/>
  <c r="G28" i="1"/>
  <c r="F47" i="1" l="1"/>
  <c r="F64" i="1"/>
  <c r="C20" i="1"/>
  <c r="E20" i="1" s="1"/>
  <c r="G20" i="1" s="1"/>
  <c r="E27" i="1"/>
  <c r="G27" i="1" s="1"/>
  <c r="E22" i="1"/>
  <c r="G22" i="1" s="1"/>
  <c r="I22" i="1" l="1"/>
  <c r="G21" i="1"/>
  <c r="G26" i="1"/>
  <c r="G23" i="1" s="1"/>
  <c r="I27" i="1"/>
  <c r="I20" i="1"/>
  <c r="I19" i="1" s="1"/>
  <c r="G19" i="1"/>
  <c r="E19" i="1"/>
  <c r="C54" i="1"/>
  <c r="E54" i="1" s="1"/>
  <c r="G54" i="1" s="1"/>
  <c r="C61" i="1"/>
  <c r="E61" i="1" s="1"/>
  <c r="G61" i="1" s="1"/>
  <c r="I26" i="1" l="1"/>
  <c r="I23" i="1" s="1"/>
  <c r="I54" i="1"/>
  <c r="I53" i="1" s="1"/>
  <c r="I52" i="1" s="1"/>
  <c r="I48" i="1" s="1"/>
  <c r="G53" i="1"/>
  <c r="G52" i="1" s="1"/>
  <c r="G48" i="1" s="1"/>
  <c r="G18" i="1"/>
  <c r="G12" i="1" s="1"/>
  <c r="I61" i="1"/>
  <c r="I60" i="1" s="1"/>
  <c r="G60" i="1"/>
  <c r="G59" i="1" s="1"/>
  <c r="G55" i="1" s="1"/>
  <c r="K22" i="1"/>
  <c r="I21" i="1"/>
  <c r="I18" i="1" s="1"/>
  <c r="E62" i="1"/>
  <c r="D62" i="1"/>
  <c r="D59" i="1" s="1"/>
  <c r="C62" i="1"/>
  <c r="E60" i="1"/>
  <c r="D60" i="1"/>
  <c r="C60" i="1"/>
  <c r="E57" i="1"/>
  <c r="E56" i="1" s="1"/>
  <c r="D57" i="1"/>
  <c r="D56" i="1" s="1"/>
  <c r="C57" i="1"/>
  <c r="C56" i="1" s="1"/>
  <c r="E53" i="1"/>
  <c r="E52" i="1" s="1"/>
  <c r="D53" i="1"/>
  <c r="D52" i="1" s="1"/>
  <c r="E50" i="1"/>
  <c r="E49" i="1" s="1"/>
  <c r="D50" i="1"/>
  <c r="D49" i="1" s="1"/>
  <c r="C50" i="1"/>
  <c r="E42" i="1"/>
  <c r="E41" i="1" s="1"/>
  <c r="D42" i="1"/>
  <c r="D41" i="1" s="1"/>
  <c r="C42" i="1"/>
  <c r="E39" i="1"/>
  <c r="D39" i="1"/>
  <c r="C39" i="1"/>
  <c r="E37" i="1"/>
  <c r="D37" i="1"/>
  <c r="C37" i="1"/>
  <c r="E33" i="1"/>
  <c r="E32" i="1" s="1"/>
  <c r="D33" i="1"/>
  <c r="D32" i="1" s="1"/>
  <c r="C33" i="1"/>
  <c r="E30" i="1"/>
  <c r="E29" i="1" s="1"/>
  <c r="D30" i="1"/>
  <c r="D29" i="1" s="1"/>
  <c r="C30" i="1"/>
  <c r="E26" i="1"/>
  <c r="D26" i="1"/>
  <c r="C26" i="1"/>
  <c r="E24" i="1"/>
  <c r="D24" i="1"/>
  <c r="C24" i="1"/>
  <c r="E21" i="1"/>
  <c r="D21" i="1"/>
  <c r="C21" i="1"/>
  <c r="D19" i="1"/>
  <c r="E16" i="1"/>
  <c r="D16" i="1"/>
  <c r="C16" i="1"/>
  <c r="E15" i="1"/>
  <c r="E13" i="1" s="1"/>
  <c r="D15" i="1"/>
  <c r="D13" i="1" s="1"/>
  <c r="C15" i="1"/>
  <c r="C13" i="1" s="1"/>
  <c r="I12" i="1" l="1"/>
  <c r="G47" i="1"/>
  <c r="G64" i="1" s="1"/>
  <c r="E36" i="1"/>
  <c r="E35" i="1" s="1"/>
  <c r="E28" i="1" s="1"/>
  <c r="I59" i="1"/>
  <c r="K60" i="1"/>
  <c r="K21" i="1"/>
  <c r="K18" i="1" s="1"/>
  <c r="S61" i="1"/>
  <c r="S47" i="1" s="1"/>
  <c r="K26" i="1"/>
  <c r="K23" i="1" s="1"/>
  <c r="L61" i="1"/>
  <c r="L47" i="1" s="1"/>
  <c r="M61" i="1"/>
  <c r="D36" i="1"/>
  <c r="D35" i="1" s="1"/>
  <c r="D28" i="1" s="1"/>
  <c r="D48" i="1"/>
  <c r="D18" i="1"/>
  <c r="D55" i="1"/>
  <c r="C23" i="1"/>
  <c r="E23" i="1"/>
  <c r="C41" i="1"/>
  <c r="E18" i="1"/>
  <c r="E12" i="1" s="1"/>
  <c r="D23" i="1"/>
  <c r="E48" i="1"/>
  <c r="E59" i="1"/>
  <c r="E55" i="1" s="1"/>
  <c r="C49" i="1"/>
  <c r="C59" i="1"/>
  <c r="C55" i="1" s="1"/>
  <c r="C36" i="1"/>
  <c r="C29" i="1"/>
  <c r="C32" i="1"/>
  <c r="D12" i="1" l="1"/>
  <c r="K12" i="1"/>
  <c r="K64" i="1" s="1"/>
  <c r="K59" i="1"/>
  <c r="I55" i="1"/>
  <c r="D47" i="1"/>
  <c r="D64" i="1" s="1"/>
  <c r="E47" i="1"/>
  <c r="E64" i="1" s="1"/>
  <c r="C35" i="1"/>
  <c r="I47" i="1" l="1"/>
  <c r="I64" i="1" s="1"/>
  <c r="K55" i="1"/>
  <c r="C28" i="1"/>
  <c r="C53" i="1" l="1"/>
  <c r="C19" i="1" l="1"/>
  <c r="C52" i="1"/>
  <c r="C18" i="1" l="1"/>
  <c r="C48" i="1"/>
  <c r="C47" i="1" s="1"/>
  <c r="C12" i="1" l="1"/>
  <c r="C64" i="1" s="1"/>
</calcChain>
</file>

<file path=xl/sharedStrings.xml><?xml version="1.0" encoding="utf-8"?>
<sst xmlns="http://schemas.openxmlformats.org/spreadsheetml/2006/main" count="143" uniqueCount="129">
  <si>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</si>
  <si>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</si>
  <si>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</si>
  <si>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</si>
  <si>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</si>
  <si>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</si>
  <si>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</si>
  <si>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</si>
  <si>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</si>
  <si>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</si>
  <si>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</si>
  <si>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</si>
  <si>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</si>
  <si>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</si>
  <si>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</si>
  <si>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</si>
  <si>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</si>
  <si>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</si>
  <si>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</si>
  <si>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</si>
  <si>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</si>
  <si>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</si>
  <si>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</si>
  <si>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</si>
  <si>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</si>
  <si>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</si>
  <si>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</si>
  <si>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</si>
  <si>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</si>
  <si>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</si>
  <si>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</si>
  <si>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</si>
  <si>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</si>
  <si>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</si>
  <si>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</si>
  <si>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</si>
  <si>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</si>
  <si>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</si>
  <si>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</si>
  <si>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</si>
  <si>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</si>
  <si>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</si>
  <si>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</si>
  <si>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</si>
  <si>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</si>
  <si>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</si>
  <si>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</si>
  <si>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</si>
  <si>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</si>
  <si>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</si>
  <si>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</si>
  <si>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</si>
  <si>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</si>
  <si>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</si>
  <si>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</si>
  <si>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</si>
  <si>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</si>
  <si>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</si>
  <si>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</si>
  <si>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</si>
  <si>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</si>
  <si>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</si>
  <si>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</si>
  <si>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</si>
  <si>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</si>
  <si>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</si>
  <si>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</si>
  <si>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</si>
  <si>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</si>
  <si>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</si>
  <si>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</si>
  <si>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</si>
  <si>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</si>
  <si>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</si>
  <si>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</si>
  <si>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</si>
  <si>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</si>
  <si>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</si>
  <si>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</si>
  <si>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</si>
  <si>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</si>
  <si>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</si>
  <si>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</si>
  <si>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</si>
  <si>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</si>
  <si>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</si>
  <si>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</si>
  <si>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</si>
  <si>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</si>
  <si>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</si>
  <si>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</si>
  <si>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</si>
  <si>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</si>
  <si>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</si>
  <si>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</si>
  <si>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</si>
  <si>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</si>
  <si>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</si>
  <si>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</si>
  <si>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</si>
  <si>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</si>
  <si>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</si>
  <si>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</si>
  <si>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</si>
  <si>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</si>
  <si>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</si>
  <si>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</si>
  <si>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</si>
  <si>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</si>
  <si>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</si>
  <si>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</si>
  <si>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Изменения февраля</t>
  </si>
  <si>
    <t>Решение Думы города от 03.12.2021 №137  (тыс.рублей)</t>
  </si>
  <si>
    <t>от "____" ______ №_____</t>
  </si>
  <si>
    <t>Решение Думы города от 11.02.2022 №159  (тыс.рублей)</t>
  </si>
  <si>
    <t>Изменения мая</t>
  </si>
  <si>
    <t>Решение Думы города от 27.05.2022 №203  (тыс.рублей)</t>
  </si>
  <si>
    <t>Изменения октября</t>
  </si>
  <si>
    <t>Приложение 6</t>
  </si>
  <si>
    <t>Решение Думы города от 28.10.2022 №237  (тыс.рублей)</t>
  </si>
  <si>
    <t>Изменения декабря</t>
  </si>
  <si>
    <t>уменьшение дефицита</t>
  </si>
  <si>
    <t>Приложение 4</t>
  </si>
  <si>
    <t>Источники финансирования дефицита бюджета городского округа Мегион Ханты-Мансийского автономного округа – Югры по кодам классификации источников финансирования дефицитов бюджетов за 2022 год</t>
  </si>
  <si>
    <t xml:space="preserve">           (тыс. рублей)</t>
  </si>
  <si>
    <t>Исполнено за 2022 год</t>
  </si>
  <si>
    <t>к решению Думы</t>
  </si>
  <si>
    <t xml:space="preserve">города Мегиона </t>
  </si>
  <si>
    <t>от __________2023  №_____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</si>
</sst>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0" fontId="2" fillId="0" borderId="0"/>
  </cellStyleXfs>
  <cellXfs count="46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/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right"/>
    </xf>
    <xf numFmtId="0" fontId="3" fillId="2" borderId="0" xfId="0" applyFont="1" applyFill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justify"/>
    </xf>
    <xf numFmtId="0" fontId="7" fillId="0" borderId="0" xfId="1" applyFont="1" applyBorder="1" applyAlignment="1" applyProtection="1">
      <alignment horizontal="left"/>
      <protection hidden="1"/>
    </xf>
    <xf numFmtId="49" fontId="5" fillId="0" borderId="2" xfId="0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left"/>
      <protection hidden="1"/>
    </xf>
    <xf numFmtId="0" fontId="6" fillId="0" borderId="0" xfId="0" applyFont="1" applyFill="1"/>
    <xf numFmtId="164" fontId="4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3" fillId="0" borderId="0" xfId="0" applyFont="1" applyFill="1"/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/>
    <xf numFmtId="164" fontId="1" fillId="2" borderId="0" xfId="0" applyNumberFormat="1" applyFont="1" applyFill="1"/>
    <xf numFmtId="0" fontId="1" fillId="2" borderId="0" xfId="0" applyFont="1" applyFill="1"/>
    <xf numFmtId="164" fontId="1" fillId="3" borderId="0" xfId="0" applyNumberFormat="1" applyFont="1" applyFill="1"/>
    <xf numFmtId="0" fontId="9" fillId="0" borderId="1" xfId="0" applyFont="1" applyFill="1" applyBorder="1" applyAlignment="1">
      <alignment horizontal="center" vertical="center" wrapText="1"/>
    </xf>
    <xf numFmtId="0" fontId="10" fillId="0" borderId="0" xfId="3" applyFont="1" applyFill="1"/>
    <xf numFmtId="0" fontId="10" fillId="0" borderId="0" xfId="3" applyFont="1" applyFill="1" applyProtection="1">
      <protection hidden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1"/>
  <sheetViews>
    <sheetView tabSelected="1" topLeftCell="A10" zoomScaleNormal="100" workbookViewId="0">
      <selection activeCell="K64" sqref="K64"/>
    </sheetView>
  </sheetViews>
  <sheetFormatPr defaultRowHeight="15" x14ac:dyDescent="0.25"/>
  <cols>
    <col min="1" max="1" width="67" style="2" customWidth="1"/>
    <col min="2" max="2" width="29.7109375" style="2" customWidth="1"/>
    <col min="3" max="3" width="16.42578125" style="30" hidden="1" customWidth="1"/>
    <col min="4" max="4" width="19.140625" style="2" hidden="1" customWidth="1"/>
    <col min="5" max="5" width="20.42578125" style="2" hidden="1" customWidth="1"/>
    <col min="6" max="6" width="12.85546875" style="2" hidden="1" customWidth="1"/>
    <col min="7" max="7" width="17.140625" style="2" hidden="1" customWidth="1"/>
    <col min="8" max="8" width="24.140625" style="2" hidden="1" customWidth="1"/>
    <col min="9" max="9" width="21.42578125" style="2" hidden="1" customWidth="1"/>
    <col min="10" max="10" width="4.7109375" style="2" hidden="1" customWidth="1"/>
    <col min="11" max="11" width="26" style="2" customWidth="1"/>
    <col min="12" max="12" width="23.42578125" style="2" hidden="1" customWidth="1"/>
    <col min="13" max="13" width="17" style="2" hidden="1" customWidth="1"/>
    <col min="14" max="14" width="19.140625" style="2" hidden="1" customWidth="1"/>
    <col min="15" max="15" width="22" style="2" hidden="1" customWidth="1"/>
    <col min="16" max="16" width="13.42578125" style="2" hidden="1" customWidth="1"/>
    <col min="17" max="17" width="19.140625" style="2" hidden="1" customWidth="1"/>
    <col min="18" max="18" width="9.140625" style="2"/>
    <col min="19" max="19" width="13.7109375" style="2" hidden="1" customWidth="1"/>
    <col min="20" max="240" width="9.140625" style="2"/>
    <col min="241" max="241" width="67" style="2" customWidth="1"/>
    <col min="242" max="242" width="29.7109375" style="2" customWidth="1"/>
    <col min="243" max="243" width="20.7109375" style="2" customWidth="1"/>
    <col min="244" max="245" width="0" style="2" hidden="1" customWidth="1"/>
    <col min="246" max="496" width="9.140625" style="2"/>
    <col min="497" max="497" width="67" style="2" customWidth="1"/>
    <col min="498" max="498" width="29.7109375" style="2" customWidth="1"/>
    <col min="499" max="499" width="20.7109375" style="2" customWidth="1"/>
    <col min="500" max="501" width="0" style="2" hidden="1" customWidth="1"/>
    <col min="502" max="752" width="9.140625" style="2"/>
    <col min="753" max="753" width="67" style="2" customWidth="1"/>
    <col min="754" max="754" width="29.7109375" style="2" customWidth="1"/>
    <col min="755" max="755" width="20.7109375" style="2" customWidth="1"/>
    <col min="756" max="757" width="0" style="2" hidden="1" customWidth="1"/>
    <col min="758" max="1008" width="9.140625" style="2"/>
    <col min="1009" max="1009" width="67" style="2" customWidth="1"/>
    <col min="1010" max="1010" width="29.7109375" style="2" customWidth="1"/>
    <col min="1011" max="1011" width="20.7109375" style="2" customWidth="1"/>
    <col min="1012" max="1013" width="0" style="2" hidden="1" customWidth="1"/>
    <col min="1014" max="1264" width="9.140625" style="2"/>
    <col min="1265" max="1265" width="67" style="2" customWidth="1"/>
    <col min="1266" max="1266" width="29.7109375" style="2" customWidth="1"/>
    <col min="1267" max="1267" width="20.7109375" style="2" customWidth="1"/>
    <col min="1268" max="1269" width="0" style="2" hidden="1" customWidth="1"/>
    <col min="1270" max="1520" width="9.140625" style="2"/>
    <col min="1521" max="1521" width="67" style="2" customWidth="1"/>
    <col min="1522" max="1522" width="29.7109375" style="2" customWidth="1"/>
    <col min="1523" max="1523" width="20.7109375" style="2" customWidth="1"/>
    <col min="1524" max="1525" width="0" style="2" hidden="1" customWidth="1"/>
    <col min="1526" max="1776" width="9.140625" style="2"/>
    <col min="1777" max="1777" width="67" style="2" customWidth="1"/>
    <col min="1778" max="1778" width="29.7109375" style="2" customWidth="1"/>
    <col min="1779" max="1779" width="20.7109375" style="2" customWidth="1"/>
    <col min="1780" max="1781" width="0" style="2" hidden="1" customWidth="1"/>
    <col min="1782" max="2032" width="9.140625" style="2"/>
    <col min="2033" max="2033" width="67" style="2" customWidth="1"/>
    <col min="2034" max="2034" width="29.7109375" style="2" customWidth="1"/>
    <col min="2035" max="2035" width="20.7109375" style="2" customWidth="1"/>
    <col min="2036" max="2037" width="0" style="2" hidden="1" customWidth="1"/>
    <col min="2038" max="2288" width="9.140625" style="2"/>
    <col min="2289" max="2289" width="67" style="2" customWidth="1"/>
    <col min="2290" max="2290" width="29.7109375" style="2" customWidth="1"/>
    <col min="2291" max="2291" width="20.7109375" style="2" customWidth="1"/>
    <col min="2292" max="2293" width="0" style="2" hidden="1" customWidth="1"/>
    <col min="2294" max="2544" width="9.140625" style="2"/>
    <col min="2545" max="2545" width="67" style="2" customWidth="1"/>
    <col min="2546" max="2546" width="29.7109375" style="2" customWidth="1"/>
    <col min="2547" max="2547" width="20.7109375" style="2" customWidth="1"/>
    <col min="2548" max="2549" width="0" style="2" hidden="1" customWidth="1"/>
    <col min="2550" max="2800" width="9.140625" style="2"/>
    <col min="2801" max="2801" width="67" style="2" customWidth="1"/>
    <col min="2802" max="2802" width="29.7109375" style="2" customWidth="1"/>
    <col min="2803" max="2803" width="20.7109375" style="2" customWidth="1"/>
    <col min="2804" max="2805" width="0" style="2" hidden="1" customWidth="1"/>
    <col min="2806" max="3056" width="9.140625" style="2"/>
    <col min="3057" max="3057" width="67" style="2" customWidth="1"/>
    <col min="3058" max="3058" width="29.7109375" style="2" customWidth="1"/>
    <col min="3059" max="3059" width="20.7109375" style="2" customWidth="1"/>
    <col min="3060" max="3061" width="0" style="2" hidden="1" customWidth="1"/>
    <col min="3062" max="3312" width="9.140625" style="2"/>
    <col min="3313" max="3313" width="67" style="2" customWidth="1"/>
    <col min="3314" max="3314" width="29.7109375" style="2" customWidth="1"/>
    <col min="3315" max="3315" width="20.7109375" style="2" customWidth="1"/>
    <col min="3316" max="3317" width="0" style="2" hidden="1" customWidth="1"/>
    <col min="3318" max="3568" width="9.140625" style="2"/>
    <col min="3569" max="3569" width="67" style="2" customWidth="1"/>
    <col min="3570" max="3570" width="29.7109375" style="2" customWidth="1"/>
    <col min="3571" max="3571" width="20.7109375" style="2" customWidth="1"/>
    <col min="3572" max="3573" width="0" style="2" hidden="1" customWidth="1"/>
    <col min="3574" max="3824" width="9.140625" style="2"/>
    <col min="3825" max="3825" width="67" style="2" customWidth="1"/>
    <col min="3826" max="3826" width="29.7109375" style="2" customWidth="1"/>
    <col min="3827" max="3827" width="20.7109375" style="2" customWidth="1"/>
    <col min="3828" max="3829" width="0" style="2" hidden="1" customWidth="1"/>
    <col min="3830" max="4080" width="9.140625" style="2"/>
    <col min="4081" max="4081" width="67" style="2" customWidth="1"/>
    <col min="4082" max="4082" width="29.7109375" style="2" customWidth="1"/>
    <col min="4083" max="4083" width="20.7109375" style="2" customWidth="1"/>
    <col min="4084" max="4085" width="0" style="2" hidden="1" customWidth="1"/>
    <col min="4086" max="4336" width="9.140625" style="2"/>
    <col min="4337" max="4337" width="67" style="2" customWidth="1"/>
    <col min="4338" max="4338" width="29.7109375" style="2" customWidth="1"/>
    <col min="4339" max="4339" width="20.7109375" style="2" customWidth="1"/>
    <col min="4340" max="4341" width="0" style="2" hidden="1" customWidth="1"/>
    <col min="4342" max="4592" width="9.140625" style="2"/>
    <col min="4593" max="4593" width="67" style="2" customWidth="1"/>
    <col min="4594" max="4594" width="29.7109375" style="2" customWidth="1"/>
    <col min="4595" max="4595" width="20.7109375" style="2" customWidth="1"/>
    <col min="4596" max="4597" width="0" style="2" hidden="1" customWidth="1"/>
    <col min="4598" max="4848" width="9.140625" style="2"/>
    <col min="4849" max="4849" width="67" style="2" customWidth="1"/>
    <col min="4850" max="4850" width="29.7109375" style="2" customWidth="1"/>
    <col min="4851" max="4851" width="20.7109375" style="2" customWidth="1"/>
    <col min="4852" max="4853" width="0" style="2" hidden="1" customWidth="1"/>
    <col min="4854" max="5104" width="9.140625" style="2"/>
    <col min="5105" max="5105" width="67" style="2" customWidth="1"/>
    <col min="5106" max="5106" width="29.7109375" style="2" customWidth="1"/>
    <col min="5107" max="5107" width="20.7109375" style="2" customWidth="1"/>
    <col min="5108" max="5109" width="0" style="2" hidden="1" customWidth="1"/>
    <col min="5110" max="5360" width="9.140625" style="2"/>
    <col min="5361" max="5361" width="67" style="2" customWidth="1"/>
    <col min="5362" max="5362" width="29.7109375" style="2" customWidth="1"/>
    <col min="5363" max="5363" width="20.7109375" style="2" customWidth="1"/>
    <col min="5364" max="5365" width="0" style="2" hidden="1" customWidth="1"/>
    <col min="5366" max="5616" width="9.140625" style="2"/>
    <col min="5617" max="5617" width="67" style="2" customWidth="1"/>
    <col min="5618" max="5618" width="29.7109375" style="2" customWidth="1"/>
    <col min="5619" max="5619" width="20.7109375" style="2" customWidth="1"/>
    <col min="5620" max="5621" width="0" style="2" hidden="1" customWidth="1"/>
    <col min="5622" max="5872" width="9.140625" style="2"/>
    <col min="5873" max="5873" width="67" style="2" customWidth="1"/>
    <col min="5874" max="5874" width="29.7109375" style="2" customWidth="1"/>
    <col min="5875" max="5875" width="20.7109375" style="2" customWidth="1"/>
    <col min="5876" max="5877" width="0" style="2" hidden="1" customWidth="1"/>
    <col min="5878" max="6128" width="9.140625" style="2"/>
    <col min="6129" max="6129" width="67" style="2" customWidth="1"/>
    <col min="6130" max="6130" width="29.7109375" style="2" customWidth="1"/>
    <col min="6131" max="6131" width="20.7109375" style="2" customWidth="1"/>
    <col min="6132" max="6133" width="0" style="2" hidden="1" customWidth="1"/>
    <col min="6134" max="6384" width="9.140625" style="2"/>
    <col min="6385" max="6385" width="67" style="2" customWidth="1"/>
    <col min="6386" max="6386" width="29.7109375" style="2" customWidth="1"/>
    <col min="6387" max="6387" width="20.7109375" style="2" customWidth="1"/>
    <col min="6388" max="6389" width="0" style="2" hidden="1" customWidth="1"/>
    <col min="6390" max="6640" width="9.140625" style="2"/>
    <col min="6641" max="6641" width="67" style="2" customWidth="1"/>
    <col min="6642" max="6642" width="29.7109375" style="2" customWidth="1"/>
    <col min="6643" max="6643" width="20.7109375" style="2" customWidth="1"/>
    <col min="6644" max="6645" width="0" style="2" hidden="1" customWidth="1"/>
    <col min="6646" max="6896" width="9.140625" style="2"/>
    <col min="6897" max="6897" width="67" style="2" customWidth="1"/>
    <col min="6898" max="6898" width="29.7109375" style="2" customWidth="1"/>
    <col min="6899" max="6899" width="20.7109375" style="2" customWidth="1"/>
    <col min="6900" max="6901" width="0" style="2" hidden="1" customWidth="1"/>
    <col min="6902" max="7152" width="9.140625" style="2"/>
    <col min="7153" max="7153" width="67" style="2" customWidth="1"/>
    <col min="7154" max="7154" width="29.7109375" style="2" customWidth="1"/>
    <col min="7155" max="7155" width="20.7109375" style="2" customWidth="1"/>
    <col min="7156" max="7157" width="0" style="2" hidden="1" customWidth="1"/>
    <col min="7158" max="7408" width="9.140625" style="2"/>
    <col min="7409" max="7409" width="67" style="2" customWidth="1"/>
    <col min="7410" max="7410" width="29.7109375" style="2" customWidth="1"/>
    <col min="7411" max="7411" width="20.7109375" style="2" customWidth="1"/>
    <col min="7412" max="7413" width="0" style="2" hidden="1" customWidth="1"/>
    <col min="7414" max="7664" width="9.140625" style="2"/>
    <col min="7665" max="7665" width="67" style="2" customWidth="1"/>
    <col min="7666" max="7666" width="29.7109375" style="2" customWidth="1"/>
    <col min="7667" max="7667" width="20.7109375" style="2" customWidth="1"/>
    <col min="7668" max="7669" width="0" style="2" hidden="1" customWidth="1"/>
    <col min="7670" max="7920" width="9.140625" style="2"/>
    <col min="7921" max="7921" width="67" style="2" customWidth="1"/>
    <col min="7922" max="7922" width="29.7109375" style="2" customWidth="1"/>
    <col min="7923" max="7923" width="20.7109375" style="2" customWidth="1"/>
    <col min="7924" max="7925" width="0" style="2" hidden="1" customWidth="1"/>
    <col min="7926" max="8176" width="9.140625" style="2"/>
    <col min="8177" max="8177" width="67" style="2" customWidth="1"/>
    <col min="8178" max="8178" width="29.7109375" style="2" customWidth="1"/>
    <col min="8179" max="8179" width="20.7109375" style="2" customWidth="1"/>
    <col min="8180" max="8181" width="0" style="2" hidden="1" customWidth="1"/>
    <col min="8182" max="8432" width="9.140625" style="2"/>
    <col min="8433" max="8433" width="67" style="2" customWidth="1"/>
    <col min="8434" max="8434" width="29.7109375" style="2" customWidth="1"/>
    <col min="8435" max="8435" width="20.7109375" style="2" customWidth="1"/>
    <col min="8436" max="8437" width="0" style="2" hidden="1" customWidth="1"/>
    <col min="8438" max="8688" width="9.140625" style="2"/>
    <col min="8689" max="8689" width="67" style="2" customWidth="1"/>
    <col min="8690" max="8690" width="29.7109375" style="2" customWidth="1"/>
    <col min="8691" max="8691" width="20.7109375" style="2" customWidth="1"/>
    <col min="8692" max="8693" width="0" style="2" hidden="1" customWidth="1"/>
    <col min="8694" max="8944" width="9.140625" style="2"/>
    <col min="8945" max="8945" width="67" style="2" customWidth="1"/>
    <col min="8946" max="8946" width="29.7109375" style="2" customWidth="1"/>
    <col min="8947" max="8947" width="20.7109375" style="2" customWidth="1"/>
    <col min="8948" max="8949" width="0" style="2" hidden="1" customWidth="1"/>
    <col min="8950" max="9200" width="9.140625" style="2"/>
    <col min="9201" max="9201" width="67" style="2" customWidth="1"/>
    <col min="9202" max="9202" width="29.7109375" style="2" customWidth="1"/>
    <col min="9203" max="9203" width="20.7109375" style="2" customWidth="1"/>
    <col min="9204" max="9205" width="0" style="2" hidden="1" customWidth="1"/>
    <col min="9206" max="9456" width="9.140625" style="2"/>
    <col min="9457" max="9457" width="67" style="2" customWidth="1"/>
    <col min="9458" max="9458" width="29.7109375" style="2" customWidth="1"/>
    <col min="9459" max="9459" width="20.7109375" style="2" customWidth="1"/>
    <col min="9460" max="9461" width="0" style="2" hidden="1" customWidth="1"/>
    <col min="9462" max="9712" width="9.140625" style="2"/>
    <col min="9713" max="9713" width="67" style="2" customWidth="1"/>
    <col min="9714" max="9714" width="29.7109375" style="2" customWidth="1"/>
    <col min="9715" max="9715" width="20.7109375" style="2" customWidth="1"/>
    <col min="9716" max="9717" width="0" style="2" hidden="1" customWidth="1"/>
    <col min="9718" max="9968" width="9.140625" style="2"/>
    <col min="9969" max="9969" width="67" style="2" customWidth="1"/>
    <col min="9970" max="9970" width="29.7109375" style="2" customWidth="1"/>
    <col min="9971" max="9971" width="20.7109375" style="2" customWidth="1"/>
    <col min="9972" max="9973" width="0" style="2" hidden="1" customWidth="1"/>
    <col min="9974" max="10224" width="9.140625" style="2"/>
    <col min="10225" max="10225" width="67" style="2" customWidth="1"/>
    <col min="10226" max="10226" width="29.7109375" style="2" customWidth="1"/>
    <col min="10227" max="10227" width="20.7109375" style="2" customWidth="1"/>
    <col min="10228" max="10229" width="0" style="2" hidden="1" customWidth="1"/>
    <col min="10230" max="10480" width="9.140625" style="2"/>
    <col min="10481" max="10481" width="67" style="2" customWidth="1"/>
    <col min="10482" max="10482" width="29.7109375" style="2" customWidth="1"/>
    <col min="10483" max="10483" width="20.7109375" style="2" customWidth="1"/>
    <col min="10484" max="10485" width="0" style="2" hidden="1" customWidth="1"/>
    <col min="10486" max="10736" width="9.140625" style="2"/>
    <col min="10737" max="10737" width="67" style="2" customWidth="1"/>
    <col min="10738" max="10738" width="29.7109375" style="2" customWidth="1"/>
    <col min="10739" max="10739" width="20.7109375" style="2" customWidth="1"/>
    <col min="10740" max="10741" width="0" style="2" hidden="1" customWidth="1"/>
    <col min="10742" max="10992" width="9.140625" style="2"/>
    <col min="10993" max="10993" width="67" style="2" customWidth="1"/>
    <col min="10994" max="10994" width="29.7109375" style="2" customWidth="1"/>
    <col min="10995" max="10995" width="20.7109375" style="2" customWidth="1"/>
    <col min="10996" max="10997" width="0" style="2" hidden="1" customWidth="1"/>
    <col min="10998" max="11248" width="9.140625" style="2"/>
    <col min="11249" max="11249" width="67" style="2" customWidth="1"/>
    <col min="11250" max="11250" width="29.7109375" style="2" customWidth="1"/>
    <col min="11251" max="11251" width="20.7109375" style="2" customWidth="1"/>
    <col min="11252" max="11253" width="0" style="2" hidden="1" customWidth="1"/>
    <col min="11254" max="11504" width="9.140625" style="2"/>
    <col min="11505" max="11505" width="67" style="2" customWidth="1"/>
    <col min="11506" max="11506" width="29.7109375" style="2" customWidth="1"/>
    <col min="11507" max="11507" width="20.7109375" style="2" customWidth="1"/>
    <col min="11508" max="11509" width="0" style="2" hidden="1" customWidth="1"/>
    <col min="11510" max="11760" width="9.140625" style="2"/>
    <col min="11761" max="11761" width="67" style="2" customWidth="1"/>
    <col min="11762" max="11762" width="29.7109375" style="2" customWidth="1"/>
    <col min="11763" max="11763" width="20.7109375" style="2" customWidth="1"/>
    <col min="11764" max="11765" width="0" style="2" hidden="1" customWidth="1"/>
    <col min="11766" max="12016" width="9.140625" style="2"/>
    <col min="12017" max="12017" width="67" style="2" customWidth="1"/>
    <col min="12018" max="12018" width="29.7109375" style="2" customWidth="1"/>
    <col min="12019" max="12019" width="20.7109375" style="2" customWidth="1"/>
    <col min="12020" max="12021" width="0" style="2" hidden="1" customWidth="1"/>
    <col min="12022" max="12272" width="9.140625" style="2"/>
    <col min="12273" max="12273" width="67" style="2" customWidth="1"/>
    <col min="12274" max="12274" width="29.7109375" style="2" customWidth="1"/>
    <col min="12275" max="12275" width="20.7109375" style="2" customWidth="1"/>
    <col min="12276" max="12277" width="0" style="2" hidden="1" customWidth="1"/>
    <col min="12278" max="12528" width="9.140625" style="2"/>
    <col min="12529" max="12529" width="67" style="2" customWidth="1"/>
    <col min="12530" max="12530" width="29.7109375" style="2" customWidth="1"/>
    <col min="12531" max="12531" width="20.7109375" style="2" customWidth="1"/>
    <col min="12532" max="12533" width="0" style="2" hidden="1" customWidth="1"/>
    <col min="12534" max="12784" width="9.140625" style="2"/>
    <col min="12785" max="12785" width="67" style="2" customWidth="1"/>
    <col min="12786" max="12786" width="29.7109375" style="2" customWidth="1"/>
    <col min="12787" max="12787" width="20.7109375" style="2" customWidth="1"/>
    <col min="12788" max="12789" width="0" style="2" hidden="1" customWidth="1"/>
    <col min="12790" max="13040" width="9.140625" style="2"/>
    <col min="13041" max="13041" width="67" style="2" customWidth="1"/>
    <col min="13042" max="13042" width="29.7109375" style="2" customWidth="1"/>
    <col min="13043" max="13043" width="20.7109375" style="2" customWidth="1"/>
    <col min="13044" max="13045" width="0" style="2" hidden="1" customWidth="1"/>
    <col min="13046" max="13296" width="9.140625" style="2"/>
    <col min="13297" max="13297" width="67" style="2" customWidth="1"/>
    <col min="13298" max="13298" width="29.7109375" style="2" customWidth="1"/>
    <col min="13299" max="13299" width="20.7109375" style="2" customWidth="1"/>
    <col min="13300" max="13301" width="0" style="2" hidden="1" customWidth="1"/>
    <col min="13302" max="13552" width="9.140625" style="2"/>
    <col min="13553" max="13553" width="67" style="2" customWidth="1"/>
    <col min="13554" max="13554" width="29.7109375" style="2" customWidth="1"/>
    <col min="13555" max="13555" width="20.7109375" style="2" customWidth="1"/>
    <col min="13556" max="13557" width="0" style="2" hidden="1" customWidth="1"/>
    <col min="13558" max="13808" width="9.140625" style="2"/>
    <col min="13809" max="13809" width="67" style="2" customWidth="1"/>
    <col min="13810" max="13810" width="29.7109375" style="2" customWidth="1"/>
    <col min="13811" max="13811" width="20.7109375" style="2" customWidth="1"/>
    <col min="13812" max="13813" width="0" style="2" hidden="1" customWidth="1"/>
    <col min="13814" max="14064" width="9.140625" style="2"/>
    <col min="14065" max="14065" width="67" style="2" customWidth="1"/>
    <col min="14066" max="14066" width="29.7109375" style="2" customWidth="1"/>
    <col min="14067" max="14067" width="20.7109375" style="2" customWidth="1"/>
    <col min="14068" max="14069" width="0" style="2" hidden="1" customWidth="1"/>
    <col min="14070" max="14320" width="9.140625" style="2"/>
    <col min="14321" max="14321" width="67" style="2" customWidth="1"/>
    <col min="14322" max="14322" width="29.7109375" style="2" customWidth="1"/>
    <col min="14323" max="14323" width="20.7109375" style="2" customWidth="1"/>
    <col min="14324" max="14325" width="0" style="2" hidden="1" customWidth="1"/>
    <col min="14326" max="14576" width="9.140625" style="2"/>
    <col min="14577" max="14577" width="67" style="2" customWidth="1"/>
    <col min="14578" max="14578" width="29.7109375" style="2" customWidth="1"/>
    <col min="14579" max="14579" width="20.7109375" style="2" customWidth="1"/>
    <col min="14580" max="14581" width="0" style="2" hidden="1" customWidth="1"/>
    <col min="14582" max="14832" width="9.140625" style="2"/>
    <col min="14833" max="14833" width="67" style="2" customWidth="1"/>
    <col min="14834" max="14834" width="29.7109375" style="2" customWidth="1"/>
    <col min="14835" max="14835" width="20.7109375" style="2" customWidth="1"/>
    <col min="14836" max="14837" width="0" style="2" hidden="1" customWidth="1"/>
    <col min="14838" max="15088" width="9.140625" style="2"/>
    <col min="15089" max="15089" width="67" style="2" customWidth="1"/>
    <col min="15090" max="15090" width="29.7109375" style="2" customWidth="1"/>
    <col min="15091" max="15091" width="20.7109375" style="2" customWidth="1"/>
    <col min="15092" max="15093" width="0" style="2" hidden="1" customWidth="1"/>
    <col min="15094" max="15344" width="9.140625" style="2"/>
    <col min="15345" max="15345" width="67" style="2" customWidth="1"/>
    <col min="15346" max="15346" width="29.7109375" style="2" customWidth="1"/>
    <col min="15347" max="15347" width="20.7109375" style="2" customWidth="1"/>
    <col min="15348" max="15349" width="0" style="2" hidden="1" customWidth="1"/>
    <col min="15350" max="15600" width="9.140625" style="2"/>
    <col min="15601" max="15601" width="67" style="2" customWidth="1"/>
    <col min="15602" max="15602" width="29.7109375" style="2" customWidth="1"/>
    <col min="15603" max="15603" width="20.7109375" style="2" customWidth="1"/>
    <col min="15604" max="15605" width="0" style="2" hidden="1" customWidth="1"/>
    <col min="15606" max="15856" width="9.140625" style="2"/>
    <col min="15857" max="15857" width="67" style="2" customWidth="1"/>
    <col min="15858" max="15858" width="29.7109375" style="2" customWidth="1"/>
    <col min="15859" max="15859" width="20.7109375" style="2" customWidth="1"/>
    <col min="15860" max="15861" width="0" style="2" hidden="1" customWidth="1"/>
    <col min="15862" max="16112" width="9.140625" style="2"/>
    <col min="16113" max="16113" width="67" style="2" customWidth="1"/>
    <col min="16114" max="16114" width="29.7109375" style="2" customWidth="1"/>
    <col min="16115" max="16115" width="20.7109375" style="2" customWidth="1"/>
    <col min="16116" max="16117" width="0" style="2" hidden="1" customWidth="1"/>
    <col min="16118" max="16384" width="9.140625" style="2"/>
  </cols>
  <sheetData>
    <row r="1" spans="1:20" s="1" customFormat="1" ht="15.75" x14ac:dyDescent="0.25">
      <c r="H1" s="26" t="s">
        <v>118</v>
      </c>
      <c r="K1" s="39" t="s">
        <v>122</v>
      </c>
    </row>
    <row r="2" spans="1:20" s="1" customFormat="1" ht="15.75" x14ac:dyDescent="0.25">
      <c r="H2" s="26" t="s">
        <v>0</v>
      </c>
      <c r="K2" s="39" t="s">
        <v>126</v>
      </c>
    </row>
    <row r="3" spans="1:20" ht="15.75" x14ac:dyDescent="0.25">
      <c r="H3" s="27" t="s">
        <v>1</v>
      </c>
      <c r="K3" s="39" t="s">
        <v>127</v>
      </c>
    </row>
    <row r="4" spans="1:20" s="1" customFormat="1" ht="15.75" x14ac:dyDescent="0.25">
      <c r="H4" s="24" t="s">
        <v>113</v>
      </c>
      <c r="K4" s="40" t="s">
        <v>128</v>
      </c>
    </row>
    <row r="6" spans="1:20" ht="15" customHeight="1" x14ac:dyDescent="0.25">
      <c r="A6" s="41" t="s">
        <v>123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20" ht="27" customHeight="1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T7" s="1"/>
    </row>
    <row r="8" spans="1:20" ht="24.75" customHeight="1" x14ac:dyDescent="0.25">
      <c r="A8" s="38"/>
      <c r="B8" s="45" t="s">
        <v>124</v>
      </c>
      <c r="C8" s="45"/>
      <c r="D8" s="45"/>
      <c r="E8" s="45"/>
      <c r="F8" s="45"/>
      <c r="G8" s="45"/>
      <c r="H8" s="45"/>
      <c r="I8" s="45"/>
      <c r="J8" s="45"/>
      <c r="K8" s="45"/>
    </row>
    <row r="9" spans="1:20" ht="15" customHeight="1" x14ac:dyDescent="0.25">
      <c r="A9" s="43" t="s">
        <v>2</v>
      </c>
      <c r="B9" s="44" t="s">
        <v>3</v>
      </c>
      <c r="C9" s="42" t="s">
        <v>112</v>
      </c>
      <c r="D9" s="42" t="s">
        <v>111</v>
      </c>
      <c r="E9" s="42" t="s">
        <v>114</v>
      </c>
      <c r="F9" s="42" t="s">
        <v>115</v>
      </c>
      <c r="G9" s="42" t="s">
        <v>116</v>
      </c>
      <c r="H9" s="42" t="s">
        <v>117</v>
      </c>
      <c r="I9" s="42" t="s">
        <v>119</v>
      </c>
      <c r="J9" s="42" t="s">
        <v>120</v>
      </c>
      <c r="K9" s="42" t="s">
        <v>125</v>
      </c>
    </row>
    <row r="10" spans="1:20" ht="41.25" customHeight="1" x14ac:dyDescent="0.25">
      <c r="A10" s="43"/>
      <c r="B10" s="44"/>
      <c r="C10" s="42"/>
      <c r="D10" s="42"/>
      <c r="E10" s="42"/>
      <c r="F10" s="42"/>
      <c r="G10" s="42"/>
      <c r="H10" s="42"/>
      <c r="I10" s="42"/>
      <c r="J10" s="42"/>
      <c r="K10" s="42"/>
    </row>
    <row r="11" spans="1:20" s="7" customFormat="1" x14ac:dyDescent="0.25">
      <c r="A11" s="3">
        <v>1</v>
      </c>
      <c r="B11" s="4">
        <v>2</v>
      </c>
      <c r="C11" s="25" t="s">
        <v>4</v>
      </c>
      <c r="D11" s="5" t="s">
        <v>4</v>
      </c>
      <c r="E11" s="5" t="s">
        <v>4</v>
      </c>
      <c r="F11" s="6"/>
      <c r="G11" s="31" t="s">
        <v>4</v>
      </c>
      <c r="H11" s="6"/>
      <c r="I11" s="32" t="s">
        <v>4</v>
      </c>
      <c r="J11" s="6"/>
      <c r="K11" s="33" t="s">
        <v>4</v>
      </c>
    </row>
    <row r="12" spans="1:20" ht="28.5" x14ac:dyDescent="0.25">
      <c r="A12" s="8" t="s">
        <v>5</v>
      </c>
      <c r="B12" s="9" t="s">
        <v>6</v>
      </c>
      <c r="C12" s="28">
        <f t="shared" ref="C12:K12" si="0">SUM(C13+C18+C23)</f>
        <v>130314.5</v>
      </c>
      <c r="D12" s="10">
        <f t="shared" si="0"/>
        <v>0</v>
      </c>
      <c r="E12" s="10">
        <f t="shared" si="0"/>
        <v>130314.5</v>
      </c>
      <c r="F12" s="10">
        <f t="shared" si="0"/>
        <v>0</v>
      </c>
      <c r="G12" s="10">
        <f t="shared" si="0"/>
        <v>130314.5</v>
      </c>
      <c r="H12" s="10">
        <f t="shared" si="0"/>
        <v>-8334</v>
      </c>
      <c r="I12" s="10">
        <f t="shared" si="0"/>
        <v>121980.5</v>
      </c>
      <c r="J12" s="10">
        <f t="shared" si="0"/>
        <v>5059.4000000000015</v>
      </c>
      <c r="K12" s="10">
        <f t="shared" si="0"/>
        <v>81999</v>
      </c>
    </row>
    <row r="13" spans="1:20" ht="42.75" hidden="1" x14ac:dyDescent="0.25">
      <c r="A13" s="8" t="s">
        <v>7</v>
      </c>
      <c r="B13" s="9" t="s">
        <v>8</v>
      </c>
      <c r="C13" s="28">
        <f t="shared" ref="C13:I13" si="1">C15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 t="shared" si="1"/>
        <v>0</v>
      </c>
      <c r="I13" s="10">
        <f t="shared" si="1"/>
        <v>0</v>
      </c>
      <c r="J13" s="10">
        <f>J15</f>
        <v>0</v>
      </c>
      <c r="K13" s="10">
        <f>K15</f>
        <v>0</v>
      </c>
    </row>
    <row r="14" spans="1:20" ht="45" hidden="1" x14ac:dyDescent="0.25">
      <c r="A14" s="12" t="s">
        <v>9</v>
      </c>
      <c r="B14" s="13" t="s">
        <v>10</v>
      </c>
      <c r="C14" s="13" t="s">
        <v>11</v>
      </c>
      <c r="D14" s="14" t="s">
        <v>11</v>
      </c>
      <c r="E14" s="14" t="s">
        <v>11</v>
      </c>
      <c r="F14" s="14" t="s">
        <v>11</v>
      </c>
      <c r="G14" s="14" t="s">
        <v>11</v>
      </c>
      <c r="H14" s="14" t="s">
        <v>11</v>
      </c>
      <c r="I14" s="14" t="s">
        <v>11</v>
      </c>
      <c r="J14" s="14" t="s">
        <v>11</v>
      </c>
      <c r="K14" s="14" t="s">
        <v>11</v>
      </c>
    </row>
    <row r="15" spans="1:20" ht="45" hidden="1" x14ac:dyDescent="0.25">
      <c r="A15" s="12" t="s">
        <v>12</v>
      </c>
      <c r="B15" s="13" t="s">
        <v>13</v>
      </c>
      <c r="C15" s="29">
        <f t="shared" ref="C15:I15" si="2">C17</f>
        <v>0</v>
      </c>
      <c r="D15" s="11">
        <f t="shared" si="2"/>
        <v>0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>J17</f>
        <v>0</v>
      </c>
      <c r="K15" s="11">
        <f>K17</f>
        <v>0</v>
      </c>
    </row>
    <row r="16" spans="1:20" ht="45" hidden="1" x14ac:dyDescent="0.25">
      <c r="A16" s="12" t="s">
        <v>14</v>
      </c>
      <c r="B16" s="13" t="s">
        <v>15</v>
      </c>
      <c r="C16" s="29">
        <f t="shared" ref="C16:K16" si="3">SUM(C17)</f>
        <v>0</v>
      </c>
      <c r="D16" s="15">
        <f t="shared" si="3"/>
        <v>0</v>
      </c>
      <c r="E16" s="15">
        <f t="shared" si="3"/>
        <v>0</v>
      </c>
      <c r="F16" s="15">
        <f t="shared" si="3"/>
        <v>0</v>
      </c>
      <c r="G16" s="15">
        <f t="shared" si="3"/>
        <v>0</v>
      </c>
      <c r="H16" s="15">
        <f t="shared" si="3"/>
        <v>0</v>
      </c>
      <c r="I16" s="15">
        <f t="shared" si="3"/>
        <v>0</v>
      </c>
      <c r="J16" s="15">
        <f t="shared" si="3"/>
        <v>0</v>
      </c>
      <c r="K16" s="15">
        <f t="shared" si="3"/>
        <v>0</v>
      </c>
    </row>
    <row r="17" spans="1:11" ht="45" hidden="1" x14ac:dyDescent="0.25">
      <c r="A17" s="12" t="s">
        <v>16</v>
      </c>
      <c r="B17" s="13" t="s">
        <v>17</v>
      </c>
      <c r="C17" s="29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</row>
    <row r="18" spans="1:11" ht="28.5" x14ac:dyDescent="0.25">
      <c r="A18" s="8" t="s">
        <v>18</v>
      </c>
      <c r="B18" s="9" t="s">
        <v>19</v>
      </c>
      <c r="C18" s="28">
        <f t="shared" ref="C18:I18" si="4">SUM(C19+C21)</f>
        <v>130314.5</v>
      </c>
      <c r="D18" s="10">
        <f t="shared" si="4"/>
        <v>50000</v>
      </c>
      <c r="E18" s="10">
        <f t="shared" si="4"/>
        <v>180314.5</v>
      </c>
      <c r="F18" s="10">
        <f t="shared" si="4"/>
        <v>-30856</v>
      </c>
      <c r="G18" s="10">
        <f t="shared" si="4"/>
        <v>149458.5</v>
      </c>
      <c r="H18" s="10">
        <f t="shared" si="4"/>
        <v>-100000</v>
      </c>
      <c r="I18" s="10">
        <f t="shared" si="4"/>
        <v>49458.5</v>
      </c>
      <c r="J18" s="10">
        <f>SUM(J19+J21)</f>
        <v>-59107.6</v>
      </c>
      <c r="K18" s="10">
        <f>SUM(K19+K21)</f>
        <v>-70000</v>
      </c>
    </row>
    <row r="19" spans="1:11" ht="30" x14ac:dyDescent="0.25">
      <c r="A19" s="12" t="s">
        <v>20</v>
      </c>
      <c r="B19" s="13" t="s">
        <v>21</v>
      </c>
      <c r="C19" s="29">
        <f t="shared" ref="C19:K19" si="5">SUM(C20)</f>
        <v>200314.5</v>
      </c>
      <c r="D19" s="15">
        <f t="shared" si="5"/>
        <v>50000</v>
      </c>
      <c r="E19" s="15">
        <f t="shared" si="5"/>
        <v>250314.5</v>
      </c>
      <c r="F19" s="15">
        <f t="shared" si="5"/>
        <v>-30856</v>
      </c>
      <c r="G19" s="15">
        <f t="shared" si="5"/>
        <v>219458.5</v>
      </c>
      <c r="H19" s="15">
        <f t="shared" si="5"/>
        <v>-100000</v>
      </c>
      <c r="I19" s="15">
        <f t="shared" si="5"/>
        <v>119458.5</v>
      </c>
      <c r="J19" s="15">
        <f t="shared" si="5"/>
        <v>-59107.6</v>
      </c>
      <c r="K19" s="15">
        <f t="shared" si="5"/>
        <v>0</v>
      </c>
    </row>
    <row r="20" spans="1:11" ht="30" x14ac:dyDescent="0.25">
      <c r="A20" s="12" t="s">
        <v>22</v>
      </c>
      <c r="B20" s="13" t="s">
        <v>109</v>
      </c>
      <c r="C20" s="29">
        <f>130314.5+70000</f>
        <v>200314.5</v>
      </c>
      <c r="D20" s="15">
        <v>50000</v>
      </c>
      <c r="E20" s="15">
        <f>C20+D20</f>
        <v>250314.5</v>
      </c>
      <c r="F20" s="15">
        <f>9144-40000</f>
        <v>-30856</v>
      </c>
      <c r="G20" s="15">
        <f>E20+F20</f>
        <v>219458.5</v>
      </c>
      <c r="H20" s="15">
        <v>-100000</v>
      </c>
      <c r="I20" s="15">
        <f>G20+H20</f>
        <v>119458.5</v>
      </c>
      <c r="J20" s="15">
        <f>-64167+8334-3274.6</f>
        <v>-59107.6</v>
      </c>
      <c r="K20" s="15">
        <v>0</v>
      </c>
    </row>
    <row r="21" spans="1:11" ht="30" x14ac:dyDescent="0.25">
      <c r="A21" s="12" t="s">
        <v>23</v>
      </c>
      <c r="B21" s="13" t="s">
        <v>24</v>
      </c>
      <c r="C21" s="29">
        <f t="shared" ref="C21:K21" si="6">SUM(C22)</f>
        <v>-70000</v>
      </c>
      <c r="D21" s="15">
        <f t="shared" si="6"/>
        <v>0</v>
      </c>
      <c r="E21" s="15">
        <f t="shared" si="6"/>
        <v>-70000</v>
      </c>
      <c r="F21" s="15">
        <f t="shared" si="6"/>
        <v>0</v>
      </c>
      <c r="G21" s="15">
        <f t="shared" si="6"/>
        <v>-70000</v>
      </c>
      <c r="H21" s="15">
        <f t="shared" si="6"/>
        <v>0</v>
      </c>
      <c r="I21" s="15">
        <f t="shared" si="6"/>
        <v>-70000</v>
      </c>
      <c r="J21" s="15">
        <f t="shared" si="6"/>
        <v>0</v>
      </c>
      <c r="K21" s="15">
        <f t="shared" si="6"/>
        <v>-70000</v>
      </c>
    </row>
    <row r="22" spans="1:11" ht="30" x14ac:dyDescent="0.25">
      <c r="A22" s="12" t="s">
        <v>25</v>
      </c>
      <c r="B22" s="13" t="s">
        <v>110</v>
      </c>
      <c r="C22" s="29">
        <v>-70000</v>
      </c>
      <c r="D22" s="15"/>
      <c r="E22" s="15">
        <f>C22+D22</f>
        <v>-70000</v>
      </c>
      <c r="F22" s="15"/>
      <c r="G22" s="15">
        <f>E22+F22</f>
        <v>-70000</v>
      </c>
      <c r="H22" s="15"/>
      <c r="I22" s="15">
        <f>G22+H22</f>
        <v>-70000</v>
      </c>
      <c r="J22" s="15"/>
      <c r="K22" s="15">
        <f>I22+J22</f>
        <v>-70000</v>
      </c>
    </row>
    <row r="23" spans="1:11" s="19" customFormat="1" ht="28.5" x14ac:dyDescent="0.25">
      <c r="A23" s="16" t="s">
        <v>26</v>
      </c>
      <c r="B23" s="17" t="s">
        <v>27</v>
      </c>
      <c r="C23" s="28">
        <f t="shared" ref="C23:H23" si="7">C24+C26</f>
        <v>0</v>
      </c>
      <c r="D23" s="18">
        <f t="shared" si="7"/>
        <v>-50000</v>
      </c>
      <c r="E23" s="18">
        <f t="shared" si="7"/>
        <v>-50000</v>
      </c>
      <c r="F23" s="18">
        <f t="shared" si="7"/>
        <v>30856</v>
      </c>
      <c r="G23" s="18">
        <f t="shared" si="7"/>
        <v>-19144</v>
      </c>
      <c r="H23" s="18">
        <f t="shared" si="7"/>
        <v>91666</v>
      </c>
      <c r="I23" s="18">
        <f>I24+I26</f>
        <v>72522</v>
      </c>
      <c r="J23" s="18">
        <f>J24+J26</f>
        <v>64167</v>
      </c>
      <c r="K23" s="18">
        <f>K24+K26</f>
        <v>151999</v>
      </c>
    </row>
    <row r="24" spans="1:11" s="19" customFormat="1" ht="30" x14ac:dyDescent="0.25">
      <c r="A24" s="20" t="s">
        <v>28</v>
      </c>
      <c r="B24" s="21" t="s">
        <v>29</v>
      </c>
      <c r="C24" s="29">
        <f t="shared" ref="C24:K24" si="8">C25</f>
        <v>0</v>
      </c>
      <c r="D24" s="22">
        <f t="shared" si="8"/>
        <v>0</v>
      </c>
      <c r="E24" s="22">
        <f t="shared" si="8"/>
        <v>0</v>
      </c>
      <c r="F24" s="22">
        <f t="shared" si="8"/>
        <v>40000</v>
      </c>
      <c r="G24" s="22">
        <f t="shared" si="8"/>
        <v>40000</v>
      </c>
      <c r="H24" s="22">
        <f t="shared" si="8"/>
        <v>100000</v>
      </c>
      <c r="I24" s="22">
        <f t="shared" si="8"/>
        <v>140000</v>
      </c>
      <c r="J24" s="22">
        <f t="shared" si="8"/>
        <v>70000</v>
      </c>
      <c r="K24" s="22">
        <f t="shared" si="8"/>
        <v>210000</v>
      </c>
    </row>
    <row r="25" spans="1:11" s="19" customFormat="1" ht="30" x14ac:dyDescent="0.25">
      <c r="A25" s="20" t="s">
        <v>30</v>
      </c>
      <c r="B25" s="21" t="s">
        <v>107</v>
      </c>
      <c r="C25" s="29"/>
      <c r="D25" s="22"/>
      <c r="E25" s="22"/>
      <c r="F25" s="22">
        <v>40000</v>
      </c>
      <c r="G25" s="22">
        <f>E25+F25</f>
        <v>40000</v>
      </c>
      <c r="H25" s="22">
        <v>100000</v>
      </c>
      <c r="I25" s="22">
        <f>G25+H25</f>
        <v>140000</v>
      </c>
      <c r="J25" s="22">
        <v>70000</v>
      </c>
      <c r="K25" s="22">
        <f>I25+J25</f>
        <v>210000</v>
      </c>
    </row>
    <row r="26" spans="1:11" s="19" customFormat="1" ht="45" x14ac:dyDescent="0.25">
      <c r="A26" s="20" t="s">
        <v>31</v>
      </c>
      <c r="B26" s="21" t="s">
        <v>32</v>
      </c>
      <c r="C26" s="29">
        <f t="shared" ref="C26:K26" si="9">SUM(C27)</f>
        <v>0</v>
      </c>
      <c r="D26" s="22">
        <f t="shared" si="9"/>
        <v>-50000</v>
      </c>
      <c r="E26" s="22">
        <f t="shared" si="9"/>
        <v>-50000</v>
      </c>
      <c r="F26" s="22">
        <f t="shared" si="9"/>
        <v>-9144</v>
      </c>
      <c r="G26" s="22">
        <f t="shared" si="9"/>
        <v>-59144</v>
      </c>
      <c r="H26" s="22">
        <f t="shared" si="9"/>
        <v>-8334</v>
      </c>
      <c r="I26" s="22">
        <f t="shared" si="9"/>
        <v>-67478</v>
      </c>
      <c r="J26" s="22">
        <f t="shared" si="9"/>
        <v>-5833</v>
      </c>
      <c r="K26" s="22">
        <f t="shared" si="9"/>
        <v>-58001</v>
      </c>
    </row>
    <row r="27" spans="1:11" s="19" customFormat="1" ht="45" x14ac:dyDescent="0.25">
      <c r="A27" s="20" t="s">
        <v>33</v>
      </c>
      <c r="B27" s="21" t="s">
        <v>108</v>
      </c>
      <c r="C27" s="29"/>
      <c r="D27" s="22">
        <v>-50000</v>
      </c>
      <c r="E27" s="22">
        <f>C27+D27</f>
        <v>-50000</v>
      </c>
      <c r="F27" s="22">
        <v>-9144</v>
      </c>
      <c r="G27" s="22">
        <f>E27+F27</f>
        <v>-59144</v>
      </c>
      <c r="H27" s="22">
        <v>-8334</v>
      </c>
      <c r="I27" s="22">
        <f>G27+H27</f>
        <v>-67478</v>
      </c>
      <c r="J27" s="22">
        <v>-5833</v>
      </c>
      <c r="K27" s="22">
        <v>-58001</v>
      </c>
    </row>
    <row r="28" spans="1:11" s="19" customFormat="1" ht="28.5" hidden="1" x14ac:dyDescent="0.25">
      <c r="A28" s="16" t="s">
        <v>34</v>
      </c>
      <c r="B28" s="17" t="s">
        <v>35</v>
      </c>
      <c r="C28" s="28">
        <f t="shared" ref="C28:I28" si="10">C29+C32+C35</f>
        <v>0</v>
      </c>
      <c r="D28" s="18">
        <f t="shared" si="10"/>
        <v>0</v>
      </c>
      <c r="E28" s="18">
        <f t="shared" si="10"/>
        <v>0</v>
      </c>
      <c r="F28" s="18">
        <f t="shared" si="10"/>
        <v>0</v>
      </c>
      <c r="G28" s="18">
        <f t="shared" si="10"/>
        <v>0</v>
      </c>
      <c r="H28" s="18">
        <f t="shared" si="10"/>
        <v>0</v>
      </c>
      <c r="I28" s="18">
        <f t="shared" si="10"/>
        <v>0</v>
      </c>
      <c r="J28" s="18">
        <f>J29+J32+J35</f>
        <v>0</v>
      </c>
      <c r="K28" s="18">
        <f>K29+K32+K35</f>
        <v>0</v>
      </c>
    </row>
    <row r="29" spans="1:11" s="19" customFormat="1" ht="30" hidden="1" x14ac:dyDescent="0.25">
      <c r="A29" s="20" t="s">
        <v>36</v>
      </c>
      <c r="B29" s="21" t="s">
        <v>37</v>
      </c>
      <c r="C29" s="29">
        <f t="shared" ref="C29:K30" si="11">C30</f>
        <v>0</v>
      </c>
      <c r="D29" s="22">
        <f t="shared" si="11"/>
        <v>0</v>
      </c>
      <c r="E29" s="22">
        <f t="shared" si="11"/>
        <v>0</v>
      </c>
      <c r="F29" s="22">
        <f t="shared" si="11"/>
        <v>0</v>
      </c>
      <c r="G29" s="22">
        <f t="shared" si="11"/>
        <v>0</v>
      </c>
      <c r="H29" s="22">
        <f t="shared" si="11"/>
        <v>0</v>
      </c>
      <c r="I29" s="22">
        <f t="shared" si="11"/>
        <v>0</v>
      </c>
      <c r="J29" s="22">
        <f t="shared" si="11"/>
        <v>0</v>
      </c>
      <c r="K29" s="22">
        <f t="shared" si="11"/>
        <v>0</v>
      </c>
    </row>
    <row r="30" spans="1:11" s="19" customFormat="1" ht="30" hidden="1" x14ac:dyDescent="0.25">
      <c r="A30" s="20" t="s">
        <v>38</v>
      </c>
      <c r="B30" s="21" t="s">
        <v>39</v>
      </c>
      <c r="C30" s="29">
        <f t="shared" si="11"/>
        <v>0</v>
      </c>
      <c r="D30" s="22">
        <f t="shared" si="11"/>
        <v>0</v>
      </c>
      <c r="E30" s="22">
        <f t="shared" si="11"/>
        <v>0</v>
      </c>
      <c r="F30" s="22">
        <f t="shared" si="11"/>
        <v>0</v>
      </c>
      <c r="G30" s="22">
        <f t="shared" si="11"/>
        <v>0</v>
      </c>
      <c r="H30" s="22">
        <f t="shared" si="11"/>
        <v>0</v>
      </c>
      <c r="I30" s="22">
        <f t="shared" si="11"/>
        <v>0</v>
      </c>
      <c r="J30" s="22">
        <f t="shared" si="11"/>
        <v>0</v>
      </c>
      <c r="K30" s="22">
        <f t="shared" si="11"/>
        <v>0</v>
      </c>
    </row>
    <row r="31" spans="1:11" s="19" customFormat="1" ht="45" hidden="1" x14ac:dyDescent="0.25">
      <c r="A31" s="20" t="s">
        <v>40</v>
      </c>
      <c r="B31" s="21" t="s">
        <v>41</v>
      </c>
      <c r="C31" s="29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</row>
    <row r="32" spans="1:11" s="19" customFormat="1" ht="30" hidden="1" x14ac:dyDescent="0.25">
      <c r="A32" s="20" t="s">
        <v>42</v>
      </c>
      <c r="B32" s="21" t="s">
        <v>43</v>
      </c>
      <c r="C32" s="29">
        <f t="shared" ref="C32:K33" si="12">C33</f>
        <v>0</v>
      </c>
      <c r="D32" s="22">
        <f t="shared" si="12"/>
        <v>0</v>
      </c>
      <c r="E32" s="22">
        <f t="shared" si="12"/>
        <v>0</v>
      </c>
      <c r="F32" s="22">
        <f t="shared" si="12"/>
        <v>0</v>
      </c>
      <c r="G32" s="22">
        <f t="shared" si="12"/>
        <v>0</v>
      </c>
      <c r="H32" s="22">
        <f t="shared" si="12"/>
        <v>0</v>
      </c>
      <c r="I32" s="22">
        <f t="shared" si="12"/>
        <v>0</v>
      </c>
      <c r="J32" s="22">
        <f t="shared" si="12"/>
        <v>0</v>
      </c>
      <c r="K32" s="22">
        <f t="shared" si="12"/>
        <v>0</v>
      </c>
    </row>
    <row r="33" spans="1:19" s="19" customFormat="1" ht="75" hidden="1" x14ac:dyDescent="0.25">
      <c r="A33" s="20" t="s">
        <v>44</v>
      </c>
      <c r="B33" s="21" t="s">
        <v>45</v>
      </c>
      <c r="C33" s="29">
        <f t="shared" si="12"/>
        <v>0</v>
      </c>
      <c r="D33" s="22">
        <f t="shared" si="12"/>
        <v>0</v>
      </c>
      <c r="E33" s="22">
        <f t="shared" si="12"/>
        <v>0</v>
      </c>
      <c r="F33" s="22">
        <f t="shared" si="12"/>
        <v>0</v>
      </c>
      <c r="G33" s="22">
        <f t="shared" si="12"/>
        <v>0</v>
      </c>
      <c r="H33" s="22">
        <f t="shared" si="12"/>
        <v>0</v>
      </c>
      <c r="I33" s="22">
        <f t="shared" si="12"/>
        <v>0</v>
      </c>
      <c r="J33" s="22">
        <f t="shared" si="12"/>
        <v>0</v>
      </c>
      <c r="K33" s="22">
        <f t="shared" si="12"/>
        <v>0</v>
      </c>
    </row>
    <row r="34" spans="1:19" s="19" customFormat="1" ht="90" hidden="1" x14ac:dyDescent="0.25">
      <c r="A34" s="20" t="s">
        <v>46</v>
      </c>
      <c r="B34" s="21" t="s">
        <v>47</v>
      </c>
      <c r="C34" s="29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</row>
    <row r="35" spans="1:19" s="19" customFormat="1" ht="30" hidden="1" x14ac:dyDescent="0.25">
      <c r="A35" s="20" t="s">
        <v>48</v>
      </c>
      <c r="B35" s="21" t="s">
        <v>49</v>
      </c>
      <c r="C35" s="29">
        <f t="shared" ref="C35:I35" si="13">C36+C41</f>
        <v>0</v>
      </c>
      <c r="D35" s="22">
        <f t="shared" si="13"/>
        <v>0</v>
      </c>
      <c r="E35" s="22">
        <f t="shared" si="13"/>
        <v>0</v>
      </c>
      <c r="F35" s="22">
        <f t="shared" si="13"/>
        <v>0</v>
      </c>
      <c r="G35" s="22">
        <f t="shared" si="13"/>
        <v>0</v>
      </c>
      <c r="H35" s="22">
        <f t="shared" si="13"/>
        <v>0</v>
      </c>
      <c r="I35" s="22">
        <f t="shared" si="13"/>
        <v>0</v>
      </c>
      <c r="J35" s="22">
        <f>J36+J41</f>
        <v>0</v>
      </c>
      <c r="K35" s="22">
        <f>K36+K41</f>
        <v>0</v>
      </c>
    </row>
    <row r="36" spans="1:19" s="19" customFormat="1" ht="30" hidden="1" x14ac:dyDescent="0.25">
      <c r="A36" s="20" t="s">
        <v>50</v>
      </c>
      <c r="B36" s="21" t="s">
        <v>51</v>
      </c>
      <c r="C36" s="29">
        <f t="shared" ref="C36:I36" si="14">C37+C39</f>
        <v>0</v>
      </c>
      <c r="D36" s="22">
        <f t="shared" si="14"/>
        <v>0</v>
      </c>
      <c r="E36" s="22">
        <f t="shared" si="14"/>
        <v>0</v>
      </c>
      <c r="F36" s="22">
        <f t="shared" si="14"/>
        <v>0</v>
      </c>
      <c r="G36" s="22">
        <f t="shared" si="14"/>
        <v>0</v>
      </c>
      <c r="H36" s="22">
        <f t="shared" si="14"/>
        <v>0</v>
      </c>
      <c r="I36" s="22">
        <f t="shared" si="14"/>
        <v>0</v>
      </c>
      <c r="J36" s="22">
        <f>J37+J39</f>
        <v>0</v>
      </c>
      <c r="K36" s="22">
        <f>K37+K39</f>
        <v>0</v>
      </c>
    </row>
    <row r="37" spans="1:19" s="19" customFormat="1" ht="30" hidden="1" x14ac:dyDescent="0.25">
      <c r="A37" s="20" t="s">
        <v>52</v>
      </c>
      <c r="B37" s="21" t="s">
        <v>53</v>
      </c>
      <c r="C37" s="29">
        <f t="shared" ref="C37:K37" si="15">C38</f>
        <v>0</v>
      </c>
      <c r="D37" s="22">
        <f t="shared" si="15"/>
        <v>0</v>
      </c>
      <c r="E37" s="22">
        <f t="shared" si="15"/>
        <v>0</v>
      </c>
      <c r="F37" s="22">
        <f t="shared" si="15"/>
        <v>0</v>
      </c>
      <c r="G37" s="22">
        <f t="shared" si="15"/>
        <v>0</v>
      </c>
      <c r="H37" s="22">
        <f t="shared" si="15"/>
        <v>0</v>
      </c>
      <c r="I37" s="22">
        <f t="shared" si="15"/>
        <v>0</v>
      </c>
      <c r="J37" s="22">
        <f t="shared" si="15"/>
        <v>0</v>
      </c>
      <c r="K37" s="22">
        <f t="shared" si="15"/>
        <v>0</v>
      </c>
    </row>
    <row r="38" spans="1:19" s="19" customFormat="1" ht="30" hidden="1" x14ac:dyDescent="0.25">
      <c r="A38" s="20" t="s">
        <v>54</v>
      </c>
      <c r="B38" s="21" t="s">
        <v>55</v>
      </c>
      <c r="C38" s="29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</row>
    <row r="39" spans="1:19" s="19" customFormat="1" ht="45" hidden="1" x14ac:dyDescent="0.25">
      <c r="A39" s="20" t="s">
        <v>56</v>
      </c>
      <c r="B39" s="21" t="s">
        <v>57</v>
      </c>
      <c r="C39" s="29">
        <f t="shared" ref="C39:K39" si="16">C40</f>
        <v>0</v>
      </c>
      <c r="D39" s="22">
        <f t="shared" si="16"/>
        <v>0</v>
      </c>
      <c r="E39" s="22">
        <f t="shared" si="16"/>
        <v>0</v>
      </c>
      <c r="F39" s="22">
        <f t="shared" si="16"/>
        <v>0</v>
      </c>
      <c r="G39" s="22">
        <f t="shared" si="16"/>
        <v>0</v>
      </c>
      <c r="H39" s="22">
        <f t="shared" si="16"/>
        <v>0</v>
      </c>
      <c r="I39" s="22">
        <f t="shared" si="16"/>
        <v>0</v>
      </c>
      <c r="J39" s="22">
        <f t="shared" si="16"/>
        <v>0</v>
      </c>
      <c r="K39" s="22">
        <f t="shared" si="16"/>
        <v>0</v>
      </c>
    </row>
    <row r="40" spans="1:19" s="19" customFormat="1" ht="45" hidden="1" x14ac:dyDescent="0.25">
      <c r="A40" s="20" t="s">
        <v>58</v>
      </c>
      <c r="B40" s="21" t="s">
        <v>59</v>
      </c>
      <c r="C40" s="29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</row>
    <row r="41" spans="1:19" s="19" customFormat="1" ht="30" hidden="1" x14ac:dyDescent="0.25">
      <c r="A41" s="20" t="s">
        <v>60</v>
      </c>
      <c r="B41" s="21" t="s">
        <v>61</v>
      </c>
      <c r="C41" s="29">
        <f t="shared" ref="C41:K42" si="17">C42</f>
        <v>0</v>
      </c>
      <c r="D41" s="22">
        <f t="shared" si="17"/>
        <v>0</v>
      </c>
      <c r="E41" s="22">
        <f t="shared" si="17"/>
        <v>0</v>
      </c>
      <c r="F41" s="22">
        <f t="shared" si="17"/>
        <v>0</v>
      </c>
      <c r="G41" s="22">
        <f t="shared" si="17"/>
        <v>0</v>
      </c>
      <c r="H41" s="22">
        <f t="shared" si="17"/>
        <v>0</v>
      </c>
      <c r="I41" s="22">
        <f t="shared" si="17"/>
        <v>0</v>
      </c>
      <c r="J41" s="22">
        <f t="shared" si="17"/>
        <v>0</v>
      </c>
      <c r="K41" s="22">
        <f t="shared" si="17"/>
        <v>0</v>
      </c>
    </row>
    <row r="42" spans="1:19" s="19" customFormat="1" ht="30" hidden="1" x14ac:dyDescent="0.25">
      <c r="A42" s="20" t="s">
        <v>62</v>
      </c>
      <c r="B42" s="21" t="s">
        <v>63</v>
      </c>
      <c r="C42" s="29">
        <f t="shared" si="17"/>
        <v>0</v>
      </c>
      <c r="D42" s="22">
        <f t="shared" si="17"/>
        <v>0</v>
      </c>
      <c r="E42" s="22">
        <f t="shared" si="17"/>
        <v>0</v>
      </c>
      <c r="F42" s="22">
        <f t="shared" si="17"/>
        <v>0</v>
      </c>
      <c r="G42" s="22">
        <f t="shared" si="17"/>
        <v>0</v>
      </c>
      <c r="H42" s="22">
        <f t="shared" si="17"/>
        <v>0</v>
      </c>
      <c r="I42" s="22">
        <f t="shared" si="17"/>
        <v>0</v>
      </c>
      <c r="J42" s="22">
        <f t="shared" si="17"/>
        <v>0</v>
      </c>
      <c r="K42" s="22">
        <f t="shared" si="17"/>
        <v>0</v>
      </c>
    </row>
    <row r="43" spans="1:19" s="19" customFormat="1" ht="45" hidden="1" x14ac:dyDescent="0.25">
      <c r="A43" s="20" t="s">
        <v>64</v>
      </c>
      <c r="B43" s="21" t="s">
        <v>65</v>
      </c>
      <c r="C43" s="29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</row>
    <row r="44" spans="1:19" s="19" customFormat="1" hidden="1" x14ac:dyDescent="0.25">
      <c r="A44" s="20" t="s">
        <v>66</v>
      </c>
      <c r="B44" s="21" t="s">
        <v>67</v>
      </c>
      <c r="C44" s="29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</row>
    <row r="45" spans="1:19" s="19" customFormat="1" ht="30" hidden="1" x14ac:dyDescent="0.25">
      <c r="A45" s="20" t="s">
        <v>68</v>
      </c>
      <c r="B45" s="21" t="s">
        <v>69</v>
      </c>
      <c r="C45" s="29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</row>
    <row r="46" spans="1:19" s="19" customFormat="1" ht="30" hidden="1" x14ac:dyDescent="0.25">
      <c r="A46" s="20" t="s">
        <v>70</v>
      </c>
      <c r="B46" s="21" t="s">
        <v>71</v>
      </c>
      <c r="C46" s="29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</row>
    <row r="47" spans="1:19" s="19" customFormat="1" ht="28.5" x14ac:dyDescent="0.25">
      <c r="A47" s="16" t="s">
        <v>72</v>
      </c>
      <c r="B47" s="17" t="s">
        <v>73</v>
      </c>
      <c r="C47" s="28">
        <f t="shared" ref="C47:I47" si="18">SUM(C48+C55)</f>
        <v>0</v>
      </c>
      <c r="D47" s="18">
        <f t="shared" si="18"/>
        <v>31932.6</v>
      </c>
      <c r="E47" s="18">
        <f t="shared" si="18"/>
        <v>31932.599999999627</v>
      </c>
      <c r="F47" s="18">
        <f t="shared" si="18"/>
        <v>6.6999999999825377</v>
      </c>
      <c r="G47" s="18">
        <f t="shared" si="18"/>
        <v>31939.299999999814</v>
      </c>
      <c r="H47" s="18">
        <f t="shared" si="18"/>
        <v>8334</v>
      </c>
      <c r="I47" s="18">
        <f t="shared" si="18"/>
        <v>40273.299999999814</v>
      </c>
      <c r="J47" s="18">
        <f>SUM(J48+J55)</f>
        <v>161666</v>
      </c>
      <c r="K47" s="10">
        <f>K54+K61</f>
        <v>-298111.10000000056</v>
      </c>
      <c r="L47" s="34">
        <f>L54-L61</f>
        <v>-226936.70000000019</v>
      </c>
      <c r="S47" s="34">
        <f>S54+S61</f>
        <v>219452.5</v>
      </c>
    </row>
    <row r="48" spans="1:19" s="19" customFormat="1" hidden="1" x14ac:dyDescent="0.25">
      <c r="A48" s="20" t="s">
        <v>74</v>
      </c>
      <c r="B48" s="21" t="s">
        <v>75</v>
      </c>
      <c r="C48" s="29">
        <f t="shared" ref="C48:I48" si="19">C52+C49</f>
        <v>-5186037.0999999996</v>
      </c>
      <c r="D48" s="22">
        <f t="shared" si="19"/>
        <v>-14226.5</v>
      </c>
      <c r="E48" s="22">
        <f t="shared" si="19"/>
        <v>-5200263.5999999996</v>
      </c>
      <c r="F48" s="22">
        <f t="shared" si="19"/>
        <v>-208893.2</v>
      </c>
      <c r="G48" s="22">
        <f t="shared" si="19"/>
        <v>-5409156.7999999998</v>
      </c>
      <c r="H48" s="22">
        <f t="shared" si="19"/>
        <v>-185163.2</v>
      </c>
      <c r="I48" s="22">
        <f t="shared" si="19"/>
        <v>-5594320</v>
      </c>
      <c r="J48" s="22">
        <f>J52+J49</f>
        <v>-362195.7</v>
      </c>
      <c r="K48" s="15">
        <f>K52+K49</f>
        <v>-6357764.4000000004</v>
      </c>
    </row>
    <row r="49" spans="1:19" s="19" customFormat="1" hidden="1" x14ac:dyDescent="0.25">
      <c r="A49" s="20" t="s">
        <v>76</v>
      </c>
      <c r="B49" s="21" t="s">
        <v>77</v>
      </c>
      <c r="C49" s="29">
        <f t="shared" ref="C49:K50" si="20">C50</f>
        <v>0</v>
      </c>
      <c r="D49" s="22">
        <f t="shared" si="20"/>
        <v>0</v>
      </c>
      <c r="E49" s="22">
        <f t="shared" si="20"/>
        <v>0</v>
      </c>
      <c r="F49" s="22">
        <f t="shared" si="20"/>
        <v>0</v>
      </c>
      <c r="G49" s="22">
        <f t="shared" si="20"/>
        <v>0</v>
      </c>
      <c r="H49" s="22">
        <f t="shared" si="20"/>
        <v>0</v>
      </c>
      <c r="I49" s="22">
        <f t="shared" si="20"/>
        <v>0</v>
      </c>
      <c r="J49" s="22">
        <f t="shared" si="20"/>
        <v>0</v>
      </c>
      <c r="K49" s="15">
        <f t="shared" si="20"/>
        <v>0</v>
      </c>
    </row>
    <row r="50" spans="1:19" s="19" customFormat="1" ht="30" hidden="1" x14ac:dyDescent="0.25">
      <c r="A50" s="20" t="s">
        <v>78</v>
      </c>
      <c r="B50" s="21" t="s">
        <v>79</v>
      </c>
      <c r="C50" s="29">
        <f t="shared" si="20"/>
        <v>0</v>
      </c>
      <c r="D50" s="22">
        <f t="shared" si="20"/>
        <v>0</v>
      </c>
      <c r="E50" s="22">
        <f t="shared" si="20"/>
        <v>0</v>
      </c>
      <c r="F50" s="22">
        <f t="shared" si="20"/>
        <v>0</v>
      </c>
      <c r="G50" s="22">
        <f t="shared" si="20"/>
        <v>0</v>
      </c>
      <c r="H50" s="22">
        <f t="shared" si="20"/>
        <v>0</v>
      </c>
      <c r="I50" s="22">
        <f t="shared" si="20"/>
        <v>0</v>
      </c>
      <c r="J50" s="22">
        <f t="shared" si="20"/>
        <v>0</v>
      </c>
      <c r="K50" s="15">
        <f t="shared" si="20"/>
        <v>0</v>
      </c>
    </row>
    <row r="51" spans="1:19" s="19" customFormat="1" ht="30" hidden="1" x14ac:dyDescent="0.25">
      <c r="A51" s="20" t="s">
        <v>80</v>
      </c>
      <c r="B51" s="21" t="s">
        <v>81</v>
      </c>
      <c r="C51" s="29"/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15">
        <v>0</v>
      </c>
    </row>
    <row r="52" spans="1:19" s="19" customFormat="1" hidden="1" x14ac:dyDescent="0.25">
      <c r="A52" s="20" t="s">
        <v>82</v>
      </c>
      <c r="B52" s="21" t="s">
        <v>100</v>
      </c>
      <c r="C52" s="29">
        <f t="shared" ref="C52:K53" si="21">C53</f>
        <v>-5186037.0999999996</v>
      </c>
      <c r="D52" s="22">
        <f t="shared" si="21"/>
        <v>-14226.5</v>
      </c>
      <c r="E52" s="22">
        <f t="shared" si="21"/>
        <v>-5200263.5999999996</v>
      </c>
      <c r="F52" s="22">
        <f t="shared" si="21"/>
        <v>-208893.2</v>
      </c>
      <c r="G52" s="22">
        <f t="shared" si="21"/>
        <v>-5409156.7999999998</v>
      </c>
      <c r="H52" s="22">
        <f t="shared" si="21"/>
        <v>-185163.2</v>
      </c>
      <c r="I52" s="22">
        <f t="shared" si="21"/>
        <v>-5594320</v>
      </c>
      <c r="J52" s="22">
        <f t="shared" si="21"/>
        <v>-362195.7</v>
      </c>
      <c r="K52" s="15">
        <f t="shared" si="21"/>
        <v>-6357764.4000000004</v>
      </c>
    </row>
    <row r="53" spans="1:19" s="19" customFormat="1" hidden="1" x14ac:dyDescent="0.25">
      <c r="A53" s="20" t="s">
        <v>83</v>
      </c>
      <c r="B53" s="21" t="s">
        <v>101</v>
      </c>
      <c r="C53" s="29">
        <f t="shared" si="21"/>
        <v>-5186037.0999999996</v>
      </c>
      <c r="D53" s="22">
        <f t="shared" si="21"/>
        <v>-14226.5</v>
      </c>
      <c r="E53" s="22">
        <f t="shared" si="21"/>
        <v>-5200263.5999999996</v>
      </c>
      <c r="F53" s="22">
        <f t="shared" si="21"/>
        <v>-208893.2</v>
      </c>
      <c r="G53" s="22">
        <f t="shared" si="21"/>
        <v>-5409156.7999999998</v>
      </c>
      <c r="H53" s="22">
        <f t="shared" si="21"/>
        <v>-185163.2</v>
      </c>
      <c r="I53" s="22">
        <f t="shared" si="21"/>
        <v>-5594320</v>
      </c>
      <c r="J53" s="22">
        <f t="shared" si="21"/>
        <v>-362195.7</v>
      </c>
      <c r="K53" s="15">
        <f t="shared" si="21"/>
        <v>-6357764.4000000004</v>
      </c>
    </row>
    <row r="54" spans="1:19" s="19" customFormat="1" ht="30" x14ac:dyDescent="0.25">
      <c r="A54" s="20" t="s">
        <v>84</v>
      </c>
      <c r="B54" s="21" t="s">
        <v>102</v>
      </c>
      <c r="C54" s="29">
        <f>-4985722.6-130314.5-70000</f>
        <v>-5186037.0999999996</v>
      </c>
      <c r="D54" s="22">
        <v>-14226.5</v>
      </c>
      <c r="E54" s="22">
        <f>C54+D54</f>
        <v>-5200263.5999999996</v>
      </c>
      <c r="F54" s="22">
        <f>-149749.2-F25-F20-50000</f>
        <v>-208893.2</v>
      </c>
      <c r="G54" s="22">
        <f>E54+F54</f>
        <v>-5409156.7999999998</v>
      </c>
      <c r="H54" s="15">
        <f>-185163.2</f>
        <v>-185163.2</v>
      </c>
      <c r="I54" s="15">
        <f>G54+H54</f>
        <v>-5594320</v>
      </c>
      <c r="J54" s="15">
        <f>-351303.3-J25-J20</f>
        <v>-362195.7</v>
      </c>
      <c r="K54" s="15">
        <v>-6357764.4000000004</v>
      </c>
      <c r="L54" s="34">
        <f>5819001.2+K25+K20</f>
        <v>6029001.2000000002</v>
      </c>
      <c r="M54" s="34">
        <f>-5686164.8-K25-K20</f>
        <v>-5896164.7999999998</v>
      </c>
      <c r="S54" s="37">
        <f>-5894671.8-K25-K20</f>
        <v>-6104671.7999999998</v>
      </c>
    </row>
    <row r="55" spans="1:19" s="19" customFormat="1" ht="15.75" hidden="1" x14ac:dyDescent="0.25">
      <c r="A55" s="20" t="s">
        <v>85</v>
      </c>
      <c r="B55" s="21" t="s">
        <v>86</v>
      </c>
      <c r="C55" s="29">
        <f t="shared" ref="C55:I55" si="22">C56+C59</f>
        <v>5186037.0999999996</v>
      </c>
      <c r="D55" s="22">
        <f t="shared" si="22"/>
        <v>46159.1</v>
      </c>
      <c r="E55" s="22">
        <f t="shared" si="22"/>
        <v>5232196.1999999993</v>
      </c>
      <c r="F55" s="22">
        <f t="shared" si="22"/>
        <v>208899.9</v>
      </c>
      <c r="G55" s="22">
        <f t="shared" si="22"/>
        <v>5441096.0999999996</v>
      </c>
      <c r="H55" s="15">
        <f t="shared" si="22"/>
        <v>193497.2</v>
      </c>
      <c r="I55" s="15">
        <f t="shared" si="22"/>
        <v>5634593.2999999998</v>
      </c>
      <c r="J55" s="15">
        <f>J56+J59</f>
        <v>523861.7</v>
      </c>
      <c r="K55" s="15">
        <f t="shared" ref="K55:K60" si="23">I55+J55</f>
        <v>6158455</v>
      </c>
      <c r="S55" s="36"/>
    </row>
    <row r="56" spans="1:19" s="19" customFormat="1" ht="15.75" hidden="1" x14ac:dyDescent="0.25">
      <c r="A56" s="20" t="s">
        <v>87</v>
      </c>
      <c r="B56" s="21" t="s">
        <v>88</v>
      </c>
      <c r="C56" s="29">
        <f t="shared" ref="C56:J57" si="24">C57</f>
        <v>0</v>
      </c>
      <c r="D56" s="22">
        <f t="shared" si="24"/>
        <v>0</v>
      </c>
      <c r="E56" s="22">
        <f t="shared" si="24"/>
        <v>0</v>
      </c>
      <c r="F56" s="22">
        <f t="shared" si="24"/>
        <v>0</v>
      </c>
      <c r="G56" s="22">
        <f t="shared" si="24"/>
        <v>0</v>
      </c>
      <c r="H56" s="15">
        <f t="shared" si="24"/>
        <v>0</v>
      </c>
      <c r="I56" s="15">
        <f t="shared" si="24"/>
        <v>0</v>
      </c>
      <c r="J56" s="15">
        <f t="shared" si="24"/>
        <v>0</v>
      </c>
      <c r="K56" s="15">
        <f t="shared" si="23"/>
        <v>0</v>
      </c>
      <c r="S56" s="36"/>
    </row>
    <row r="57" spans="1:19" s="19" customFormat="1" ht="15.75" hidden="1" x14ac:dyDescent="0.25">
      <c r="A57" s="20" t="s">
        <v>89</v>
      </c>
      <c r="B57" s="21" t="s">
        <v>90</v>
      </c>
      <c r="C57" s="29">
        <f t="shared" si="24"/>
        <v>0</v>
      </c>
      <c r="D57" s="22">
        <f t="shared" si="24"/>
        <v>0</v>
      </c>
      <c r="E57" s="22">
        <f t="shared" si="24"/>
        <v>0</v>
      </c>
      <c r="F57" s="22">
        <f t="shared" si="24"/>
        <v>0</v>
      </c>
      <c r="G57" s="22">
        <f t="shared" si="24"/>
        <v>0</v>
      </c>
      <c r="H57" s="15">
        <f t="shared" si="24"/>
        <v>0</v>
      </c>
      <c r="I57" s="15">
        <f t="shared" si="24"/>
        <v>0</v>
      </c>
      <c r="J57" s="15">
        <f t="shared" si="24"/>
        <v>0</v>
      </c>
      <c r="K57" s="15">
        <f t="shared" si="23"/>
        <v>0</v>
      </c>
      <c r="S57" s="36"/>
    </row>
    <row r="58" spans="1:19" s="19" customFormat="1" ht="30" hidden="1" x14ac:dyDescent="0.25">
      <c r="A58" s="20" t="s">
        <v>91</v>
      </c>
      <c r="B58" s="21" t="s">
        <v>92</v>
      </c>
      <c r="C58" s="29">
        <v>0</v>
      </c>
      <c r="D58" s="22">
        <v>0</v>
      </c>
      <c r="E58" s="22">
        <v>0</v>
      </c>
      <c r="F58" s="22">
        <v>0</v>
      </c>
      <c r="G58" s="22">
        <v>0</v>
      </c>
      <c r="H58" s="15">
        <v>0</v>
      </c>
      <c r="I58" s="15">
        <v>0</v>
      </c>
      <c r="J58" s="15">
        <v>0</v>
      </c>
      <c r="K58" s="15">
        <f t="shared" si="23"/>
        <v>0</v>
      </c>
      <c r="S58" s="36"/>
    </row>
    <row r="59" spans="1:19" s="19" customFormat="1" ht="15.75" hidden="1" x14ac:dyDescent="0.25">
      <c r="A59" s="20" t="s">
        <v>93</v>
      </c>
      <c r="B59" s="21" t="s">
        <v>94</v>
      </c>
      <c r="C59" s="29">
        <f t="shared" ref="C59:I59" si="25">C60-C62</f>
        <v>5186037.0999999996</v>
      </c>
      <c r="D59" s="22">
        <f t="shared" si="25"/>
        <v>46159.1</v>
      </c>
      <c r="E59" s="22">
        <f t="shared" si="25"/>
        <v>5232196.1999999993</v>
      </c>
      <c r="F59" s="22">
        <f t="shared" si="25"/>
        <v>208899.9</v>
      </c>
      <c r="G59" s="22">
        <f t="shared" si="25"/>
        <v>5441096.0999999996</v>
      </c>
      <c r="H59" s="15">
        <f t="shared" si="25"/>
        <v>193497.2</v>
      </c>
      <c r="I59" s="15">
        <f t="shared" si="25"/>
        <v>5634593.2999999998</v>
      </c>
      <c r="J59" s="15">
        <f>J60-J62</f>
        <v>523861.7</v>
      </c>
      <c r="K59" s="15">
        <f t="shared" si="23"/>
        <v>6158455</v>
      </c>
      <c r="S59" s="36"/>
    </row>
    <row r="60" spans="1:19" s="19" customFormat="1" ht="15.75" hidden="1" x14ac:dyDescent="0.25">
      <c r="A60" s="20" t="s">
        <v>95</v>
      </c>
      <c r="B60" s="21" t="s">
        <v>103</v>
      </c>
      <c r="C60" s="29">
        <f t="shared" ref="C60:J60" si="26">SUM(C61)</f>
        <v>5186037.0999999996</v>
      </c>
      <c r="D60" s="22">
        <f t="shared" si="26"/>
        <v>46159.1</v>
      </c>
      <c r="E60" s="22">
        <f t="shared" si="26"/>
        <v>5232196.1999999993</v>
      </c>
      <c r="F60" s="22">
        <f t="shared" si="26"/>
        <v>208899.9</v>
      </c>
      <c r="G60" s="22">
        <f t="shared" si="26"/>
        <v>5441096.0999999996</v>
      </c>
      <c r="H60" s="15">
        <f t="shared" si="26"/>
        <v>193497.2</v>
      </c>
      <c r="I60" s="15">
        <f t="shared" si="26"/>
        <v>5634593.2999999998</v>
      </c>
      <c r="J60" s="15">
        <f t="shared" si="26"/>
        <v>523861.7</v>
      </c>
      <c r="K60" s="15">
        <f t="shared" si="23"/>
        <v>6158455</v>
      </c>
      <c r="S60" s="36"/>
    </row>
    <row r="61" spans="1:19" s="19" customFormat="1" ht="30" x14ac:dyDescent="0.25">
      <c r="A61" s="20" t="s">
        <v>96</v>
      </c>
      <c r="B61" s="21" t="s">
        <v>104</v>
      </c>
      <c r="C61" s="29">
        <f>5116037.1+70000</f>
        <v>5186037.0999999996</v>
      </c>
      <c r="D61" s="22">
        <v>46159.1</v>
      </c>
      <c r="E61" s="22">
        <f>C61+D61</f>
        <v>5232196.1999999993</v>
      </c>
      <c r="F61" s="22">
        <f>149755.9+9144+50000</f>
        <v>208899.9</v>
      </c>
      <c r="G61" s="22">
        <f>E61+F61</f>
        <v>5441096.0999999996</v>
      </c>
      <c r="H61" s="15">
        <f>185163.2-(H27)</f>
        <v>193497.2</v>
      </c>
      <c r="I61" s="15">
        <f>G61+H61</f>
        <v>5634593.2999999998</v>
      </c>
      <c r="J61" s="15">
        <f>518028.7-(J27)</f>
        <v>523861.7</v>
      </c>
      <c r="K61" s="15">
        <v>6059653.2999999998</v>
      </c>
      <c r="L61" s="34">
        <f>6127936.9-K27-K22</f>
        <v>6255937.9000000004</v>
      </c>
      <c r="M61" s="34">
        <f>6015144-K27-K22</f>
        <v>6143145</v>
      </c>
      <c r="N61" s="19" t="s">
        <v>121</v>
      </c>
      <c r="P61" s="19">
        <v>1423.3</v>
      </c>
      <c r="S61" s="35">
        <f>6196123.3-K22-K27</f>
        <v>6324124.2999999998</v>
      </c>
    </row>
    <row r="62" spans="1:19" s="19" customFormat="1" hidden="1" x14ac:dyDescent="0.25">
      <c r="A62" s="20" t="s">
        <v>93</v>
      </c>
      <c r="B62" s="21" t="s">
        <v>105</v>
      </c>
      <c r="C62" s="29">
        <f t="shared" ref="C62:K62" si="27">SUM(C63)</f>
        <v>0</v>
      </c>
      <c r="D62" s="22">
        <f t="shared" si="27"/>
        <v>0</v>
      </c>
      <c r="E62" s="22">
        <f t="shared" si="27"/>
        <v>0</v>
      </c>
      <c r="F62" s="22">
        <f t="shared" si="27"/>
        <v>0</v>
      </c>
      <c r="G62" s="22">
        <f t="shared" si="27"/>
        <v>0</v>
      </c>
      <c r="H62" s="15">
        <f t="shared" si="27"/>
        <v>0</v>
      </c>
      <c r="I62" s="22">
        <f t="shared" si="27"/>
        <v>0</v>
      </c>
      <c r="J62" s="15">
        <f>SUM(J63)</f>
        <v>0</v>
      </c>
      <c r="K62" s="22">
        <f t="shared" si="27"/>
        <v>0</v>
      </c>
    </row>
    <row r="63" spans="1:19" s="19" customFormat="1" ht="30" hidden="1" x14ac:dyDescent="0.25">
      <c r="A63" s="20" t="s">
        <v>97</v>
      </c>
      <c r="B63" s="21" t="s">
        <v>106</v>
      </c>
      <c r="C63" s="29">
        <v>0</v>
      </c>
      <c r="D63" s="22">
        <v>0</v>
      </c>
      <c r="E63" s="22">
        <v>0</v>
      </c>
      <c r="F63" s="22">
        <v>0</v>
      </c>
      <c r="G63" s="22">
        <v>0</v>
      </c>
      <c r="H63" s="15">
        <v>0</v>
      </c>
      <c r="I63" s="22">
        <v>0</v>
      </c>
      <c r="J63" s="15">
        <v>0</v>
      </c>
      <c r="K63" s="22">
        <v>0</v>
      </c>
    </row>
    <row r="64" spans="1:19" ht="21" customHeight="1" x14ac:dyDescent="0.25">
      <c r="A64" s="8" t="s">
        <v>98</v>
      </c>
      <c r="B64" s="9" t="s">
        <v>99</v>
      </c>
      <c r="C64" s="28">
        <f t="shared" ref="C64:K64" si="28">C12+C47</f>
        <v>130314.5</v>
      </c>
      <c r="D64" s="10">
        <f t="shared" si="28"/>
        <v>31932.6</v>
      </c>
      <c r="E64" s="10">
        <f t="shared" si="28"/>
        <v>162247.09999999963</v>
      </c>
      <c r="F64" s="10">
        <f t="shared" si="28"/>
        <v>6.6999999999825377</v>
      </c>
      <c r="G64" s="10">
        <f t="shared" si="28"/>
        <v>162253.79999999981</v>
      </c>
      <c r="H64" s="10">
        <f t="shared" si="28"/>
        <v>0</v>
      </c>
      <c r="I64" s="10">
        <f t="shared" si="28"/>
        <v>162253.79999999981</v>
      </c>
      <c r="J64" s="10">
        <f t="shared" si="28"/>
        <v>166725.4</v>
      </c>
      <c r="K64" s="10">
        <f t="shared" si="28"/>
        <v>-216112.10000000056</v>
      </c>
    </row>
    <row r="70" spans="1:1" s="2" customFormat="1" x14ac:dyDescent="0.25">
      <c r="A70" s="23"/>
    </row>
    <row r="71" spans="1:1" s="2" customFormat="1" x14ac:dyDescent="0.25">
      <c r="A71" s="23"/>
    </row>
  </sheetData>
  <mergeCells count="13">
    <mergeCell ref="A6:K7"/>
    <mergeCell ref="J9:J10"/>
    <mergeCell ref="K9:K10"/>
    <mergeCell ref="H9:H10"/>
    <mergeCell ref="I9:I10"/>
    <mergeCell ref="F9:F10"/>
    <mergeCell ref="G9:G10"/>
    <mergeCell ref="E9:E10"/>
    <mergeCell ref="D9:D10"/>
    <mergeCell ref="A9:A10"/>
    <mergeCell ref="B9:B10"/>
    <mergeCell ref="C9:C10"/>
    <mergeCell ref="B8:K8"/>
  </mergeCells>
  <pageMargins left="0.78740157480314965" right="0.39370078740157483" top="0.78740157480314965" bottom="0.39370078740157483" header="0.31496062992125984" footer="0.31496062992125984"/>
  <pageSetup paperSize="9" scale="73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пр4</vt:lpstr>
      <vt:lpstr>пр4!Область_печати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2023-03-15T05:34:53Z</dcterms:modified>
</cp:coreProperties>
</file>