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УТОЧНЕНИЕ БЮДЖЕТА\2019\2.уточнение март\20.02.2019-уточнение бюджета\Пояснительная записка\"/>
    </mc:Choice>
  </mc:AlternateContent>
  <bookViews>
    <workbookView xWindow="0" yWindow="0" windowWidth="13995" windowHeight="10875"/>
  </bookViews>
  <sheets>
    <sheet name="Бюджет_1" sheetId="2" r:id="rId1"/>
  </sheets>
  <definedNames>
    <definedName name="_xlnm._FilterDatabase" localSheetId="0" hidden="1">Бюджет_1!$A$6:$T$161</definedName>
    <definedName name="_xlnm.Print_Titles" localSheetId="0">Бюджет_1!$5:$6</definedName>
    <definedName name="_xlnm.Print_Area" localSheetId="0">Бюджет_1!$A$1:$L$162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K26" i="2" s="1"/>
  <c r="H25" i="2"/>
  <c r="K25" i="2"/>
  <c r="J20" i="2"/>
  <c r="F20" i="2"/>
  <c r="J57" i="2" l="1"/>
  <c r="J158" i="2" l="1"/>
  <c r="J73" i="2" l="1"/>
  <c r="J159" i="2"/>
  <c r="J136" i="2"/>
  <c r="J88" i="2"/>
  <c r="J108" i="2"/>
  <c r="J52" i="2"/>
  <c r="J91" i="2"/>
  <c r="J71" i="2" l="1"/>
  <c r="J70" i="2" l="1"/>
  <c r="J80" i="2" l="1"/>
  <c r="J143" i="2"/>
  <c r="J44" i="2" l="1"/>
  <c r="J130" i="2" l="1"/>
  <c r="G36" i="2"/>
  <c r="J36" i="2"/>
  <c r="J154" i="2"/>
  <c r="J149" i="2"/>
  <c r="J144" i="2"/>
  <c r="J142" i="2"/>
  <c r="J138" i="2"/>
  <c r="J135" i="2"/>
  <c r="J133" i="2"/>
  <c r="J129" i="2"/>
  <c r="J127" i="2"/>
  <c r="J119" i="2"/>
  <c r="J116" i="2"/>
  <c r="J114" i="2"/>
  <c r="J111" i="2"/>
  <c r="J102" i="2"/>
  <c r="J100" i="2"/>
  <c r="J98" i="2"/>
  <c r="J96" i="2"/>
  <c r="J94" i="2"/>
  <c r="J90" i="2"/>
  <c r="J87" i="2"/>
  <c r="J84" i="2"/>
  <c r="J82" i="2"/>
  <c r="J79" i="2"/>
  <c r="J74" i="2"/>
  <c r="J72" i="2"/>
  <c r="J69" i="2"/>
  <c r="J66" i="2"/>
  <c r="J64" i="2"/>
  <c r="J59" i="2"/>
  <c r="J56" i="2"/>
  <c r="J51" i="2"/>
  <c r="J47" i="2"/>
  <c r="J45" i="2"/>
  <c r="J43" i="2"/>
  <c r="J39" i="2"/>
  <c r="J35" i="2"/>
  <c r="J32" i="2"/>
  <c r="J30" i="2"/>
  <c r="J27" i="2"/>
  <c r="J15" i="2"/>
  <c r="J12" i="2"/>
  <c r="J10" i="2"/>
  <c r="J8" i="2"/>
  <c r="J151" i="2"/>
  <c r="J106" i="2"/>
  <c r="J105" i="2" s="1"/>
  <c r="G91" i="2"/>
  <c r="G83" i="2"/>
  <c r="H83" i="2" s="1"/>
  <c r="G70" i="2"/>
  <c r="G152" i="2"/>
  <c r="G151" i="2" s="1"/>
  <c r="G148" i="2" s="1"/>
  <c r="G153" i="2"/>
  <c r="G150" i="2"/>
  <c r="G149" i="2" s="1"/>
  <c r="H52" i="2"/>
  <c r="G51" i="2"/>
  <c r="F51" i="2"/>
  <c r="G121" i="2"/>
  <c r="H121" i="2" s="1"/>
  <c r="K121" i="2" s="1"/>
  <c r="G72" i="2"/>
  <c r="F72" i="2"/>
  <c r="H73" i="2"/>
  <c r="K73" i="2" s="1"/>
  <c r="K72" i="2" s="1"/>
  <c r="G58" i="2"/>
  <c r="H58" i="2" s="1"/>
  <c r="K58" i="2" s="1"/>
  <c r="G37" i="2"/>
  <c r="H37" i="2" s="1"/>
  <c r="K37" i="2" s="1"/>
  <c r="G108" i="2"/>
  <c r="G106" i="2" s="1"/>
  <c r="G109" i="2"/>
  <c r="H156" i="2"/>
  <c r="K156" i="2" s="1"/>
  <c r="H157" i="2"/>
  <c r="K157" i="2" s="1"/>
  <c r="H158" i="2"/>
  <c r="K158" i="2" s="1"/>
  <c r="H159" i="2"/>
  <c r="K159" i="2" s="1"/>
  <c r="H160" i="2"/>
  <c r="K160" i="2" s="1"/>
  <c r="H155" i="2"/>
  <c r="K155" i="2" s="1"/>
  <c r="H153" i="2"/>
  <c r="K153" i="2" s="1"/>
  <c r="H150" i="2"/>
  <c r="K150" i="2" s="1"/>
  <c r="K149" i="2" s="1"/>
  <c r="H146" i="2"/>
  <c r="K146" i="2" s="1"/>
  <c r="H147" i="2"/>
  <c r="K147" i="2" s="1"/>
  <c r="H145" i="2"/>
  <c r="K145" i="2" s="1"/>
  <c r="H143" i="2"/>
  <c r="K143" i="2" s="1"/>
  <c r="K142" i="2" s="1"/>
  <c r="H141" i="2"/>
  <c r="K141" i="2" s="1"/>
  <c r="H139" i="2"/>
  <c r="K139" i="2" s="1"/>
  <c r="H136" i="2"/>
  <c r="K136" i="2" s="1"/>
  <c r="K135" i="2" s="1"/>
  <c r="H134" i="2"/>
  <c r="H133" i="2" s="1"/>
  <c r="H131" i="2"/>
  <c r="K131" i="2" s="1"/>
  <c r="H132" i="2"/>
  <c r="K132" i="2" s="1"/>
  <c r="H130" i="2"/>
  <c r="K130" i="2" s="1"/>
  <c r="H128" i="2"/>
  <c r="K128" i="2" s="1"/>
  <c r="K127" i="2" s="1"/>
  <c r="H122" i="2"/>
  <c r="K122" i="2" s="1"/>
  <c r="H123" i="2"/>
  <c r="K123" i="2" s="1"/>
  <c r="H124" i="2"/>
  <c r="K124" i="2" s="1"/>
  <c r="H125" i="2"/>
  <c r="K125" i="2" s="1"/>
  <c r="H126" i="2"/>
  <c r="K126" i="2" s="1"/>
  <c r="H120" i="2"/>
  <c r="K120" i="2" s="1"/>
  <c r="H117" i="2"/>
  <c r="H116" i="2" s="1"/>
  <c r="H115" i="2"/>
  <c r="K115" i="2" s="1"/>
  <c r="K114" i="2" s="1"/>
  <c r="H112" i="2"/>
  <c r="K112" i="2" s="1"/>
  <c r="K111" i="2" s="1"/>
  <c r="H109" i="2"/>
  <c r="K109" i="2" s="1"/>
  <c r="H110" i="2"/>
  <c r="K110" i="2" s="1"/>
  <c r="H107" i="2"/>
  <c r="K107" i="2" s="1"/>
  <c r="H104" i="2"/>
  <c r="K104" i="2" s="1"/>
  <c r="H103" i="2"/>
  <c r="K103" i="2" s="1"/>
  <c r="K102" i="2" s="1"/>
  <c r="H101" i="2"/>
  <c r="K101" i="2" s="1"/>
  <c r="K100" i="2" s="1"/>
  <c r="H99" i="2"/>
  <c r="K99" i="2" s="1"/>
  <c r="K98" i="2" s="1"/>
  <c r="H97" i="2"/>
  <c r="H96" i="2" s="1"/>
  <c r="H95" i="2"/>
  <c r="K95" i="2" s="1"/>
  <c r="K94" i="2" s="1"/>
  <c r="H92" i="2"/>
  <c r="K92" i="2" s="1"/>
  <c r="H93" i="2"/>
  <c r="K93" i="2" s="1"/>
  <c r="H91" i="2"/>
  <c r="K91" i="2" s="1"/>
  <c r="H89" i="2"/>
  <c r="K89" i="2" s="1"/>
  <c r="H88" i="2"/>
  <c r="H85" i="2"/>
  <c r="K85" i="2" s="1"/>
  <c r="K84" i="2" s="1"/>
  <c r="H81" i="2"/>
  <c r="K81" i="2" s="1"/>
  <c r="H80" i="2"/>
  <c r="H76" i="2"/>
  <c r="K76" i="2" s="1"/>
  <c r="H77" i="2"/>
  <c r="K77" i="2" s="1"/>
  <c r="H75" i="2"/>
  <c r="K75" i="2" s="1"/>
  <c r="H71" i="2"/>
  <c r="K71" i="2" s="1"/>
  <c r="H70" i="2"/>
  <c r="K70" i="2" s="1"/>
  <c r="H68" i="2"/>
  <c r="K68" i="2" s="1"/>
  <c r="H67" i="2"/>
  <c r="K67" i="2" s="1"/>
  <c r="H65" i="2"/>
  <c r="K65" i="2" s="1"/>
  <c r="K64" i="2" s="1"/>
  <c r="H61" i="2"/>
  <c r="K61" i="2" s="1"/>
  <c r="H62" i="2"/>
  <c r="H60" i="2"/>
  <c r="K60" i="2" s="1"/>
  <c r="H57" i="2"/>
  <c r="K57" i="2" s="1"/>
  <c r="H54" i="2"/>
  <c r="K54" i="2" s="1"/>
  <c r="H55" i="2"/>
  <c r="K55" i="2" s="1"/>
  <c r="H53" i="2"/>
  <c r="K53" i="2" s="1"/>
  <c r="H49" i="2"/>
  <c r="K49" i="2" s="1"/>
  <c r="H48" i="2"/>
  <c r="K48" i="2" s="1"/>
  <c r="H46" i="2"/>
  <c r="K46" i="2" s="1"/>
  <c r="K45" i="2" s="1"/>
  <c r="H44" i="2"/>
  <c r="K44" i="2" s="1"/>
  <c r="K43" i="2" s="1"/>
  <c r="H41" i="2"/>
  <c r="K41" i="2" s="1"/>
  <c r="H42" i="2"/>
  <c r="K42" i="2" s="1"/>
  <c r="H40" i="2"/>
  <c r="K40" i="2" s="1"/>
  <c r="H38" i="2"/>
  <c r="K38" i="2" s="1"/>
  <c r="H36" i="2"/>
  <c r="H33" i="2"/>
  <c r="H32" i="2" s="1"/>
  <c r="H31" i="2"/>
  <c r="K31" i="2" s="1"/>
  <c r="K30" i="2" s="1"/>
  <c r="H28" i="2"/>
  <c r="H27" i="2" s="1"/>
  <c r="H22" i="2"/>
  <c r="K22" i="2" s="1"/>
  <c r="H23" i="2"/>
  <c r="K23" i="2" s="1"/>
  <c r="H24" i="2"/>
  <c r="K24" i="2" s="1"/>
  <c r="H21" i="2"/>
  <c r="H18" i="2"/>
  <c r="K18" i="2" s="1"/>
  <c r="H17" i="2"/>
  <c r="K17" i="2" s="1"/>
  <c r="H19" i="2"/>
  <c r="K19" i="2" s="1"/>
  <c r="H16" i="2"/>
  <c r="K16" i="2" s="1"/>
  <c r="H14" i="2"/>
  <c r="K14" i="2" s="1"/>
  <c r="H13" i="2"/>
  <c r="H11" i="2"/>
  <c r="K11" i="2" s="1"/>
  <c r="K10" i="2" s="1"/>
  <c r="H9" i="2"/>
  <c r="K9" i="2" s="1"/>
  <c r="K8" i="2" s="1"/>
  <c r="G140" i="2"/>
  <c r="H140" i="2" s="1"/>
  <c r="K140" i="2" s="1"/>
  <c r="H98" i="2"/>
  <c r="H43" i="2"/>
  <c r="H8" i="2"/>
  <c r="G8" i="2"/>
  <c r="G7" i="2" s="1"/>
  <c r="G10" i="2"/>
  <c r="G12" i="2"/>
  <c r="G15" i="2"/>
  <c r="G27" i="2"/>
  <c r="G30" i="2"/>
  <c r="G32" i="2"/>
  <c r="G35" i="2"/>
  <c r="G39" i="2"/>
  <c r="G43" i="2"/>
  <c r="G45" i="2"/>
  <c r="G47" i="2"/>
  <c r="G59" i="2"/>
  <c r="G64" i="2"/>
  <c r="G66" i="2"/>
  <c r="G69" i="2"/>
  <c r="G74" i="2"/>
  <c r="G79" i="2"/>
  <c r="G82" i="2"/>
  <c r="G84" i="2"/>
  <c r="G87" i="2"/>
  <c r="G90" i="2"/>
  <c r="G94" i="2"/>
  <c r="G96" i="2"/>
  <c r="G98" i="2"/>
  <c r="G100" i="2"/>
  <c r="G102" i="2"/>
  <c r="G111" i="2"/>
  <c r="G114" i="2"/>
  <c r="G116" i="2"/>
  <c r="G113" i="2" s="1"/>
  <c r="G127" i="2"/>
  <c r="G129" i="2"/>
  <c r="G133" i="2"/>
  <c r="G135" i="2"/>
  <c r="G138" i="2"/>
  <c r="G142" i="2"/>
  <c r="G144" i="2"/>
  <c r="G154" i="2"/>
  <c r="F154" i="2"/>
  <c r="F151" i="2"/>
  <c r="F149" i="2"/>
  <c r="F144" i="2"/>
  <c r="F142" i="2"/>
  <c r="F138" i="2"/>
  <c r="F135" i="2"/>
  <c r="F133" i="2"/>
  <c r="F129" i="2"/>
  <c r="F127" i="2"/>
  <c r="F119" i="2"/>
  <c r="F116" i="2"/>
  <c r="F114" i="2"/>
  <c r="F111" i="2"/>
  <c r="F106" i="2"/>
  <c r="F102" i="2"/>
  <c r="F100" i="2"/>
  <c r="F98" i="2"/>
  <c r="F96" i="2"/>
  <c r="F94" i="2"/>
  <c r="F90" i="2"/>
  <c r="F87" i="2"/>
  <c r="F84" i="2"/>
  <c r="F82" i="2"/>
  <c r="F79" i="2"/>
  <c r="F74" i="2"/>
  <c r="F69" i="2"/>
  <c r="F66" i="2"/>
  <c r="F64" i="2"/>
  <c r="F59" i="2"/>
  <c r="F56" i="2"/>
  <c r="F47" i="2"/>
  <c r="F45" i="2"/>
  <c r="F43" i="2"/>
  <c r="F39" i="2"/>
  <c r="F35" i="2"/>
  <c r="F32" i="2"/>
  <c r="F30" i="2"/>
  <c r="F27" i="2"/>
  <c r="F15" i="2"/>
  <c r="F12" i="2"/>
  <c r="F10" i="2"/>
  <c r="F8" i="2"/>
  <c r="F7" i="2" s="1"/>
  <c r="G29" i="2"/>
  <c r="G20" i="2" l="1"/>
  <c r="H20" i="2"/>
  <c r="H114" i="2"/>
  <c r="J29" i="2"/>
  <c r="H149" i="2"/>
  <c r="H10" i="2"/>
  <c r="H15" i="2"/>
  <c r="F29" i="2"/>
  <c r="F137" i="2"/>
  <c r="J113" i="2"/>
  <c r="H154" i="2"/>
  <c r="H30" i="2"/>
  <c r="H29" i="2" s="1"/>
  <c r="H12" i="2"/>
  <c r="H135" i="2"/>
  <c r="F105" i="2"/>
  <c r="K66" i="2"/>
  <c r="J7" i="2"/>
  <c r="K15" i="2"/>
  <c r="K83" i="2"/>
  <c r="K82" i="2" s="1"/>
  <c r="H82" i="2"/>
  <c r="H113" i="2"/>
  <c r="K13" i="2"/>
  <c r="K12" i="2" s="1"/>
  <c r="K7" i="2" s="1"/>
  <c r="K33" i="2"/>
  <c r="K32" i="2" s="1"/>
  <c r="K29" i="2" s="1"/>
  <c r="H74" i="2"/>
  <c r="F78" i="2"/>
  <c r="H127" i="2"/>
  <c r="H111" i="2"/>
  <c r="K36" i="2"/>
  <c r="K35" i="2" s="1"/>
  <c r="H59" i="2"/>
  <c r="H108" i="2"/>
  <c r="K108" i="2" s="1"/>
  <c r="K129" i="2"/>
  <c r="H152" i="2"/>
  <c r="K152" i="2" s="1"/>
  <c r="K151" i="2" s="1"/>
  <c r="K148" i="2" s="1"/>
  <c r="F50" i="2"/>
  <c r="J50" i="2"/>
  <c r="K134" i="2"/>
  <c r="K133" i="2" s="1"/>
  <c r="G105" i="2"/>
  <c r="K56" i="2"/>
  <c r="K21" i="2"/>
  <c r="K20" i="2" s="1"/>
  <c r="K28" i="2"/>
  <c r="K27" i="2" s="1"/>
  <c r="F63" i="2"/>
  <c r="G119" i="2"/>
  <c r="G118" i="2" s="1"/>
  <c r="G56" i="2"/>
  <c r="G50" i="2" s="1"/>
  <c r="H79" i="2"/>
  <c r="K144" i="2"/>
  <c r="H142" i="2"/>
  <c r="K138" i="2"/>
  <c r="H129" i="2"/>
  <c r="F113" i="2"/>
  <c r="H106" i="2"/>
  <c r="H100" i="2"/>
  <c r="J86" i="2"/>
  <c r="H90" i="2"/>
  <c r="F86" i="2"/>
  <c r="H87" i="2"/>
  <c r="G78" i="2"/>
  <c r="H72" i="2"/>
  <c r="H51" i="2"/>
  <c r="H39" i="2"/>
  <c r="K39" i="2"/>
  <c r="F34" i="2"/>
  <c r="K47" i="2"/>
  <c r="H47" i="2"/>
  <c r="H45" i="2"/>
  <c r="F148" i="2"/>
  <c r="H144" i="2"/>
  <c r="G137" i="2"/>
  <c r="J137" i="2"/>
  <c r="H138" i="2"/>
  <c r="J118" i="2"/>
  <c r="F118" i="2"/>
  <c r="K119" i="2"/>
  <c r="H119" i="2"/>
  <c r="K117" i="2"/>
  <c r="K116" i="2" s="1"/>
  <c r="K113" i="2" s="1"/>
  <c r="K106" i="2"/>
  <c r="K105" i="2" s="1"/>
  <c r="H102" i="2"/>
  <c r="H94" i="2"/>
  <c r="K97" i="2"/>
  <c r="K96" i="2" s="1"/>
  <c r="G86" i="2"/>
  <c r="K90" i="2"/>
  <c r="K88" i="2"/>
  <c r="K87" i="2" s="1"/>
  <c r="H84" i="2"/>
  <c r="J78" i="2"/>
  <c r="K80" i="2"/>
  <c r="K79" i="2" s="1"/>
  <c r="K74" i="2"/>
  <c r="H69" i="2"/>
  <c r="H66" i="2"/>
  <c r="G63" i="2"/>
  <c r="H64" i="2"/>
  <c r="K62" i="2"/>
  <c r="K59" i="2" s="1"/>
  <c r="H56" i="2"/>
  <c r="K52" i="2"/>
  <c r="K51" i="2" s="1"/>
  <c r="G34" i="2"/>
  <c r="J34" i="2"/>
  <c r="H35" i="2"/>
  <c r="K154" i="2"/>
  <c r="K69" i="2"/>
  <c r="J63" i="2"/>
  <c r="J148" i="2"/>
  <c r="H7" i="2" l="1"/>
  <c r="K50" i="2"/>
  <c r="H86" i="2"/>
  <c r="K63" i="2"/>
  <c r="H151" i="2"/>
  <c r="H148" i="2" s="1"/>
  <c r="H78" i="2"/>
  <c r="K86" i="2"/>
  <c r="H118" i="2"/>
  <c r="H105" i="2"/>
  <c r="H34" i="2"/>
  <c r="K78" i="2"/>
  <c r="K137" i="2"/>
  <c r="K118" i="2"/>
  <c r="K34" i="2"/>
  <c r="J161" i="2"/>
  <c r="H50" i="2"/>
  <c r="F161" i="2"/>
  <c r="H137" i="2"/>
  <c r="G161" i="2"/>
  <c r="H63" i="2"/>
  <c r="K161" i="2" l="1"/>
  <c r="H161" i="2"/>
</calcChain>
</file>

<file path=xl/sharedStrings.xml><?xml version="1.0" encoding="utf-8"?>
<sst xmlns="http://schemas.openxmlformats.org/spreadsheetml/2006/main" count="707" uniqueCount="257">
  <si>
    <t>07</t>
  </si>
  <si>
    <t>0</t>
  </si>
  <si>
    <t>40</t>
  </si>
  <si>
    <t/>
  </si>
  <si>
    <t>06</t>
  </si>
  <si>
    <t>05</t>
  </si>
  <si>
    <t>04</t>
  </si>
  <si>
    <t>02</t>
  </si>
  <si>
    <t>01</t>
  </si>
  <si>
    <t>F2</t>
  </si>
  <si>
    <t>2</t>
  </si>
  <si>
    <t>23</t>
  </si>
  <si>
    <t>1</t>
  </si>
  <si>
    <t>03</t>
  </si>
  <si>
    <t>3</t>
  </si>
  <si>
    <t>22</t>
  </si>
  <si>
    <t>21</t>
  </si>
  <si>
    <t>4</t>
  </si>
  <si>
    <t>20</t>
  </si>
  <si>
    <t>18</t>
  </si>
  <si>
    <t>17</t>
  </si>
  <si>
    <t>16</t>
  </si>
  <si>
    <t>15</t>
  </si>
  <si>
    <t>5</t>
  </si>
  <si>
    <t>14</t>
  </si>
  <si>
    <t>13</t>
  </si>
  <si>
    <t>12</t>
  </si>
  <si>
    <t>11</t>
  </si>
  <si>
    <t>10</t>
  </si>
  <si>
    <t>09</t>
  </si>
  <si>
    <t>08</t>
  </si>
  <si>
    <t>А1</t>
  </si>
  <si>
    <t>Наименование муниципальной программы городского округа город Мегион</t>
  </si>
  <si>
    <t>№ муниципальной программы</t>
  </si>
  <si>
    <t>Решение Думы города Мегиона от 21.12.2018 №327 (утверждённый бюджет)                                                      (тыс. рублей)</t>
  </si>
  <si>
    <t>Изменения сводной бюджетной росписи (+;-)                                                                   (тыс. рублей)</t>
  </si>
  <si>
    <t>Проект с учетом внесенных изменений                   (тыс. рублей)</t>
  </si>
  <si>
    <t>Примечание</t>
  </si>
  <si>
    <t>приложение  2</t>
  </si>
  <si>
    <t>к пояснительной записке</t>
  </si>
  <si>
    <t>Муниципальная программа "Развитие систем гражданской защиты населения городского округа город Мегион на 2019-2025 годы"</t>
  </si>
  <si>
    <t>подпрограмма "Функционирование единой дежурно - диспетчерской службы  городского округа город Мегион"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</si>
  <si>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</si>
  <si>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</si>
  <si>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основное мероприятие "Совершенствование системы оповещения населения городского округа"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</si>
  <si>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</si>
  <si>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</si>
  <si>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</si>
  <si>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Муниципальная программа  "Улучшение условий и охраны труда в  городском округе город Мегион на 2019-2025 годы"</t>
  </si>
  <si>
    <t>основное мероприятие "Совершенствование государственного управления охраной труда в городском округе город Мегион"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</si>
  <si>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</si>
  <si>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</si>
  <si>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основное мероприятие " Улучшение условий труда в городском округе город Мегион"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</si>
  <si>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</si>
  <si>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основное мероприятие "Создание условий для развития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</si>
  <si>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предпринимательства, осуществляющих социально значимые виды деятельности и деятельность в социальной сфере"</t>
  </si>
  <si>
    <t>основное мероприятие "Финансовая поддержка начинающих предпринимателей"</t>
  </si>
  <si>
    <t>основное мероприятие "Развитие инновационного и молодежного предпринимательства"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</si>
  <si>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</si>
  <si>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в городском округе город Мегион на 2019-2025 годы"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</si>
  <si>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</si>
  <si>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</si>
  <si>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подпрограмма  "Управление муниципальным долгом"</t>
  </si>
  <si>
    <t>основное мероприятие "Обслуживание муниципального внутреннего долга "</t>
  </si>
  <si>
    <t>Муниципальная программа "Развитие культуры и туризма в городском округе город Мегион на 2019 - 2025 годы"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</si>
  <si>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</si>
  <si>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основное мероприятие "Развитие библиотечного дела"</t>
  </si>
  <si>
    <t>основное мероприятие "Укрепление материально-технической базы учреждений культуры"</t>
  </si>
  <si>
    <t>основное мероприятие "Реализация мероприятий в рамках национального проекта "Культура""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</si>
  <si>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</si>
  <si>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</si>
  <si>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"Стимулирование культурного разнообразия в городском округе"</t>
  </si>
  <si>
    <t>основное мероприятие "Субсидии некоммерческим организациям (за исключением государственных (муниципальных) учреждений)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</si>
  <si>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</si>
  <si>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</si>
  <si>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Муниципальная программа "Развитие муниципальной службы в городском округе город Мегион на 2019-2025 годы"</t>
  </si>
  <si>
    <t>основное мероприятие "Повышение  уровня профессиональной компетенции муниципальных служащих"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</si>
  <si>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</si>
  <si>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</si>
  <si>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Муниципальная программа "Развитие физической культуры и спорта в муниципальном образовании  город Мегион на 2019 -2025 годы"</t>
  </si>
  <si>
    <t>подпрограмма "Развитие физической культуры и массового спорта"</t>
  </si>
  <si>
    <t>основное мероприятие "Муниципальная поддержка некоммерческих организаций (за исключением государственных (муниципальных) учреждений)"</t>
  </si>
  <si>
    <t>подпрограмма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</si>
  <si>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</si>
  <si>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</si>
  <si>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</si>
  <si>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мероприяте "Реализация мероприятий по приобретению спортивного оборудования и инвентаря"</t>
  </si>
  <si>
    <t>Муниципальная программа "Управление муниципальным имуществом городского округа город Мегион на 2019-2025 годы"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</si>
  <si>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</si>
  <si>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</si>
  <si>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</si>
  <si>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Муниципальная программа "Развитие жилищной сферы на территории городского округа город Мегион на 2019-2025 годы"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</si>
  <si>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</si>
  <si>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</si>
  <si>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</si>
  <si>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</si>
  <si>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</si>
  <si>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городского округа город Мегион"</t>
  </si>
  <si>
    <t>основное мероприятие "Предоставление жилья, изъятие жилых помещений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</si>
  <si>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</si>
  <si>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Муниципальная программа "Развитие информационного общества на территории городского округа город Мегион на 2019-2025 годы"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</si>
  <si>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</si>
  <si>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</si>
  <si>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городского округа город Мегион"</t>
  </si>
  <si>
    <t>Муниципальная программа "Развитие транспортной системы городского округа город Мегион на 2019-2025 годы"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</si>
  <si>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</si>
  <si>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</si>
  <si>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</si>
  <si>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</si>
  <si>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основное мероприятие " Обеспечение функционирования сети автомобильных дорог общего пользования городского округа"</t>
  </si>
  <si>
    <t>подпрограмма   "Формирование законопослушного поведения участников дорожного движения, повышение безопасности дорожного движения в городском округе город Мегион"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</si>
  <si>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</si>
  <si>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</si>
  <si>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подпрограмма  "Содержание объектов внешнего благоустройства городского округа  город Мегион"</t>
  </si>
  <si>
    <t>основное мероприятие "Обеспечение стабильной благополучной эпизоотической обстановки в городском округе город Мегион и защита населения от болезней, общих для человека и животных"</t>
  </si>
  <si>
    <t>основное мероприятие "Обеспечение единого порядка содержания объектов внешнего благоустройства (в том числе с применением инициативного бюджетирования)"</t>
  </si>
  <si>
    <t>подпрограмма "Модернизация и реформирование жилищно-коммунального комплекса городского округа город Мегион"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</si>
  <si>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</si>
  <si>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</si>
  <si>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</si>
  <si>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</si>
  <si>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</si>
  <si>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городского округа город Мегион"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</si>
  <si>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</si>
  <si>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городского округа город Мегион"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</si>
  <si>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</si>
  <si>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Муниципальная программа "Мероприятия в области градостроительной деятельности городского округа город Мегион на 2019-2025 годы"</t>
  </si>
  <si>
    <t>основное мероприятие "Совершенствование системы управления градостроительным развитием территории"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</si>
  <si>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</si>
  <si>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</si>
  <si>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</si>
  <si>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</si>
  <si>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</si>
  <si>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</si>
  <si>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</si>
  <si>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</si>
  <si>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</si>
  <si>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</si>
  <si>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</si>
  <si>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</si>
  <si>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</si>
  <si>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</si>
  <si>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</si>
  <si>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</si>
  <si>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</si>
  <si>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подпрограмма "Развитие системы дошкольного и общего образования"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</si>
  <si>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</si>
  <si>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</si>
  <si>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</si>
  <si>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</si>
  <si>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</si>
  <si>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</si>
  <si>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</si>
  <si>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подпрограмма "Обеспечение комплексной безопасности и комфортных условий муниципальных образовательных организаций городского округа город Мегион"</t>
  </si>
  <si>
    <t>основное мероприятие "Обеспечнение комплексной безопасности образовательных организаций и организаций молодежной политики"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</si>
  <si>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</si>
  <si>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</si>
  <si>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</si>
  <si>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</si>
  <si>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</si>
  <si>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</si>
  <si>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</si>
  <si>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</si>
  <si>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Муниципальная программа "Развитие муниципального управления на 2019-2025 годы"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</si>
  <si>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</si>
  <si>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</si>
  <si>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</si>
  <si>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основное мероприятие "Совершенствование системы муниципального стратегического управления"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</si>
  <si>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</si>
  <si>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</si>
  <si>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</si>
  <si>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</si>
  <si>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</si>
  <si>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</si>
  <si>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Муниципальная программа "Формирование современной городской среды городского округа город Мегион на 2019-2025 годы"</t>
  </si>
  <si>
    <t>подпрограмма "Благоустройство дворовых территорий"</t>
  </si>
  <si>
    <t>основное мероприятие "Государственная поддержка муниципальных программ"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</si>
  <si>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</si>
  <si>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</si>
  <si>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Непрограммные расходы органов местного самоуправления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</si>
  <si>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</si>
  <si>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</si>
  <si>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"Формирование резервного фонда администрации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</si>
  <si>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</si>
  <si>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</si>
  <si>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"Выполнение отдельных мероприятий"</t>
  </si>
  <si>
    <t>(+) 367,3 тыс. рублей - увеличен объем бюджетных ассигнований на государственную регистрацию актов гражданского состояния (ЗАГС-средства федерального бюджета)</t>
  </si>
  <si>
    <t>(+) 54,0 тыс. рублей - увеличен объем бюджетных ассигнований на предоставление доступа к сети интернет для организации работы систем видеонаблюдения в сфере общественного порядка</t>
  </si>
  <si>
    <t>(-) 54,0 тыс. рублей - уменьшен объем бюджетных ассигнований на предоставление доступа к сети интернет для организации работы систем видеонаблюдения в сфере безопасности дорожного движения</t>
  </si>
  <si>
    <t>(+) 100,0 тыс. рублей -увеличен объем бюджетных ассигнований за счет иных межбюджетные трансферты на реализацию наказов избирателей депутатам Думы ХМАО-Югры (средства автономного округа)</t>
  </si>
  <si>
    <t xml:space="preserve">(-) 14,5 тыс.рублей - уменьшен объем бюджетных ассигнований по резервному фонду </t>
  </si>
  <si>
    <t>(+) 35 169,4 тыс. 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для реализации муниципальных программ по ликвидации и расселению приспособленных для проживания строений (балочных массивов) (средства местного бюджета)</t>
  </si>
  <si>
    <t>(-) 105,8 тыс.рублей поменялся КЦСР на основании уведомления ХМАО-Югры от 29.01.2019 №240/01/004/2/240080205R5190</t>
  </si>
  <si>
    <t>(+) 321,4 тыс. рублей - увеличен объем бюджетных ассигнований на сумму остатка средств резервного фонда Правительства Тюменской области                    ( приобретение спортивной экипировки и инвентаря МБУ ДО «ДЮСШ "Вымпел» -остаток средств на 01.01.2019);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663,9 тыс. рублей -увеличен объем бюджетных ассигнований за счет иных межбюджетные трансферты на реализацию наказов избирателей депутатам Думы ХМАО-Югры (средства автономного округа).</t>
  </si>
  <si>
    <t>(+) 447,2 тыс. рублей -увеличен объем бюджетных ассигнований за счет иных межбюджетные трансферты на реализацию наказов избирателей депутатам Думы ХМАО-Югры (средства автономного округа).</t>
  </si>
  <si>
    <t>основное мероприятие "Реализация Всероссийского физкультурно-спортивного комплекса "Готов к труду и обороне" (ГТО)</t>
  </si>
  <si>
    <t>(+) 7 566,8 тыс. рублей - увеличен объем бюджетных ассигнований на строительство объекта капитального строительства "СК с универсальным игровым залом и плоскостными спортивными сооружениями"</t>
  </si>
  <si>
    <t>(+) 3 357,0 тыс. рублей -увеличен объем бюджетных ассигнований на благоустройство дворовых территорий (средства федерального бюджета);                                                                                                                                                                                                        (-) 1 098,9 тыс.рублей - уменьшен объем бюджетных ассигнований по благоустройству дворовых территорий (средства автономного округа)</t>
  </si>
  <si>
    <t>(+) 3 356,9 тыс. рублей -увеличен объем бюджетных ассигнований на благоустройство территорий общего пользования (средства федерального бюджета);                                                                                                                                                                                                        (-) 1 098,9 тыс.рублей - уменьшен объем бюджетных ассигнований по благоустройству территорий общего пользования (средства автономного округа)</t>
  </si>
  <si>
    <t>(+) 321,4 тыс. рублей - увеличен объем бюджетных ассигнований на сумму остатка средств резервного фонда Правительства Тюменской области ( приобретение спортивной экипировки и инвентаря МБУ ДО «ДЮСШ "Вымпел» -остаток средств на 01.01.2019);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663,9 тыс. рублей -увеличен объем бюджетных ассигнований за счет иных межбюджетные трансферты на реализацию наказов избирателей депутатам Думы ХМАО-Югры (средства автономного округа).</t>
  </si>
  <si>
    <t>(+) 3 357,0 тыс. рублей -увеличен объем бюджетных ассигнований на благоустройство дворовых территорий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(-) 1 098,9 тыс.рублей - уменьшен объем бюджетных ассигнований по благоустройству дворовых территорий (средства автономного окргуа)</t>
  </si>
  <si>
    <t>(+) 2 350,0 тыс. рублей -увеличен объем бюджетных ассигнований за счет иных межбюджетные трансферты на реализацию наказов избирателей депутатам Думы ХМАО-Югры (средства автономного округа).                                                                                                        (+) 494,3 тыс. рублей -увеличен объем бюджетных ассигнований на выполнение ПИРов по объекту "Объемная световая композиция на первом кольце транспортной развязки г.Мегион"</t>
  </si>
  <si>
    <t>(+) 2 350,0 тыс. рублей -увеличен объем бюджетных ассигнований за счет иных межбюджетные трансферты на реализацию наказов избирателей депутатам Думы ХМАО-Югры (средства автономного округа);                                                                                                        (+) 494,3 тыс. рублей -увеличен объем бюджетных ассигнований на выполнение ПИРов по объекту "Объемная световая композиция на первом кольце транспортной развязки г.Мегион"                                                                                                                                                                   (+) 3 356,9 тыс. рублей -увеличен объем бюджетных ассигнований на благоустройство территорий общего пользования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(-) 1 098,9 тыс.рублей - уменьшен объем бюджетных ассигнований по благоустройству территорий общего пользования (средства автономного окргуа)</t>
  </si>
  <si>
    <t>(+) 14,5 тыс. рублей - увеличен объем бюджетных ассигнования для выплаты социального пособия гражданам, пострадавшим в результате пожара</t>
  </si>
  <si>
    <t>(+) 9 991,0 тыс. рублей - увеличен объем бюджетных ассигнований на выкуп нежилых помещений АНО "Институт развития города Мегиона" (средства местного бюджета);                                                                                                                                                                                          (+) 5 528,8 тыс. рублей - увеличен объем бюджетных ассигнований на выплату выкупной стоимости за изымаемые жилые помещения  (средства местного бюджета)</t>
  </si>
  <si>
    <t>(+) 9 991,0 тыс. рублей - увеличен объем бюджетных ассигнований на выкуп нежилых помещений АНО "Институт развития города Мегиона" (средства местного бюджета);                                                                                                                                                                                          (+) 5 528,8 тыс. рублей - увеличен объем бюджетных ассигнований на выплату выкупной стоимости за изымаемые жилые помещения (средства местного бюджета)</t>
  </si>
  <si>
    <t>(+) 61 552,1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</si>
  <si>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(+) 61 552,1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 (средства местного бюджета)</t>
  </si>
  <si>
    <t>(+) 2 159,6 тыс. рублей - увеличен объем бюджетных ассигнований на осуществление ПИРов по газификации школы в п.Высокий на 300 мест в связи (средства местного бюджета);                                                                                                                                                                           (+) 15 000,0 тыс. рублей - увеличен объем бюджетных ассигнований на строительно-монтажные работы по объекту "Газификация школы в п.Высокий на 300 мест" (средства местного бюджета)</t>
  </si>
  <si>
    <t>Информация об изменении показателей объема бюджетных ассигнований на реализацию муниципальных программ и непрограммных направлений деятельности к первоначально утвержденным</t>
  </si>
  <si>
    <t>Решение Думы города Мегиона от 21.02.2019 №333 (уточненный бюджет)                                                      (тыс. 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</si>
  <si>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(+) 3,0 тыс. рублей - увеличен объем бюджетных ассигнований для обеспечения доли софинансирования субсидии на поддержку отрасли культуры</t>
  </si>
  <si>
    <t>(+) 3,0 тыс. рублей - увеличен объем бюджетных ассигнований для обеспечения доли софинансирования субсидии на поддержку отрасли культуры</t>
  </si>
  <si>
    <t xml:space="preserve">(+) 17,2 тыс.рублей - увелен объем бюджетных ассигнований на поддержку отрасли кльтуры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(+)105,8 тыс.рублей поменялся КЦСР на основании уведомления ХМАО-Югры от 29.01.2019 №240/01/004/2/240080205R5190;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</si>
  <si>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17,2 тыс.рублей - увеличен объем бюджетных ассигнований на поддержку отрасли кльтуры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(+) 100,0 тыс. рублей -увеличен объем бюджетных ассигнований за счет иных межбюджетные трансферты на реализацию наказов избирателей депутатам Думы ХМАО-Югры (средства автономного округа);                                                                                                                     </t>
  </si>
  <si>
    <t>(-) 370,0 тыс.рублей - уменьшен объем бюджетных ассигнований по обеспечению деятельности органов местного самоуправления</t>
  </si>
  <si>
    <t>(+) 370,0 тыс. рублей - увеличен объем бюджетных ассигнований на ремонт кабинета 301 административного здания по ул.Советская 19</t>
  </si>
  <si>
    <t>(+) 430,6 тыс. рублей - увеличен объем бюджетных ассигнований на ремонт системы огнезадерживающих клапанов для МАДОУ "ДС №14 "Умка" (расп. №135-рп от 21.02.2019);</t>
  </si>
  <si>
    <t>(-) 99,5 тыс. рублей - уменьшен объем бюджетных ассигнований по монтажу технических средств организации дорожного движения и реконструкции, строительства, устройству на улично-дорожной сети городского округа пешеходных ограждений, в том числе в зоне пешеходных переходов</t>
  </si>
  <si>
    <t>(+) 17 500,0 тыс. рублей - увеличен объем бюджетных ассигнований на организацию отдыха и оздоровление детей жителей города Мегион и поселка Высокий в течение 2019 года на территории РФ (соглашение о благотворительной деятельности с ОАО "СН-МНГ" от 21.02.2019 №8)</t>
  </si>
  <si>
    <t>(+) 23 263,6 тыс. рублей - увеличен объем целевых межбюджетных трансфертов 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</si>
  <si>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(+) 15 641,4 тыс.рублей увеличен объем бюджетных ассигнований  на осуществление полномочий по обеспечению жильем отдельных категорий граждан.</t>
  </si>
  <si>
    <t>(-) 3,0 тыс. рублей - уменьшен объем бюджетных ассигнований для обеспечения доли софинансирования субсидии на поддержку отрасли культуры;                                   (+) 3 251,0 тыс. рублей -увеличен объем бюджетных ассигнований для достижения целевого показателя, установленного в ХМАО-Югре на 2019 год для работников учреждений культуры в соответствии с Указами Президента РФ.</t>
  </si>
  <si>
    <t xml:space="preserve">(+) 398,5 тыс. рублей -увеличен объем бюджетных ассигнований на благоустройство дворовых территорий - доля софинансирования за счет средств местного бюджета; </t>
  </si>
  <si>
    <t xml:space="preserve">(+) 398,5 тыс. рублей -увеличен объем бюджетных ассигнований на благоустройство территорий общего пользования - доля софинансирования за счет средств местного бюджета; </t>
  </si>
  <si>
    <t>(+) 406,7 тыс. рублей -увеличен объем бюджетных ассигнований на выплату пособия на период трудоустройства работника при сокращении</t>
  </si>
  <si>
    <t>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</si>
  <si>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основное мероприятие "Ликвидация и расселение приспособленных для проживания строений"</t>
  </si>
  <si>
    <t>(+) 99,5 тыс. рублей - увеличен объем бюджетных ассигнований на ремонт автомобильной дороги местного значения по улицам Нефтяников, Кузьмина, Свободы, Заречная г.Мегиона (ПИР);                                                                                                                                               (+) 4 213,8 тыс. рублей - увеличен объем бюджетных ассигнований на ПИРы по объекту "Автомобильная дорога по ул.Нефтяников от ул.Заречная до ул.Губкина г.Мегион"</t>
  </si>
  <si>
    <t>(+) 99,5 тыс. рублей - увеличен объем бюджетных ассигнований на ремонт автомобильной дороги местного значения по улицам Нефтяников, Кузьмина, Свободы, Заречная г.Мегиона (ПИР);                                                                                                                                                      (+) 4 213,8 тыс. рублей - увеличен объем бюджетных ассигнований на ПИРы по объекту "Автомобильная дорога по ул.Нефтяников от ул.Заречная до ул.Губкина г.Мегион"</t>
  </si>
  <si>
    <t>(+) 60,0 тыс. рублей - увеличен объем бюджетных ассигнований на повышение  уровня профессиональной компетенции муниципальных служащих</t>
  </si>
  <si>
    <t>(+) 13 773,1 тыс. рублей - увеличен объем бюджетных ассигнований на выплату выкупной стоимости за изымаемые жилые помещения (средства местного бюджета);                                                                                                                                                                                                  (+) 26 203,8 тыс. 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для реализации полномочий в области жилищных отношений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348 136,1 тыс. рублей - увеличен объем целевых межбюджетных трансфертов из бюджета автономного округа на реализацию полномочий в области жилищных отношений (средства бюджета автономного округа)</t>
  </si>
  <si>
    <t>(+) 826,7 тыс. 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на строительство объекта капитального строительства "Участок тепловых сетей 2Д800мм от УТ-4 до ул.50лет Октября с переходом ул.Заречная, 2Д700мм от ул.50 лет Октября"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(+) 2 479,9 тыс. рублей - увеличен объем целевых межбюджетных трансфертов на строительство объекта капитального строительства "Участок тепловых сетей 2Д800мм от УТ-4 до ул.50лет Октября с переходом ул.Заречная, 2Д700мм от ул.50 лет Октября"  (средства бюджета автономного округа)</t>
  </si>
  <si>
    <t>(-) 1 386,6 тыс. рублей - уменьшен объем бюджетных ассигнований по газификации школы на 300 учащихся в п.Высокий;                                                                                       (+) 402,6 тыс. рублей - увеличен объем целевых межбюджетных трансфертов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используется в целях обеспечения бесперебойной работы в осенне-зимний период  (средства бюджета автономного округа)</t>
  </si>
  <si>
    <t>(-) 1 386,6 тыс. рублей - уменьшен объем бюджетных ассигнований по газификации школы на 300 учащихся в п.Высокий;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402,6 тыс. рублей - увеличен объем целевых межбюджетных трансфертов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используется в целях обеспечения бесперебойной работы в осенне-зимний период  (средства бюджета автономного округа)</t>
  </si>
  <si>
    <t>(+) 748,8 тыс. рублей - увеличен объем бюджетных ассигнований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(надзора)- доля софинансирования из средств местного бюджета;                                                                                                                                                                                                                                                                                 (+) 1 747,2 тыс. рублей - увеличен объем бюджетных ассигнований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(средства бюджета автономного округа)</t>
  </si>
  <si>
    <t>(+)  0,1 тыс. рублей - увеличен объем бюджетных ассигнований на обеспечение стабильной, благополучной эпизоологической обстановки и защита населения от болезней,  общих для человека и животных (средства бюджета автономного округа)</t>
  </si>
  <si>
    <t xml:space="preserve">(+) 11,7 тыс. рублей - увеличен объем бюджетных ассигнований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(средства бюджета автономного округа).
</t>
  </si>
  <si>
    <t>(+)  22 580,6 тыс. 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для реализации муниципальных программ по ликвидации и расселению приспособленных для проживания строений (балочных массивов)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467 249,7 тыс. рублей - увеличен объем бюджетных ассигнований на реализацию муниципальных программ по ликвидации и расселению приспособленных для проживания строений (балочных массивов) (средства бюджета автономного округа)</t>
  </si>
  <si>
    <t>(-) 3,0 тыс. рублей - уменьшен объем бюджетных ассигнований для обеспечения доли софинансирования субсидии на поддержку отрасли культуры;                                                                                                                                                                                                                                      (+) 3 251,0 тыс. рублей -увеличен объем бюджетных ассигнований для достижения целевого показателя, установленного в ХМАО-Югре на 2019 год для работников учреждений культуры в соответствии с Указами Президента РФ.</t>
  </si>
  <si>
    <t>(+) 13 773,1 тыс. рублей - увеличен объем бюджетных ассигнований на выплату выкупной стоимости за изымаемые жилые помещения (средства местного бюджета);                                                                                                                                                                                                  (+) 26 203,8 тыс. 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для реализации полномочий в области жилищных отношений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826,7 тыс. 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на строительство объекта капитального строительства "Участок тепловых сетей 2Д800мм от УТ-4 до ул.50лет Октября с переходом ул.Заречная, 2Д700мм от ул.50 лет Октября"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348 136,1 тыс. рублей - увеличен объем целевых межбюджетных трансфертов из бюджета автономного округа на реализацию полномочий в области жилищных отношений (средства бюджета автономного округа);                                                                                         (+) 2 479,9 тыс. рублей - увеличен объем целевых межбюджетных трансфертов на строительство объекта капитального строительства "Участок тепловых сетей 2Д800мм от УТ-4 до ул.50лет Октября с переходом ул.Заречная, 2Д700мм от ул.50 лет Октября"  (средства бюджета автономного округа)</t>
  </si>
  <si>
    <t>(+) 919,1 тыс. рублей -увеличен объем бюджетных ассигнований на доплату к пенсии муниципальных служащих;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780,9 тыс. рублей -увеличен объем бюджетных ассигнований на обеспечение проведения выборов и референдумов</t>
  </si>
  <si>
    <t xml:space="preserve">(+) 1 386,6 тыс. рублей - увеличен объем бюджетных ассигнований на строительство объекта капитального строительства "СК с универсальным игровым залом и плоскостными спортивными сооружениями" (средства местного бюджета);                                                                                                                              (+) 143 768,3 тыс. рублей - увеличен объем бюджетных ассигнований на строительство объекта капитального строительства "СК с универсальным игровым залом и плоскостными спортивными сооружениями" (средства бюджета автономного округа);                                                                                                                      </t>
  </si>
  <si>
    <t>(+) 200,0 тыс. рублей - увеличен объем бюджетных ассигнований на проведение турнира по боксу «Кубок главы города Мегиона» МБУ ДО «ДЮСШ "Вымпел» (средства резервного фонда Правительства Тюменской области, расп. №181-рп от 04.03.2019).</t>
  </si>
  <si>
    <t>(-) 370,0 тыс.рублей - уменьшен объем бюджетных ассигнований  содержание МКУ "СО"  экономия средств местного бюджета</t>
  </si>
  <si>
    <t>(+) 370,0 тыс. рублей - увеличен объем бюджетных ассигнований местного бюджета на ремонт кабинета 301 административного здания по ул.Советская 19</t>
  </si>
  <si>
    <t>(+) 11,7 тыс. рублей - увеличен объем целевых межбюджетных трансфертов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(средства бюджета автономного округа).</t>
  </si>
  <si>
    <t>(-) 60,0 тыс.рублей - уменьшен объем бюджетных ассигнований по обеспечению деятельности Думы города  (средства местного бюджета)</t>
  </si>
  <si>
    <t>(+) 173,0 тыс. рублей- увеличен объем  целевых межбюджетных трансфертов  на организацию профессионального обучения и дополнительного профессионального образования лиц предпенсионного возраста (в т.ч.: средства бюджета автономного округа - 164,4 тыс. рублей, средства федерального бюджета - 8,6 тыс. 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700,0 тыс. рублей- увеличен объем целевых межбюджетных трансфертов   на повышение эффективности использования и развития ресурсного потенциала рыбохозяйственного комплекса (средства бюджета автономного округа).</t>
  </si>
  <si>
    <t>основное мероприятие "Расширение доступа субъектов малого и среднего предпринимательства к финансовым ресурсам, в том числе к льготному финансированию"</t>
  </si>
  <si>
    <t>I4</t>
  </si>
  <si>
    <t>I8</t>
  </si>
  <si>
    <t>основное мероприятие "Популяризация предпринимательства"</t>
  </si>
  <si>
    <t xml:space="preserve">(+) 1 386,6 тыс. рублей - увеличен объем бюджетных ассигнований на строительство объекта капитального строительства "СК с универсальным игровым залом и плоскостными спортивными сооружениями" (средства местного бюджета);                                                                                                                                      (+) 143 768,3 тыс. рублей - увеличен объем целевых межбюджетных трансфертов на строительство объекта капитального строительства "СК с универсальным игровым залом и плоскостными спортивными сооружениями" (средства бюджета автономного округа);                                                                                                                    </t>
  </si>
  <si>
    <t>(+) 15 641,4 тыс.рублей - увеличен объем  целевых межбюджетных трансфертов  на осуществление полномочий по обеспечению жильем отдельных категорий граждан.</t>
  </si>
  <si>
    <t>(+)  22 580,6 тыс. 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для реализации муниципальных программ по ликвидации и расселению приспособленных для проживания строений (балочных массивов)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467 249,7 тыс. рублей - увеличен объем целевых межбюджетных трансфертов на реализацию муниципальных программ по ликвидации и расселению приспособленных для проживания строений (балочных массивов) (средства бюджета автономного округа)</t>
  </si>
  <si>
    <t>(+) 748,8 тыс. рублей - увеличен объем бюджетных ассигнований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(надзора)- доля софинансирования из средств местного бюджета;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1 747,2 тыс. рублей - увеличен объем целевых межбюджетных трансфертов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(средства бюджета автономного округа)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</si>
</sst>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* #,##0.00;* \-#,##0.00;* &quot;-&quot;??;@"/>
    <numFmt numFmtId="165" formatCode="#,##0.0;[Red]\-#,##0.0;0.0"/>
    <numFmt numFmtId="166" formatCode="00.0.00.00000"/>
    <numFmt numFmtId="167" formatCode="#,##0.0_ ;[Red]\-#,##0.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0" fontId="2" fillId="3" borderId="0" xfId="1" applyFill="1" applyBorder="1" applyProtection="1">
      <protection hidden="1"/>
    </xf>
    <xf numFmtId="0" fontId="6" fillId="3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0" fontId="2" fillId="3" borderId="0" xfId="1" applyFill="1"/>
    <xf numFmtId="0" fontId="2" fillId="0" borderId="0" xfId="1" applyFill="1" applyBorder="1" applyAlignment="1" applyProtection="1">
      <alignment horizontal="center" vertical="center"/>
      <protection hidden="1"/>
    </xf>
    <xf numFmtId="0" fontId="2" fillId="0" borderId="0" xfId="1" applyFill="1" applyAlignment="1">
      <alignment horizontal="center" vertical="center"/>
    </xf>
    <xf numFmtId="0" fontId="0" fillId="0" borderId="0" xfId="2" applyNumberFormat="1" applyFont="1" applyFill="1" applyProtection="1">
      <protection hidden="1"/>
    </xf>
    <xf numFmtId="0" fontId="2" fillId="0" borderId="0" xfId="1" applyFill="1"/>
    <xf numFmtId="0" fontId="7" fillId="3" borderId="0" xfId="1" applyFont="1" applyFill="1" applyBorder="1" applyProtection="1">
      <protection hidden="1"/>
    </xf>
    <xf numFmtId="0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5" fontId="9" fillId="3" borderId="5" xfId="1" applyNumberFormat="1" applyFont="1" applyFill="1" applyBorder="1" applyAlignment="1" applyProtection="1">
      <alignment vertical="center"/>
      <protection hidden="1"/>
    </xf>
    <xf numFmtId="0" fontId="7" fillId="3" borderId="0" xfId="1" applyFont="1" applyFill="1"/>
    <xf numFmtId="0" fontId="11" fillId="0" borderId="0" xfId="5" applyFont="1" applyFill="1" applyAlignment="1">
      <alignment horizontal="right"/>
    </xf>
    <xf numFmtId="0" fontId="2" fillId="0" borderId="0" xfId="1" applyFill="1" applyBorder="1" applyProtection="1"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ill="1" applyBorder="1" applyProtection="1">
      <protection hidden="1"/>
    </xf>
    <xf numFmtId="0" fontId="8" fillId="2" borderId="0" xfId="1" applyFont="1" applyFill="1" applyBorder="1" applyProtection="1">
      <protection hidden="1"/>
    </xf>
    <xf numFmtId="0" fontId="12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2" fillId="2" borderId="5" xfId="1" applyNumberFormat="1" applyFont="1" applyFill="1" applyBorder="1" applyAlignment="1" applyProtection="1">
      <alignment vertical="center"/>
      <protection hidden="1"/>
    </xf>
    <xf numFmtId="0" fontId="8" fillId="2" borderId="0" xfId="1" applyFont="1" applyFill="1"/>
    <xf numFmtId="49" fontId="6" fillId="0" borderId="5" xfId="1" applyNumberFormat="1" applyFont="1" applyFill="1" applyBorder="1" applyAlignment="1" applyProtection="1">
      <alignment vertical="center"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13" fillId="0" borderId="5" xfId="0" applyFont="1" applyBorder="1" applyAlignment="1">
      <alignment horizontal="left" vertical="center" wrapText="1"/>
    </xf>
    <xf numFmtId="165" fontId="6" fillId="3" borderId="5" xfId="1" applyNumberFormat="1" applyFont="1" applyFill="1" applyBorder="1" applyAlignment="1" applyProtection="1">
      <alignment vertical="center" wrapText="1"/>
      <protection hidden="1"/>
    </xf>
    <xf numFmtId="165" fontId="6" fillId="3" borderId="5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5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5" xfId="1" applyNumberFormat="1" applyFont="1" applyFill="1" applyBorder="1" applyAlignment="1" applyProtection="1">
      <alignment vertical="center" wrapText="1"/>
      <protection hidden="1"/>
    </xf>
    <xf numFmtId="0" fontId="11" fillId="0" borderId="0" xfId="5" applyFont="1" applyFill="1" applyAlignment="1">
      <alignment horizontal="right" wrapText="1"/>
    </xf>
    <xf numFmtId="0" fontId="0" fillId="0" borderId="0" xfId="2" applyNumberFormat="1" applyFont="1" applyFill="1" applyAlignment="1" applyProtection="1">
      <alignment wrapText="1"/>
      <protection hidden="1"/>
    </xf>
    <xf numFmtId="0" fontId="2" fillId="0" borderId="10" xfId="1" applyFill="1" applyBorder="1" applyAlignment="1" applyProtection="1">
      <alignment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5" fontId="12" fillId="2" borderId="5" xfId="1" applyNumberFormat="1" applyFont="1" applyFill="1" applyBorder="1" applyAlignment="1" applyProtection="1">
      <alignment vertical="center" wrapText="1"/>
      <protection hidden="1"/>
    </xf>
    <xf numFmtId="165" fontId="9" fillId="3" borderId="5" xfId="1" applyNumberFormat="1" applyFont="1" applyFill="1" applyBorder="1" applyAlignment="1" applyProtection="1">
      <alignment vertical="center" wrapText="1"/>
      <protection hidden="1"/>
    </xf>
    <xf numFmtId="165" fontId="4" fillId="0" borderId="3" xfId="1" applyNumberFormat="1" applyFont="1" applyFill="1" applyBorder="1" applyAlignment="1" applyProtection="1">
      <alignment vertical="center" wrapText="1"/>
      <protection hidden="1"/>
    </xf>
    <xf numFmtId="0" fontId="2" fillId="0" borderId="1" xfId="1" applyFill="1" applyBorder="1" applyAlignment="1" applyProtection="1">
      <alignment wrapText="1"/>
      <protection hidden="1"/>
    </xf>
    <xf numFmtId="0" fontId="2" fillId="0" borderId="0" xfId="1" applyFill="1" applyAlignment="1">
      <alignment wrapText="1"/>
    </xf>
    <xf numFmtId="49" fontId="6" fillId="3" borderId="12" xfId="1" applyNumberFormat="1" applyFont="1" applyFill="1" applyBorder="1" applyAlignment="1" applyProtection="1">
      <alignment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12" fillId="2" borderId="5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166" fontId="6" fillId="3" borderId="5" xfId="1" applyNumberFormat="1" applyFont="1" applyFill="1" applyBorder="1" applyAlignment="1" applyProtection="1">
      <alignment wrapText="1"/>
      <protection hidden="1"/>
    </xf>
    <xf numFmtId="166" fontId="9" fillId="3" borderId="5" xfId="1" applyNumberFormat="1" applyFont="1" applyFill="1" applyBorder="1" applyAlignment="1" applyProtection="1">
      <alignment wrapText="1"/>
      <protection hidden="1"/>
    </xf>
    <xf numFmtId="166" fontId="4" fillId="2" borderId="5" xfId="1" applyNumberFormat="1" applyFont="1" applyFill="1" applyBorder="1" applyAlignment="1" applyProtection="1">
      <alignment wrapText="1"/>
      <protection hidden="1"/>
    </xf>
    <xf numFmtId="166" fontId="9" fillId="0" borderId="5" xfId="1" applyNumberFormat="1" applyFont="1" applyFill="1" applyBorder="1" applyAlignment="1" applyProtection="1">
      <alignment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justify" vertical="center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7"/>
    <cellStyle name="Обычный 2 2 2" xfId="8"/>
    <cellStyle name="Обычный 2 3" xfId="3"/>
    <cellStyle name="Обычный 3" xfId="6"/>
    <cellStyle name="Обычный 4" xfId="5"/>
    <cellStyle name="Финансовый 2" xfId="2"/>
    <cellStyle name="Финансовый 2 2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2"/>
  <sheetViews>
    <sheetView showGridLines="0" tabSelected="1" view="pageBreakPreview" topLeftCell="A137" zoomScaleNormal="100" zoomScaleSheetLayoutView="100" workbookViewId="0">
      <selection activeCell="L159" sqref="L159"/>
    </sheetView>
  </sheetViews>
  <sheetFormatPr defaultColWidth="9.140625" defaultRowHeight="12.75" outlineLevelRow="1" x14ac:dyDescent="0.2"/>
  <cols>
    <col min="1" max="1" width="0.7109375" style="17" customWidth="1"/>
    <col min="2" max="2" width="73.5703125" style="17" customWidth="1"/>
    <col min="3" max="5" width="5.28515625" style="17" customWidth="1"/>
    <col min="6" max="6" width="14.7109375" style="17" customWidth="1"/>
    <col min="7" max="7" width="10.5703125" style="17" hidden="1" customWidth="1"/>
    <col min="8" max="8" width="15" style="17" customWidth="1"/>
    <col min="9" max="9" width="63.28515625" style="17" hidden="1" customWidth="1"/>
    <col min="10" max="10" width="17.140625" style="17" customWidth="1"/>
    <col min="11" max="11" width="15" style="17" customWidth="1"/>
    <col min="12" max="12" width="63.28515625" style="47" customWidth="1"/>
    <col min="13" max="13" width="9.140625" style="17" customWidth="1"/>
    <col min="14" max="14" width="29.5703125" style="17" customWidth="1"/>
    <col min="15" max="241" width="9.140625" style="17" customWidth="1"/>
    <col min="242" max="16384" width="9.140625" style="17"/>
  </cols>
  <sheetData>
    <row r="1" spans="1:12" ht="18.75" x14ac:dyDescent="0.3">
      <c r="I1" s="22" t="s">
        <v>38</v>
      </c>
      <c r="L1" s="39" t="s">
        <v>38</v>
      </c>
    </row>
    <row r="2" spans="1:12" ht="18.75" x14ac:dyDescent="0.3">
      <c r="I2" s="22" t="s">
        <v>39</v>
      </c>
      <c r="L2" s="39" t="s">
        <v>39</v>
      </c>
    </row>
    <row r="3" spans="1:12" ht="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40"/>
    </row>
    <row r="4" spans="1:12" ht="12.75" customHeight="1" thickBot="1" x14ac:dyDescent="0.3">
      <c r="A4" s="16"/>
      <c r="B4" s="23" t="s">
        <v>209</v>
      </c>
      <c r="C4" s="16"/>
      <c r="D4" s="16"/>
      <c r="E4" s="23"/>
      <c r="F4" s="23"/>
      <c r="G4" s="23"/>
      <c r="H4" s="23"/>
      <c r="I4" s="23"/>
      <c r="J4" s="23"/>
      <c r="K4" s="23"/>
      <c r="L4" s="41"/>
    </row>
    <row r="5" spans="1:12" s="15" customFormat="1" ht="93.75" customHeight="1" thickBot="1" x14ac:dyDescent="0.3">
      <c r="A5" s="14"/>
      <c r="B5" s="8" t="s">
        <v>32</v>
      </c>
      <c r="C5" s="59" t="s">
        <v>33</v>
      </c>
      <c r="D5" s="60"/>
      <c r="E5" s="61"/>
      <c r="F5" s="8" t="s">
        <v>34</v>
      </c>
      <c r="G5" s="49" t="s">
        <v>35</v>
      </c>
      <c r="H5" s="8" t="s">
        <v>210</v>
      </c>
      <c r="I5" s="8" t="s">
        <v>37</v>
      </c>
      <c r="J5" s="49" t="s">
        <v>35</v>
      </c>
      <c r="K5" s="8" t="s">
        <v>36</v>
      </c>
      <c r="L5" s="50" t="s">
        <v>37</v>
      </c>
    </row>
    <row r="6" spans="1:12" ht="12" customHeight="1" x14ac:dyDescent="0.25">
      <c r="A6" s="16"/>
      <c r="B6" s="57" t="s">
        <v>12</v>
      </c>
      <c r="C6" s="7"/>
      <c r="D6" s="7"/>
      <c r="E6" s="7"/>
      <c r="F6" s="7"/>
      <c r="G6" s="7"/>
      <c r="H6" s="7"/>
      <c r="I6" s="7"/>
      <c r="J6" s="7"/>
      <c r="K6" s="7"/>
      <c r="L6" s="42"/>
    </row>
    <row r="7" spans="1:12" s="30" customFormat="1" ht="24.75" customHeight="1" x14ac:dyDescent="0.2">
      <c r="A7" s="27"/>
      <c r="B7" s="51" t="s">
        <v>40</v>
      </c>
      <c r="C7" s="28" t="s">
        <v>8</v>
      </c>
      <c r="D7" s="28" t="s">
        <v>3</v>
      </c>
      <c r="E7" s="28" t="s">
        <v>3</v>
      </c>
      <c r="F7" s="29">
        <f>SUM(F8,F10,F12)</f>
        <v>36172.300000000003</v>
      </c>
      <c r="G7" s="29">
        <f t="shared" ref="G7:H7" si="0">SUM(G8,G10,G12)</f>
        <v>0</v>
      </c>
      <c r="H7" s="29">
        <f t="shared" si="0"/>
        <v>36172.300000000003</v>
      </c>
      <c r="I7" s="29"/>
      <c r="J7" s="29">
        <f t="shared" ref="J7:K7" si="1">SUM(J8,J10,J12)</f>
        <v>0</v>
      </c>
      <c r="K7" s="29">
        <f t="shared" si="1"/>
        <v>36172.300000000003</v>
      </c>
      <c r="L7" s="43"/>
    </row>
    <row r="8" spans="1:12" s="21" customFormat="1" ht="21.75" customHeight="1" x14ac:dyDescent="0.2">
      <c r="A8" s="18"/>
      <c r="B8" s="54" t="s">
        <v>41</v>
      </c>
      <c r="C8" s="19" t="s">
        <v>8</v>
      </c>
      <c r="D8" s="19" t="s">
        <v>12</v>
      </c>
      <c r="E8" s="19" t="s">
        <v>3</v>
      </c>
      <c r="F8" s="20">
        <f>SUM(F9)</f>
        <v>1500</v>
      </c>
      <c r="G8" s="20">
        <f t="shared" ref="G8:K8" si="2">SUM(G9)</f>
        <v>0</v>
      </c>
      <c r="H8" s="20">
        <f t="shared" si="2"/>
        <v>1500</v>
      </c>
      <c r="I8" s="20"/>
      <c r="J8" s="20">
        <f t="shared" si="2"/>
        <v>0</v>
      </c>
      <c r="K8" s="20">
        <f t="shared" si="2"/>
        <v>1500</v>
      </c>
      <c r="L8" s="44"/>
    </row>
    <row r="9" spans="1:12" ht="24.75" hidden="1" customHeight="1" outlineLevel="1" x14ac:dyDescent="0.2">
      <c r="A9" s="23"/>
      <c r="B9" s="52" t="s">
        <v>42</v>
      </c>
      <c r="C9" s="25" t="s">
        <v>8</v>
      </c>
      <c r="D9" s="25" t="s">
        <v>12</v>
      </c>
      <c r="E9" s="25" t="s">
        <v>8</v>
      </c>
      <c r="F9" s="9">
        <v>1500</v>
      </c>
      <c r="G9" s="9"/>
      <c r="H9" s="9">
        <f>SUM(F9:G9)</f>
        <v>1500</v>
      </c>
      <c r="I9" s="9"/>
      <c r="J9" s="9"/>
      <c r="K9" s="9">
        <f>SUM(H9,J9)</f>
        <v>1500</v>
      </c>
      <c r="L9" s="32"/>
    </row>
    <row r="10" spans="1:12" s="21" customFormat="1" ht="21.75" customHeight="1" collapsed="1" x14ac:dyDescent="0.2">
      <c r="A10" s="18"/>
      <c r="B10" s="54" t="s">
        <v>43</v>
      </c>
      <c r="C10" s="19" t="s">
        <v>8</v>
      </c>
      <c r="D10" s="19" t="s">
        <v>10</v>
      </c>
      <c r="E10" s="19" t="s">
        <v>3</v>
      </c>
      <c r="F10" s="20">
        <f>SUM(F11)</f>
        <v>400</v>
      </c>
      <c r="G10" s="20">
        <f t="shared" ref="G10:K10" si="3">SUM(G11)</f>
        <v>0</v>
      </c>
      <c r="H10" s="20">
        <f t="shared" si="3"/>
        <v>400</v>
      </c>
      <c r="I10" s="20"/>
      <c r="J10" s="20">
        <f t="shared" si="3"/>
        <v>0</v>
      </c>
      <c r="K10" s="20">
        <f t="shared" si="3"/>
        <v>400</v>
      </c>
      <c r="L10" s="44"/>
    </row>
    <row r="11" spans="1:12" ht="24.75" hidden="1" customHeight="1" outlineLevel="1" x14ac:dyDescent="0.2">
      <c r="A11" s="23"/>
      <c r="B11" s="52" t="s">
        <v>44</v>
      </c>
      <c r="C11" s="25" t="s">
        <v>8</v>
      </c>
      <c r="D11" s="25" t="s">
        <v>10</v>
      </c>
      <c r="E11" s="25" t="s">
        <v>8</v>
      </c>
      <c r="F11" s="9">
        <v>400</v>
      </c>
      <c r="G11" s="9"/>
      <c r="H11" s="9">
        <f>SUM(F11:G11)</f>
        <v>400</v>
      </c>
      <c r="I11" s="9"/>
      <c r="J11" s="9"/>
      <c r="K11" s="9">
        <f>SUM(H11,J11)</f>
        <v>400</v>
      </c>
      <c r="L11" s="32"/>
    </row>
    <row r="12" spans="1:12" s="21" customFormat="1" ht="12.75" customHeight="1" collapsed="1" x14ac:dyDescent="0.2">
      <c r="A12" s="18"/>
      <c r="B12" s="54" t="s">
        <v>45</v>
      </c>
      <c r="C12" s="19" t="s">
        <v>8</v>
      </c>
      <c r="D12" s="19" t="s">
        <v>14</v>
      </c>
      <c r="E12" s="19" t="s">
        <v>3</v>
      </c>
      <c r="F12" s="20">
        <f>SUM(F13:F14)</f>
        <v>34272.300000000003</v>
      </c>
      <c r="G12" s="20">
        <f t="shared" ref="G12:H12" si="4">SUM(G13:G14)</f>
        <v>0</v>
      </c>
      <c r="H12" s="20">
        <f t="shared" si="4"/>
        <v>34272.300000000003</v>
      </c>
      <c r="I12" s="20"/>
      <c r="J12" s="20">
        <f t="shared" ref="J12:K12" si="5">SUM(J13:J14)</f>
        <v>0</v>
      </c>
      <c r="K12" s="20">
        <f t="shared" si="5"/>
        <v>34272.300000000003</v>
      </c>
      <c r="L12" s="44"/>
    </row>
    <row r="13" spans="1:12" ht="12.75" hidden="1" customHeight="1" outlineLevel="1" x14ac:dyDescent="0.2">
      <c r="A13" s="23"/>
      <c r="B13" s="52" t="s">
        <v>46</v>
      </c>
      <c r="C13" s="25" t="s">
        <v>8</v>
      </c>
      <c r="D13" s="25" t="s">
        <v>14</v>
      </c>
      <c r="E13" s="25" t="s">
        <v>8</v>
      </c>
      <c r="F13" s="9">
        <v>33972.300000000003</v>
      </c>
      <c r="G13" s="9"/>
      <c r="H13" s="9">
        <f>SUM(F13:G13)</f>
        <v>33972.300000000003</v>
      </c>
      <c r="I13" s="9"/>
      <c r="J13" s="9"/>
      <c r="K13" s="9">
        <f t="shared" ref="K13:K14" si="6">SUM(H13,J13)</f>
        <v>33972.300000000003</v>
      </c>
      <c r="L13" s="32"/>
    </row>
    <row r="14" spans="1:12" ht="21.75" hidden="1" customHeight="1" outlineLevel="1" x14ac:dyDescent="0.2">
      <c r="A14" s="23"/>
      <c r="B14" s="52" t="s">
        <v>47</v>
      </c>
      <c r="C14" s="25" t="s">
        <v>8</v>
      </c>
      <c r="D14" s="25" t="s">
        <v>14</v>
      </c>
      <c r="E14" s="25" t="s">
        <v>7</v>
      </c>
      <c r="F14" s="9">
        <v>300</v>
      </c>
      <c r="G14" s="9"/>
      <c r="H14" s="9">
        <f>SUM(F14:G14)</f>
        <v>300</v>
      </c>
      <c r="I14" s="9"/>
      <c r="J14" s="9"/>
      <c r="K14" s="9">
        <f t="shared" si="6"/>
        <v>300</v>
      </c>
      <c r="L14" s="32"/>
    </row>
    <row r="15" spans="1:12" s="30" customFormat="1" ht="21.75" customHeight="1" collapsed="1" x14ac:dyDescent="0.2">
      <c r="A15" s="27"/>
      <c r="B15" s="51" t="s">
        <v>48</v>
      </c>
      <c r="C15" s="28" t="s">
        <v>7</v>
      </c>
      <c r="D15" s="28" t="s">
        <v>3</v>
      </c>
      <c r="E15" s="28" t="s">
        <v>3</v>
      </c>
      <c r="F15" s="29">
        <f>SUM(F16:F19)</f>
        <v>3951</v>
      </c>
      <c r="G15" s="29">
        <f t="shared" ref="G15:H15" si="7">SUM(G16:G19)</f>
        <v>0</v>
      </c>
      <c r="H15" s="29">
        <f t="shared" si="7"/>
        <v>3951</v>
      </c>
      <c r="I15" s="29"/>
      <c r="J15" s="29">
        <f t="shared" ref="J15:K15" si="8">SUM(J16:J19)</f>
        <v>0</v>
      </c>
      <c r="K15" s="29">
        <f t="shared" si="8"/>
        <v>3951</v>
      </c>
      <c r="L15" s="43"/>
    </row>
    <row r="16" spans="1:12" ht="21.75" hidden="1" customHeight="1" outlineLevel="1" x14ac:dyDescent="0.2">
      <c r="A16" s="23"/>
      <c r="B16" s="52" t="s">
        <v>49</v>
      </c>
      <c r="C16" s="25" t="s">
        <v>7</v>
      </c>
      <c r="D16" s="25" t="s">
        <v>1</v>
      </c>
      <c r="E16" s="25" t="s">
        <v>8</v>
      </c>
      <c r="F16" s="9">
        <v>3525.5</v>
      </c>
      <c r="G16" s="9"/>
      <c r="H16" s="9">
        <f>SUM(F16:G16)</f>
        <v>3525.5</v>
      </c>
      <c r="I16" s="9"/>
      <c r="J16" s="9"/>
      <c r="K16" s="9">
        <f t="shared" ref="K16:K19" si="9">SUM(H16,J16)</f>
        <v>3525.5</v>
      </c>
      <c r="L16" s="32"/>
    </row>
    <row r="17" spans="1:12" ht="32.25" hidden="1" customHeight="1" outlineLevel="1" x14ac:dyDescent="0.2">
      <c r="A17" s="23"/>
      <c r="B17" s="52" t="s">
        <v>50</v>
      </c>
      <c r="C17" s="25" t="s">
        <v>7</v>
      </c>
      <c r="D17" s="25" t="s">
        <v>1</v>
      </c>
      <c r="E17" s="25" t="s">
        <v>7</v>
      </c>
      <c r="F17" s="9">
        <v>0.5</v>
      </c>
      <c r="G17" s="9"/>
      <c r="H17" s="9">
        <f t="shared" ref="H17:H19" si="10">SUM(F17:G17)</f>
        <v>0.5</v>
      </c>
      <c r="I17" s="9"/>
      <c r="J17" s="9"/>
      <c r="K17" s="9">
        <f t="shared" si="9"/>
        <v>0.5</v>
      </c>
      <c r="L17" s="32"/>
    </row>
    <row r="18" spans="1:12" ht="12.75" hidden="1" customHeight="1" outlineLevel="1" x14ac:dyDescent="0.2">
      <c r="A18" s="23"/>
      <c r="B18" s="52" t="s">
        <v>51</v>
      </c>
      <c r="C18" s="25" t="s">
        <v>7</v>
      </c>
      <c r="D18" s="25" t="s">
        <v>1</v>
      </c>
      <c r="E18" s="25" t="s">
        <v>13</v>
      </c>
      <c r="F18" s="9">
        <v>400</v>
      </c>
      <c r="G18" s="9"/>
      <c r="H18" s="9">
        <f>SUM(F18:G18)</f>
        <v>400</v>
      </c>
      <c r="I18" s="9"/>
      <c r="J18" s="9"/>
      <c r="K18" s="9">
        <f t="shared" si="9"/>
        <v>400</v>
      </c>
      <c r="L18" s="32"/>
    </row>
    <row r="19" spans="1:12" ht="12.75" hidden="1" customHeight="1" outlineLevel="1" x14ac:dyDescent="0.2">
      <c r="A19" s="23"/>
      <c r="B19" s="52" t="s">
        <v>52</v>
      </c>
      <c r="C19" s="25" t="s">
        <v>7</v>
      </c>
      <c r="D19" s="25" t="s">
        <v>1</v>
      </c>
      <c r="E19" s="25" t="s">
        <v>6</v>
      </c>
      <c r="F19" s="9">
        <v>25</v>
      </c>
      <c r="G19" s="9"/>
      <c r="H19" s="9">
        <f t="shared" si="10"/>
        <v>25</v>
      </c>
      <c r="I19" s="9"/>
      <c r="J19" s="9"/>
      <c r="K19" s="9">
        <f t="shared" si="9"/>
        <v>25</v>
      </c>
      <c r="L19" s="32"/>
    </row>
    <row r="20" spans="1:12" s="30" customFormat="1" ht="21.75" customHeight="1" collapsed="1" x14ac:dyDescent="0.2">
      <c r="A20" s="27"/>
      <c r="B20" s="51" t="s">
        <v>53</v>
      </c>
      <c r="C20" s="28" t="s">
        <v>13</v>
      </c>
      <c r="D20" s="28" t="s">
        <v>3</v>
      </c>
      <c r="E20" s="28" t="s">
        <v>3</v>
      </c>
      <c r="F20" s="29">
        <f>SUM(F21:G26)</f>
        <v>5123.6999999999989</v>
      </c>
      <c r="G20" s="29">
        <f>SUM(G21:H26)</f>
        <v>5123.6999999999989</v>
      </c>
      <c r="H20" s="29">
        <f>SUM(H21:I26)</f>
        <v>5123.6999999999989</v>
      </c>
      <c r="I20" s="29"/>
      <c r="J20" s="29">
        <f>SUM(J21:J26)</f>
        <v>1.2505552149377763E-12</v>
      </c>
      <c r="K20" s="29">
        <f>SUM(K21:K26)</f>
        <v>5123.7</v>
      </c>
      <c r="L20" s="43"/>
    </row>
    <row r="21" spans="1:12" ht="21.75" hidden="1" customHeight="1" outlineLevel="1" x14ac:dyDescent="0.2">
      <c r="A21" s="23"/>
      <c r="B21" s="52" t="s">
        <v>54</v>
      </c>
      <c r="C21" s="25" t="s">
        <v>13</v>
      </c>
      <c r="D21" s="25" t="s">
        <v>1</v>
      </c>
      <c r="E21" s="25" t="s">
        <v>8</v>
      </c>
      <c r="F21" s="9">
        <v>516.9</v>
      </c>
      <c r="G21" s="9"/>
      <c r="H21" s="9">
        <f>SUM(F21:G21)</f>
        <v>516.9</v>
      </c>
      <c r="I21" s="9"/>
      <c r="J21" s="9">
        <v>-516.9</v>
      </c>
      <c r="K21" s="9">
        <f t="shared" ref="K21:K26" si="11">SUM(H21,J21)</f>
        <v>0</v>
      </c>
      <c r="L21" s="32"/>
    </row>
    <row r="22" spans="1:12" ht="21.75" hidden="1" customHeight="1" outlineLevel="1" x14ac:dyDescent="0.2">
      <c r="A22" s="23"/>
      <c r="B22" s="52" t="s">
        <v>55</v>
      </c>
      <c r="C22" s="25" t="s">
        <v>13</v>
      </c>
      <c r="D22" s="25" t="s">
        <v>1</v>
      </c>
      <c r="E22" s="25" t="s">
        <v>7</v>
      </c>
      <c r="F22" s="9">
        <v>4425</v>
      </c>
      <c r="G22" s="9"/>
      <c r="H22" s="9">
        <f t="shared" ref="H22:H26" si="12">SUM(F22:G22)</f>
        <v>4425</v>
      </c>
      <c r="I22" s="9"/>
      <c r="J22" s="9">
        <v>-4425</v>
      </c>
      <c r="K22" s="9">
        <f t="shared" si="11"/>
        <v>0</v>
      </c>
      <c r="L22" s="32"/>
    </row>
    <row r="23" spans="1:12" ht="12.75" hidden="1" customHeight="1" outlineLevel="1" x14ac:dyDescent="0.2">
      <c r="A23" s="23"/>
      <c r="B23" s="52" t="s">
        <v>56</v>
      </c>
      <c r="C23" s="25" t="s">
        <v>13</v>
      </c>
      <c r="D23" s="25" t="s">
        <v>1</v>
      </c>
      <c r="E23" s="25" t="s">
        <v>13</v>
      </c>
      <c r="F23" s="9">
        <v>90.9</v>
      </c>
      <c r="G23" s="9"/>
      <c r="H23" s="9">
        <f t="shared" si="12"/>
        <v>90.9</v>
      </c>
      <c r="I23" s="9"/>
      <c r="J23" s="9">
        <v>-90.9</v>
      </c>
      <c r="K23" s="9">
        <f t="shared" si="11"/>
        <v>0</v>
      </c>
      <c r="L23" s="32"/>
    </row>
    <row r="24" spans="1:12" ht="12.75" hidden="1" customHeight="1" outlineLevel="1" x14ac:dyDescent="0.2">
      <c r="A24" s="23"/>
      <c r="B24" s="52" t="s">
        <v>57</v>
      </c>
      <c r="C24" s="25" t="s">
        <v>13</v>
      </c>
      <c r="D24" s="25" t="s">
        <v>1</v>
      </c>
      <c r="E24" s="25" t="s">
        <v>6</v>
      </c>
      <c r="F24" s="9">
        <v>90.9</v>
      </c>
      <c r="G24" s="9"/>
      <c r="H24" s="9">
        <f t="shared" si="12"/>
        <v>90.9</v>
      </c>
      <c r="I24" s="9"/>
      <c r="J24" s="9">
        <v>-90.9</v>
      </c>
      <c r="K24" s="9">
        <f t="shared" si="11"/>
        <v>0</v>
      </c>
      <c r="L24" s="32"/>
    </row>
    <row r="25" spans="1:12" ht="22.5" hidden="1" outlineLevel="1" x14ac:dyDescent="0.2">
      <c r="A25" s="23"/>
      <c r="B25" s="52" t="s">
        <v>249</v>
      </c>
      <c r="C25" s="25" t="s">
        <v>13</v>
      </c>
      <c r="D25" s="25" t="s">
        <v>1</v>
      </c>
      <c r="E25" s="25" t="s">
        <v>250</v>
      </c>
      <c r="F25" s="9">
        <v>0</v>
      </c>
      <c r="G25" s="9"/>
      <c r="H25" s="9">
        <f t="shared" si="12"/>
        <v>0</v>
      </c>
      <c r="I25" s="9"/>
      <c r="J25" s="9">
        <v>4511.8</v>
      </c>
      <c r="K25" s="9">
        <f t="shared" si="11"/>
        <v>4511.8</v>
      </c>
      <c r="L25" s="32"/>
    </row>
    <row r="26" spans="1:12" ht="12.75" hidden="1" customHeight="1" outlineLevel="1" x14ac:dyDescent="0.2">
      <c r="A26" s="23"/>
      <c r="B26" s="52" t="s">
        <v>252</v>
      </c>
      <c r="C26" s="25" t="s">
        <v>13</v>
      </c>
      <c r="D26" s="25" t="s">
        <v>1</v>
      </c>
      <c r="E26" s="25" t="s">
        <v>251</v>
      </c>
      <c r="F26" s="9">
        <v>0</v>
      </c>
      <c r="G26" s="9"/>
      <c r="H26" s="9">
        <f t="shared" si="12"/>
        <v>0</v>
      </c>
      <c r="I26" s="9"/>
      <c r="J26" s="9">
        <v>611.9</v>
      </c>
      <c r="K26" s="9">
        <f t="shared" si="11"/>
        <v>611.9</v>
      </c>
      <c r="L26" s="32"/>
    </row>
    <row r="27" spans="1:12" s="30" customFormat="1" ht="21.75" customHeight="1" collapsed="1" x14ac:dyDescent="0.2">
      <c r="A27" s="27"/>
      <c r="B27" s="51" t="s">
        <v>58</v>
      </c>
      <c r="C27" s="28" t="s">
        <v>6</v>
      </c>
      <c r="D27" s="28" t="s">
        <v>3</v>
      </c>
      <c r="E27" s="28" t="s">
        <v>3</v>
      </c>
      <c r="F27" s="29">
        <f>SUM(F28)</f>
        <v>400</v>
      </c>
      <c r="G27" s="29">
        <f t="shared" ref="G27:K27" si="13">SUM(G28)</f>
        <v>0</v>
      </c>
      <c r="H27" s="29">
        <f t="shared" si="13"/>
        <v>400</v>
      </c>
      <c r="I27" s="29"/>
      <c r="J27" s="29">
        <f t="shared" si="13"/>
        <v>0</v>
      </c>
      <c r="K27" s="29">
        <f t="shared" si="13"/>
        <v>400</v>
      </c>
      <c r="L27" s="43"/>
    </row>
    <row r="28" spans="1:12" ht="12.75" hidden="1" customHeight="1" outlineLevel="1" x14ac:dyDescent="0.2">
      <c r="A28" s="23"/>
      <c r="B28" s="24"/>
      <c r="C28" s="25" t="s">
        <v>6</v>
      </c>
      <c r="D28" s="25" t="s">
        <v>1</v>
      </c>
      <c r="E28" s="25" t="s">
        <v>8</v>
      </c>
      <c r="F28" s="9">
        <v>400</v>
      </c>
      <c r="G28" s="9"/>
      <c r="H28" s="9">
        <f>SUM(F28:G28)</f>
        <v>400</v>
      </c>
      <c r="I28" s="9"/>
      <c r="J28" s="9"/>
      <c r="K28" s="9">
        <f>SUM(H28,J28)</f>
        <v>400</v>
      </c>
      <c r="L28" s="32"/>
    </row>
    <row r="29" spans="1:12" s="30" customFormat="1" ht="21.75" customHeight="1" collapsed="1" x14ac:dyDescent="0.2">
      <c r="A29" s="27"/>
      <c r="B29" s="51" t="s">
        <v>59</v>
      </c>
      <c r="C29" s="28" t="s">
        <v>5</v>
      </c>
      <c r="D29" s="28" t="s">
        <v>3</v>
      </c>
      <c r="E29" s="28" t="s">
        <v>3</v>
      </c>
      <c r="F29" s="29">
        <f>SUM(F30,F32)</f>
        <v>35967.300000000003</v>
      </c>
      <c r="G29" s="29">
        <f t="shared" ref="G29:H29" si="14">SUM(G30,G32)</f>
        <v>0</v>
      </c>
      <c r="H29" s="29">
        <f t="shared" si="14"/>
        <v>35967.300000000003</v>
      </c>
      <c r="I29" s="29"/>
      <c r="J29" s="29">
        <f t="shared" ref="J29:K29" si="15">SUM(J30,J32)</f>
        <v>0</v>
      </c>
      <c r="K29" s="29">
        <f t="shared" si="15"/>
        <v>35967.300000000003</v>
      </c>
      <c r="L29" s="43"/>
    </row>
    <row r="30" spans="1:12" s="13" customFormat="1" ht="12.75" customHeight="1" x14ac:dyDescent="0.2">
      <c r="A30" s="10"/>
      <c r="B30" s="53" t="s">
        <v>60</v>
      </c>
      <c r="C30" s="11" t="s">
        <v>5</v>
      </c>
      <c r="D30" s="11" t="s">
        <v>12</v>
      </c>
      <c r="E30" s="11" t="s">
        <v>3</v>
      </c>
      <c r="F30" s="12">
        <f>SUM(F31)</f>
        <v>31790.3</v>
      </c>
      <c r="G30" s="12">
        <f t="shared" ref="G30:K30" si="16">SUM(G31)</f>
        <v>0</v>
      </c>
      <c r="H30" s="12">
        <f t="shared" si="16"/>
        <v>31790.3</v>
      </c>
      <c r="I30" s="12"/>
      <c r="J30" s="12">
        <f t="shared" si="16"/>
        <v>0</v>
      </c>
      <c r="K30" s="12">
        <f t="shared" si="16"/>
        <v>31790.3</v>
      </c>
      <c r="L30" s="34"/>
    </row>
    <row r="31" spans="1:12" ht="21.75" hidden="1" customHeight="1" outlineLevel="1" x14ac:dyDescent="0.2">
      <c r="A31" s="23"/>
      <c r="B31" s="52" t="s">
        <v>61</v>
      </c>
      <c r="C31" s="25" t="s">
        <v>5</v>
      </c>
      <c r="D31" s="25" t="s">
        <v>12</v>
      </c>
      <c r="E31" s="25" t="s">
        <v>8</v>
      </c>
      <c r="F31" s="9">
        <v>31790.3</v>
      </c>
      <c r="G31" s="9"/>
      <c r="H31" s="9">
        <f>SUM(F31:G31)</f>
        <v>31790.3</v>
      </c>
      <c r="I31" s="9"/>
      <c r="J31" s="9"/>
      <c r="K31" s="9">
        <f>SUM(H31,J31)</f>
        <v>31790.3</v>
      </c>
      <c r="L31" s="32"/>
    </row>
    <row r="32" spans="1:12" s="13" customFormat="1" ht="12.75" customHeight="1" collapsed="1" x14ac:dyDescent="0.2">
      <c r="A32" s="10"/>
      <c r="B32" s="53" t="s">
        <v>62</v>
      </c>
      <c r="C32" s="11" t="s">
        <v>5</v>
      </c>
      <c r="D32" s="11" t="s">
        <v>10</v>
      </c>
      <c r="E32" s="11" t="s">
        <v>3</v>
      </c>
      <c r="F32" s="12">
        <f>SUM(F33)</f>
        <v>4177</v>
      </c>
      <c r="G32" s="12">
        <f t="shared" ref="G32:K32" si="17">SUM(G33)</f>
        <v>0</v>
      </c>
      <c r="H32" s="12">
        <f t="shared" si="17"/>
        <v>4177</v>
      </c>
      <c r="I32" s="12"/>
      <c r="J32" s="12">
        <f t="shared" si="17"/>
        <v>0</v>
      </c>
      <c r="K32" s="12">
        <f t="shared" si="17"/>
        <v>4177</v>
      </c>
      <c r="L32" s="34"/>
    </row>
    <row r="33" spans="1:12" ht="12.75" hidden="1" customHeight="1" outlineLevel="1" x14ac:dyDescent="0.2">
      <c r="A33" s="23"/>
      <c r="B33" s="52" t="s">
        <v>63</v>
      </c>
      <c r="C33" s="25" t="s">
        <v>5</v>
      </c>
      <c r="D33" s="25" t="s">
        <v>10</v>
      </c>
      <c r="E33" s="25" t="s">
        <v>8</v>
      </c>
      <c r="F33" s="9">
        <v>4177</v>
      </c>
      <c r="G33" s="9"/>
      <c r="H33" s="9">
        <f>SUM(F33:G33)</f>
        <v>4177</v>
      </c>
      <c r="I33" s="9"/>
      <c r="J33" s="9"/>
      <c r="K33" s="9">
        <f>SUM(H33,J33)</f>
        <v>4177</v>
      </c>
      <c r="L33" s="32"/>
    </row>
    <row r="34" spans="1:12" s="30" customFormat="1" ht="21.75" customHeight="1" collapsed="1" x14ac:dyDescent="0.2">
      <c r="A34" s="27"/>
      <c r="B34" s="51" t="s">
        <v>64</v>
      </c>
      <c r="C34" s="28" t="s">
        <v>4</v>
      </c>
      <c r="D34" s="28" t="s">
        <v>3</v>
      </c>
      <c r="E34" s="28" t="s">
        <v>3</v>
      </c>
      <c r="F34" s="29">
        <f>SUM(F35,F39,F43)</f>
        <v>415648</v>
      </c>
      <c r="G34" s="29">
        <f t="shared" ref="G34:H34" si="18">SUM(G35,G39,G43)</f>
        <v>117.2</v>
      </c>
      <c r="H34" s="29">
        <f t="shared" si="18"/>
        <v>415765.2</v>
      </c>
      <c r="I34" s="29"/>
      <c r="J34" s="29">
        <f t="shared" ref="J34:K34" si="19">SUM(J35,J39,J43)</f>
        <v>3251</v>
      </c>
      <c r="K34" s="29">
        <f t="shared" si="19"/>
        <v>419016.2</v>
      </c>
      <c r="L34" s="43"/>
    </row>
    <row r="35" spans="1:12" s="13" customFormat="1" ht="93" customHeight="1" x14ac:dyDescent="0.2">
      <c r="A35" s="10"/>
      <c r="B35" s="53" t="s">
        <v>65</v>
      </c>
      <c r="C35" s="11" t="s">
        <v>4</v>
      </c>
      <c r="D35" s="11" t="s">
        <v>12</v>
      </c>
      <c r="E35" s="11" t="s">
        <v>3</v>
      </c>
      <c r="F35" s="12">
        <f>SUM(F36:F38)</f>
        <v>8570.2000000000007</v>
      </c>
      <c r="G35" s="12">
        <f t="shared" ref="G35:H35" si="20">SUM(G36:G38)</f>
        <v>117.2</v>
      </c>
      <c r="H35" s="12">
        <f t="shared" si="20"/>
        <v>8687.4</v>
      </c>
      <c r="I35" s="34" t="s">
        <v>214</v>
      </c>
      <c r="J35" s="12">
        <f t="shared" ref="J35:K35" si="21">SUM(J36:J38)</f>
        <v>3</v>
      </c>
      <c r="K35" s="12">
        <f t="shared" si="21"/>
        <v>8690.4</v>
      </c>
      <c r="L35" s="34" t="s">
        <v>212</v>
      </c>
    </row>
    <row r="36" spans="1:12" ht="68.25" hidden="1" customHeight="1" outlineLevel="1" x14ac:dyDescent="0.2">
      <c r="A36" s="23"/>
      <c r="B36" s="52" t="s">
        <v>66</v>
      </c>
      <c r="C36" s="25" t="s">
        <v>4</v>
      </c>
      <c r="D36" s="25" t="s">
        <v>12</v>
      </c>
      <c r="E36" s="25" t="s">
        <v>8</v>
      </c>
      <c r="F36" s="9">
        <v>500</v>
      </c>
      <c r="G36" s="9">
        <f>17.2+105.8</f>
        <v>123</v>
      </c>
      <c r="H36" s="9">
        <f>SUM(F36:G36)</f>
        <v>623</v>
      </c>
      <c r="I36" s="32" t="s">
        <v>213</v>
      </c>
      <c r="J36" s="9">
        <f>3</f>
        <v>3</v>
      </c>
      <c r="K36" s="9">
        <f t="shared" ref="K36:K38" si="22">SUM(H36,J36)</f>
        <v>626</v>
      </c>
      <c r="L36" s="32" t="s">
        <v>211</v>
      </c>
    </row>
    <row r="37" spans="1:12" ht="33.75" hidden="1" customHeight="1" outlineLevel="1" x14ac:dyDescent="0.2">
      <c r="A37" s="23"/>
      <c r="B37" s="52" t="s">
        <v>67</v>
      </c>
      <c r="C37" s="25" t="s">
        <v>4</v>
      </c>
      <c r="D37" s="25" t="s">
        <v>12</v>
      </c>
      <c r="E37" s="25" t="s">
        <v>13</v>
      </c>
      <c r="F37" s="9">
        <v>5615</v>
      </c>
      <c r="G37" s="9">
        <f>100</f>
        <v>100</v>
      </c>
      <c r="H37" s="9">
        <f t="shared" ref="H37:H38" si="23">SUM(F37:G37)</f>
        <v>5715</v>
      </c>
      <c r="I37" s="32" t="s">
        <v>189</v>
      </c>
      <c r="J37" s="9"/>
      <c r="K37" s="9">
        <f t="shared" si="22"/>
        <v>5715</v>
      </c>
      <c r="L37" s="32"/>
    </row>
    <row r="38" spans="1:12" ht="25.5" hidden="1" customHeight="1" outlineLevel="1" x14ac:dyDescent="0.2">
      <c r="A38" s="23"/>
      <c r="B38" s="52" t="s">
        <v>68</v>
      </c>
      <c r="C38" s="25" t="s">
        <v>4</v>
      </c>
      <c r="D38" s="25" t="s">
        <v>12</v>
      </c>
      <c r="E38" s="25" t="s">
        <v>31</v>
      </c>
      <c r="F38" s="9">
        <v>2455.1999999999998</v>
      </c>
      <c r="G38" s="9">
        <v>-105.8</v>
      </c>
      <c r="H38" s="9">
        <f t="shared" si="23"/>
        <v>2349.3999999999996</v>
      </c>
      <c r="I38" s="32" t="s">
        <v>192</v>
      </c>
      <c r="J38" s="9"/>
      <c r="K38" s="9">
        <f t="shared" si="22"/>
        <v>2349.3999999999996</v>
      </c>
      <c r="L38" s="32"/>
    </row>
    <row r="39" spans="1:12" s="13" customFormat="1" ht="12.75" customHeight="1" collapsed="1" x14ac:dyDescent="0.2">
      <c r="A39" s="10"/>
      <c r="B39" s="53" t="s">
        <v>69</v>
      </c>
      <c r="C39" s="11" t="s">
        <v>4</v>
      </c>
      <c r="D39" s="11" t="s">
        <v>10</v>
      </c>
      <c r="E39" s="11" t="s">
        <v>3</v>
      </c>
      <c r="F39" s="12">
        <f>SUM(F40:F42)</f>
        <v>5225</v>
      </c>
      <c r="G39" s="12">
        <f t="shared" ref="G39:H39" si="24">SUM(G40:G42)</f>
        <v>0</v>
      </c>
      <c r="H39" s="12">
        <f t="shared" si="24"/>
        <v>5225</v>
      </c>
      <c r="I39" s="12"/>
      <c r="J39" s="12">
        <f t="shared" ref="J39:K39" si="25">SUM(J40:J42)</f>
        <v>0</v>
      </c>
      <c r="K39" s="12">
        <f t="shared" si="25"/>
        <v>5225</v>
      </c>
      <c r="L39" s="34"/>
    </row>
    <row r="40" spans="1:12" ht="24" hidden="1" customHeight="1" outlineLevel="1" x14ac:dyDescent="0.2">
      <c r="A40" s="23"/>
      <c r="B40" s="52" t="s">
        <v>70</v>
      </c>
      <c r="C40" s="25" t="s">
        <v>4</v>
      </c>
      <c r="D40" s="25" t="s">
        <v>10</v>
      </c>
      <c r="E40" s="25" t="s">
        <v>8</v>
      </c>
      <c r="F40" s="9">
        <v>250</v>
      </c>
      <c r="G40" s="9"/>
      <c r="H40" s="9">
        <f>SUM(F40:G40)</f>
        <v>250</v>
      </c>
      <c r="I40" s="9"/>
      <c r="J40" s="9"/>
      <c r="K40" s="9">
        <f t="shared" ref="K40:K42" si="26">SUM(H40,J40)</f>
        <v>250</v>
      </c>
      <c r="L40" s="32"/>
    </row>
    <row r="41" spans="1:12" ht="12.75" hidden="1" customHeight="1" outlineLevel="1" x14ac:dyDescent="0.2">
      <c r="A41" s="23"/>
      <c r="B41" s="52" t="s">
        <v>71</v>
      </c>
      <c r="C41" s="25" t="s">
        <v>4</v>
      </c>
      <c r="D41" s="25" t="s">
        <v>10</v>
      </c>
      <c r="E41" s="25" t="s">
        <v>13</v>
      </c>
      <c r="F41" s="9">
        <v>4635</v>
      </c>
      <c r="G41" s="9"/>
      <c r="H41" s="9">
        <f t="shared" ref="H41:H42" si="27">SUM(F41:G41)</f>
        <v>4635</v>
      </c>
      <c r="I41" s="9"/>
      <c r="J41" s="9"/>
      <c r="K41" s="9">
        <f t="shared" si="26"/>
        <v>4635</v>
      </c>
      <c r="L41" s="32"/>
    </row>
    <row r="42" spans="1:12" ht="21.75" hidden="1" customHeight="1" outlineLevel="1" x14ac:dyDescent="0.2">
      <c r="A42" s="23"/>
      <c r="B42" s="52" t="s">
        <v>72</v>
      </c>
      <c r="C42" s="25" t="s">
        <v>4</v>
      </c>
      <c r="D42" s="25" t="s">
        <v>10</v>
      </c>
      <c r="E42" s="25" t="s">
        <v>6</v>
      </c>
      <c r="F42" s="9">
        <v>340</v>
      </c>
      <c r="G42" s="9"/>
      <c r="H42" s="9">
        <f t="shared" si="27"/>
        <v>340</v>
      </c>
      <c r="I42" s="9"/>
      <c r="J42" s="9"/>
      <c r="K42" s="9">
        <f t="shared" si="26"/>
        <v>340</v>
      </c>
      <c r="L42" s="32"/>
    </row>
    <row r="43" spans="1:12" s="13" customFormat="1" ht="56.25" customHeight="1" collapsed="1" x14ac:dyDescent="0.2">
      <c r="A43" s="10"/>
      <c r="B43" s="53" t="s">
        <v>73</v>
      </c>
      <c r="C43" s="11" t="s">
        <v>4</v>
      </c>
      <c r="D43" s="11" t="s">
        <v>14</v>
      </c>
      <c r="E43" s="11" t="s">
        <v>3</v>
      </c>
      <c r="F43" s="12">
        <f>SUM(F44)</f>
        <v>401852.8</v>
      </c>
      <c r="G43" s="12">
        <f t="shared" ref="G43:K43" si="28">SUM(G44)</f>
        <v>0</v>
      </c>
      <c r="H43" s="12">
        <f t="shared" si="28"/>
        <v>401852.8</v>
      </c>
      <c r="I43" s="34"/>
      <c r="J43" s="12">
        <f t="shared" si="28"/>
        <v>3248</v>
      </c>
      <c r="K43" s="12">
        <f t="shared" si="28"/>
        <v>405100.79999999999</v>
      </c>
      <c r="L43" s="34" t="s">
        <v>239</v>
      </c>
    </row>
    <row r="44" spans="1:12" ht="69" hidden="1" customHeight="1" outlineLevel="1" x14ac:dyDescent="0.2">
      <c r="A44" s="23"/>
      <c r="B44" s="52" t="s">
        <v>74</v>
      </c>
      <c r="C44" s="25" t="s">
        <v>4</v>
      </c>
      <c r="D44" s="25" t="s">
        <v>14</v>
      </c>
      <c r="E44" s="25" t="s">
        <v>8</v>
      </c>
      <c r="F44" s="9">
        <v>401852.8</v>
      </c>
      <c r="G44" s="9"/>
      <c r="H44" s="9">
        <f>SUM(F44:G44)</f>
        <v>401852.8</v>
      </c>
      <c r="I44" s="32"/>
      <c r="J44" s="9">
        <f>-3+3251</f>
        <v>3248</v>
      </c>
      <c r="K44" s="9">
        <f>SUM(H44,J44)</f>
        <v>405100.79999999999</v>
      </c>
      <c r="L44" s="32" t="s">
        <v>222</v>
      </c>
    </row>
    <row r="45" spans="1:12" s="30" customFormat="1" ht="31.5" customHeight="1" collapsed="1" x14ac:dyDescent="0.2">
      <c r="A45" s="27"/>
      <c r="B45" s="51" t="s">
        <v>75</v>
      </c>
      <c r="C45" s="28" t="s">
        <v>0</v>
      </c>
      <c r="D45" s="28" t="s">
        <v>3</v>
      </c>
      <c r="E45" s="28" t="s">
        <v>3</v>
      </c>
      <c r="F45" s="29">
        <f>SUM(F46)</f>
        <v>400</v>
      </c>
      <c r="G45" s="29">
        <f t="shared" ref="G45:K45" si="29">SUM(G46)</f>
        <v>0</v>
      </c>
      <c r="H45" s="29">
        <f t="shared" si="29"/>
        <v>400</v>
      </c>
      <c r="I45" s="29"/>
      <c r="J45" s="29">
        <f t="shared" si="29"/>
        <v>60</v>
      </c>
      <c r="K45" s="29">
        <f t="shared" si="29"/>
        <v>460</v>
      </c>
      <c r="L45" s="38" t="s">
        <v>230</v>
      </c>
    </row>
    <row r="46" spans="1:12" ht="21.75" hidden="1" customHeight="1" outlineLevel="1" x14ac:dyDescent="0.2">
      <c r="A46" s="23"/>
      <c r="B46" s="52" t="s">
        <v>76</v>
      </c>
      <c r="C46" s="25" t="s">
        <v>0</v>
      </c>
      <c r="D46" s="25" t="s">
        <v>1</v>
      </c>
      <c r="E46" s="25" t="s">
        <v>8</v>
      </c>
      <c r="F46" s="9">
        <v>400</v>
      </c>
      <c r="G46" s="9"/>
      <c r="H46" s="9">
        <f>SUM(F46:G46)</f>
        <v>400</v>
      </c>
      <c r="I46" s="9"/>
      <c r="J46" s="9">
        <v>60</v>
      </c>
      <c r="K46" s="9">
        <f>SUM(H46,J46)</f>
        <v>460</v>
      </c>
      <c r="L46" s="32" t="s">
        <v>230</v>
      </c>
    </row>
    <row r="47" spans="1:12" s="30" customFormat="1" ht="21.75" customHeight="1" collapsed="1" x14ac:dyDescent="0.2">
      <c r="A47" s="27"/>
      <c r="B47" s="51" t="s">
        <v>77</v>
      </c>
      <c r="C47" s="28" t="s">
        <v>30</v>
      </c>
      <c r="D47" s="28" t="s">
        <v>3</v>
      </c>
      <c r="E47" s="28" t="s">
        <v>3</v>
      </c>
      <c r="F47" s="29">
        <f>SUM(F48:F49)</f>
        <v>17769.099999999999</v>
      </c>
      <c r="G47" s="29">
        <f t="shared" ref="G47:H47" si="30">SUM(G48:G49)</f>
        <v>0</v>
      </c>
      <c r="H47" s="29">
        <f t="shared" si="30"/>
        <v>17769.099999999999</v>
      </c>
      <c r="I47" s="29"/>
      <c r="J47" s="29">
        <f t="shared" ref="J47:K47" si="31">SUM(J48:J49)</f>
        <v>0</v>
      </c>
      <c r="K47" s="29">
        <f t="shared" si="31"/>
        <v>17769.099999999999</v>
      </c>
      <c r="L47" s="43"/>
    </row>
    <row r="48" spans="1:12" ht="32.25" hidden="1" customHeight="1" outlineLevel="1" x14ac:dyDescent="0.2">
      <c r="A48" s="23"/>
      <c r="B48" s="52" t="s">
        <v>78</v>
      </c>
      <c r="C48" s="25" t="s">
        <v>30</v>
      </c>
      <c r="D48" s="25" t="s">
        <v>1</v>
      </c>
      <c r="E48" s="25" t="s">
        <v>8</v>
      </c>
      <c r="F48" s="9">
        <v>17751.099999999999</v>
      </c>
      <c r="G48" s="9"/>
      <c r="H48" s="9">
        <f>SUM(F48:G48)</f>
        <v>17751.099999999999</v>
      </c>
      <c r="I48" s="9"/>
      <c r="J48" s="9"/>
      <c r="K48" s="9">
        <f t="shared" ref="K48:K49" si="32">SUM(H48,J48)</f>
        <v>17751.099999999999</v>
      </c>
      <c r="L48" s="32"/>
    </row>
    <row r="49" spans="1:12" ht="12.75" hidden="1" customHeight="1" outlineLevel="1" x14ac:dyDescent="0.2">
      <c r="A49" s="23"/>
      <c r="B49" s="56" t="s">
        <v>185</v>
      </c>
      <c r="C49" s="25" t="s">
        <v>30</v>
      </c>
      <c r="D49" s="25" t="s">
        <v>1</v>
      </c>
      <c r="E49" s="25" t="s">
        <v>7</v>
      </c>
      <c r="F49" s="9">
        <v>18</v>
      </c>
      <c r="G49" s="9"/>
      <c r="H49" s="9">
        <f>SUM(F49:G49)</f>
        <v>18</v>
      </c>
      <c r="I49" s="9"/>
      <c r="J49" s="9"/>
      <c r="K49" s="9">
        <f t="shared" si="32"/>
        <v>18</v>
      </c>
      <c r="L49" s="32"/>
    </row>
    <row r="50" spans="1:12" s="30" customFormat="1" ht="21.75" customHeight="1" collapsed="1" x14ac:dyDescent="0.2">
      <c r="A50" s="27"/>
      <c r="B50" s="51" t="s">
        <v>79</v>
      </c>
      <c r="C50" s="28" t="s">
        <v>29</v>
      </c>
      <c r="D50" s="28" t="s">
        <v>3</v>
      </c>
      <c r="E50" s="28" t="s">
        <v>3</v>
      </c>
      <c r="F50" s="29">
        <f>SUM(F51,F56)</f>
        <v>171394.5</v>
      </c>
      <c r="G50" s="29">
        <f t="shared" ref="G50:H50" si="33">SUM(G51,G56)</f>
        <v>8552.1</v>
      </c>
      <c r="H50" s="29">
        <f t="shared" si="33"/>
        <v>179946.6</v>
      </c>
      <c r="I50" s="29"/>
      <c r="J50" s="29">
        <f t="shared" ref="J50:K50" si="34">SUM(J51,J56)</f>
        <v>145354.9</v>
      </c>
      <c r="K50" s="29">
        <f t="shared" si="34"/>
        <v>325301.5</v>
      </c>
      <c r="L50" s="43"/>
    </row>
    <row r="51" spans="1:12" s="13" customFormat="1" ht="148.5" customHeight="1" x14ac:dyDescent="0.2">
      <c r="A51" s="10"/>
      <c r="B51" s="53" t="s">
        <v>80</v>
      </c>
      <c r="C51" s="11" t="s">
        <v>29</v>
      </c>
      <c r="D51" s="11" t="s">
        <v>12</v>
      </c>
      <c r="E51" s="11" t="s">
        <v>3</v>
      </c>
      <c r="F51" s="12">
        <f>SUM(F52:F55)</f>
        <v>166748.70000000001</v>
      </c>
      <c r="G51" s="12">
        <f>SUM(G52:G55)</f>
        <v>7566.8</v>
      </c>
      <c r="H51" s="12">
        <f>SUM(H52:H55)</f>
        <v>174315.5</v>
      </c>
      <c r="I51" s="34" t="s">
        <v>196</v>
      </c>
      <c r="J51" s="12">
        <f>SUM(J52:J55)</f>
        <v>145154.9</v>
      </c>
      <c r="K51" s="12">
        <f>SUM(K52:K55)</f>
        <v>319470.40000000002</v>
      </c>
      <c r="L51" s="34" t="s">
        <v>253</v>
      </c>
    </row>
    <row r="52" spans="1:12" ht="115.5" hidden="1" customHeight="1" outlineLevel="1" x14ac:dyDescent="0.2">
      <c r="A52" s="23"/>
      <c r="B52" s="52" t="s">
        <v>195</v>
      </c>
      <c r="C52" s="25" t="s">
        <v>29</v>
      </c>
      <c r="D52" s="25" t="s">
        <v>12</v>
      </c>
      <c r="E52" s="37" t="s">
        <v>8</v>
      </c>
      <c r="F52" s="9">
        <v>0</v>
      </c>
      <c r="G52" s="9">
        <v>7566.8</v>
      </c>
      <c r="H52" s="9">
        <f>SUM(F52:G52)</f>
        <v>7566.8</v>
      </c>
      <c r="I52" s="32" t="s">
        <v>196</v>
      </c>
      <c r="J52" s="9">
        <f>1386.6+143768.3</f>
        <v>145154.9</v>
      </c>
      <c r="K52" s="9">
        <f t="shared" ref="K52:K55" si="35">SUM(H52,J52)</f>
        <v>152721.69999999998</v>
      </c>
      <c r="L52" s="32" t="s">
        <v>242</v>
      </c>
    </row>
    <row r="53" spans="1:12" ht="21.75" hidden="1" customHeight="1" outlineLevel="1" x14ac:dyDescent="0.2">
      <c r="A53" s="23"/>
      <c r="B53" s="52" t="s">
        <v>81</v>
      </c>
      <c r="C53" s="25" t="s">
        <v>29</v>
      </c>
      <c r="D53" s="25" t="s">
        <v>12</v>
      </c>
      <c r="E53" s="25" t="s">
        <v>13</v>
      </c>
      <c r="F53" s="9">
        <v>115.6</v>
      </c>
      <c r="G53" s="9"/>
      <c r="H53" s="9">
        <f>SUM(F53:G53)</f>
        <v>115.6</v>
      </c>
      <c r="I53" s="9"/>
      <c r="J53" s="9"/>
      <c r="K53" s="9">
        <f t="shared" si="35"/>
        <v>115.6</v>
      </c>
      <c r="L53" s="32"/>
    </row>
    <row r="54" spans="1:12" ht="21.75" hidden="1" customHeight="1" outlineLevel="1" x14ac:dyDescent="0.2">
      <c r="A54" s="23"/>
      <c r="B54" s="52" t="s">
        <v>82</v>
      </c>
      <c r="C54" s="25" t="s">
        <v>29</v>
      </c>
      <c r="D54" s="25" t="s">
        <v>12</v>
      </c>
      <c r="E54" s="25" t="s">
        <v>6</v>
      </c>
      <c r="F54" s="9">
        <v>4500</v>
      </c>
      <c r="G54" s="9"/>
      <c r="H54" s="9">
        <f t="shared" ref="H54:H55" si="36">SUM(F54:G54)</f>
        <v>4500</v>
      </c>
      <c r="I54" s="9"/>
      <c r="J54" s="9"/>
      <c r="K54" s="9">
        <f t="shared" si="35"/>
        <v>4500</v>
      </c>
      <c r="L54" s="32"/>
    </row>
    <row r="55" spans="1:12" ht="21.75" hidden="1" customHeight="1" outlineLevel="1" x14ac:dyDescent="0.2">
      <c r="A55" s="23"/>
      <c r="B55" s="52" t="s">
        <v>83</v>
      </c>
      <c r="C55" s="25" t="s">
        <v>29</v>
      </c>
      <c r="D55" s="25" t="s">
        <v>12</v>
      </c>
      <c r="E55" s="25" t="s">
        <v>5</v>
      </c>
      <c r="F55" s="9">
        <v>162133.1</v>
      </c>
      <c r="G55" s="9"/>
      <c r="H55" s="9">
        <f t="shared" si="36"/>
        <v>162133.1</v>
      </c>
      <c r="I55" s="9"/>
      <c r="J55" s="9"/>
      <c r="K55" s="9">
        <f t="shared" si="35"/>
        <v>162133.1</v>
      </c>
      <c r="L55" s="32"/>
    </row>
    <row r="56" spans="1:12" s="13" customFormat="1" ht="94.5" customHeight="1" collapsed="1" x14ac:dyDescent="0.2">
      <c r="A56" s="10"/>
      <c r="B56" s="53" t="s">
        <v>84</v>
      </c>
      <c r="C56" s="11" t="s">
        <v>29</v>
      </c>
      <c r="D56" s="11" t="s">
        <v>10</v>
      </c>
      <c r="E56" s="11" t="s">
        <v>3</v>
      </c>
      <c r="F56" s="12">
        <f>SUM(F57:F58)</f>
        <v>4645.8</v>
      </c>
      <c r="G56" s="12">
        <f t="shared" ref="G56:H56" si="37">SUM(G57:G58)</f>
        <v>985.3</v>
      </c>
      <c r="H56" s="12">
        <f t="shared" si="37"/>
        <v>5631.1</v>
      </c>
      <c r="I56" s="35" t="s">
        <v>199</v>
      </c>
      <c r="J56" s="12">
        <f t="shared" ref="J56:K56" si="38">SUM(J57:J58)</f>
        <v>200</v>
      </c>
      <c r="K56" s="12">
        <f t="shared" si="38"/>
        <v>5831.1</v>
      </c>
      <c r="L56" s="58" t="s">
        <v>243</v>
      </c>
    </row>
    <row r="57" spans="1:12" ht="32.25" hidden="1" customHeight="1" outlineLevel="1" x14ac:dyDescent="0.2">
      <c r="A57" s="23"/>
      <c r="B57" s="52" t="s">
        <v>85</v>
      </c>
      <c r="C57" s="25" t="s">
        <v>29</v>
      </c>
      <c r="D57" s="25" t="s">
        <v>10</v>
      </c>
      <c r="E57" s="25" t="s">
        <v>8</v>
      </c>
      <c r="F57" s="9">
        <v>3000</v>
      </c>
      <c r="G57" s="9"/>
      <c r="H57" s="9">
        <f>SUM(F57:G57)</f>
        <v>3000</v>
      </c>
      <c r="I57" s="9"/>
      <c r="J57" s="9">
        <f>200</f>
        <v>200</v>
      </c>
      <c r="K57" s="9">
        <f t="shared" ref="K57:K58" si="39">SUM(H57,J57)</f>
        <v>3200</v>
      </c>
      <c r="L57" s="32"/>
    </row>
    <row r="58" spans="1:12" ht="102.75" hidden="1" customHeight="1" outlineLevel="1" x14ac:dyDescent="0.2">
      <c r="A58" s="23"/>
      <c r="B58" s="52" t="s">
        <v>86</v>
      </c>
      <c r="C58" s="25" t="s">
        <v>29</v>
      </c>
      <c r="D58" s="25" t="s">
        <v>10</v>
      </c>
      <c r="E58" s="25" t="s">
        <v>13</v>
      </c>
      <c r="F58" s="9">
        <v>1645.8</v>
      </c>
      <c r="G58" s="9">
        <f>321.4+663.9</f>
        <v>985.3</v>
      </c>
      <c r="H58" s="9">
        <f>SUM(F58:G58)</f>
        <v>2631.1</v>
      </c>
      <c r="I58" s="33" t="s">
        <v>193</v>
      </c>
      <c r="J58" s="9"/>
      <c r="K58" s="9">
        <f t="shared" si="39"/>
        <v>2631.1</v>
      </c>
      <c r="L58" s="33"/>
    </row>
    <row r="59" spans="1:12" s="30" customFormat="1" ht="40.5" customHeight="1" collapsed="1" x14ac:dyDescent="0.2">
      <c r="A59" s="27"/>
      <c r="B59" s="55" t="s">
        <v>87</v>
      </c>
      <c r="C59" s="28" t="s">
        <v>28</v>
      </c>
      <c r="D59" s="28" t="s">
        <v>3</v>
      </c>
      <c r="E59" s="28" t="s">
        <v>3</v>
      </c>
      <c r="F59" s="29">
        <f>SUM(F60:F62)</f>
        <v>61265.1</v>
      </c>
      <c r="G59" s="29">
        <f t="shared" ref="G59:H59" si="40">SUM(G60:G62)</f>
        <v>0</v>
      </c>
      <c r="H59" s="29">
        <f t="shared" si="40"/>
        <v>61265.1</v>
      </c>
      <c r="I59" s="29"/>
      <c r="J59" s="29">
        <f t="shared" ref="J59:K59" si="41">SUM(J60:J62)</f>
        <v>370</v>
      </c>
      <c r="K59" s="29">
        <f t="shared" si="41"/>
        <v>61635.1</v>
      </c>
      <c r="L59" s="38" t="s">
        <v>245</v>
      </c>
    </row>
    <row r="60" spans="1:12" ht="21.75" hidden="1" customHeight="1" outlineLevel="1" x14ac:dyDescent="0.2">
      <c r="A60" s="23"/>
      <c r="B60" s="52" t="s">
        <v>88</v>
      </c>
      <c r="C60" s="25" t="s">
        <v>28</v>
      </c>
      <c r="D60" s="25" t="s">
        <v>1</v>
      </c>
      <c r="E60" s="25" t="s">
        <v>8</v>
      </c>
      <c r="F60" s="9">
        <v>44569.5</v>
      </c>
      <c r="G60" s="9"/>
      <c r="H60" s="9">
        <f>SUM(F60:G60)</f>
        <v>44569.5</v>
      </c>
      <c r="I60" s="9"/>
      <c r="J60" s="9"/>
      <c r="K60" s="9">
        <f t="shared" ref="K60:K62" si="42">SUM(H60,J60)</f>
        <v>44569.5</v>
      </c>
      <c r="L60" s="32"/>
    </row>
    <row r="61" spans="1:12" ht="21.75" hidden="1" customHeight="1" outlineLevel="1" x14ac:dyDescent="0.2">
      <c r="A61" s="23"/>
      <c r="B61" s="52" t="s">
        <v>89</v>
      </c>
      <c r="C61" s="25" t="s">
        <v>28</v>
      </c>
      <c r="D61" s="25" t="s">
        <v>1</v>
      </c>
      <c r="E61" s="25" t="s">
        <v>7</v>
      </c>
      <c r="F61" s="9">
        <v>8669.2000000000007</v>
      </c>
      <c r="G61" s="9"/>
      <c r="H61" s="9">
        <f t="shared" ref="H61:H62" si="43">SUM(F61:G61)</f>
        <v>8669.2000000000007</v>
      </c>
      <c r="I61" s="9"/>
      <c r="J61" s="9"/>
      <c r="K61" s="9">
        <f t="shared" si="42"/>
        <v>8669.2000000000007</v>
      </c>
      <c r="L61" s="32"/>
    </row>
    <row r="62" spans="1:12" ht="21.75" hidden="1" customHeight="1" outlineLevel="1" x14ac:dyDescent="0.2">
      <c r="A62" s="23"/>
      <c r="B62" s="52" t="s">
        <v>90</v>
      </c>
      <c r="C62" s="25" t="s">
        <v>28</v>
      </c>
      <c r="D62" s="25" t="s">
        <v>1</v>
      </c>
      <c r="E62" s="25" t="s">
        <v>13</v>
      </c>
      <c r="F62" s="9">
        <v>8026.4</v>
      </c>
      <c r="G62" s="9"/>
      <c r="H62" s="9">
        <f t="shared" si="43"/>
        <v>8026.4</v>
      </c>
      <c r="I62" s="9"/>
      <c r="J62" s="9">
        <v>370</v>
      </c>
      <c r="K62" s="9">
        <f t="shared" si="42"/>
        <v>8396.4</v>
      </c>
      <c r="L62" s="32" t="s">
        <v>216</v>
      </c>
    </row>
    <row r="63" spans="1:12" s="30" customFormat="1" ht="21.75" customHeight="1" collapsed="1" x14ac:dyDescent="0.2">
      <c r="A63" s="27"/>
      <c r="B63" s="51" t="s">
        <v>91</v>
      </c>
      <c r="C63" s="28" t="s">
        <v>27</v>
      </c>
      <c r="D63" s="28" t="s">
        <v>3</v>
      </c>
      <c r="E63" s="28" t="s">
        <v>3</v>
      </c>
      <c r="F63" s="29">
        <f>SUM(F64,F66,F69,F72)</f>
        <v>138837.29999999999</v>
      </c>
      <c r="G63" s="29">
        <f t="shared" ref="G63:H63" si="44">SUM(G64,G66,G69,G72)</f>
        <v>50689.2</v>
      </c>
      <c r="H63" s="29">
        <f t="shared" si="44"/>
        <v>189526.5</v>
      </c>
      <c r="I63" s="29"/>
      <c r="J63" s="29">
        <f t="shared" ref="J63:K63" si="45">SUM(J64,J66,J69,J72)</f>
        <v>896891.3</v>
      </c>
      <c r="K63" s="29">
        <f t="shared" si="45"/>
        <v>1086417.7999999998</v>
      </c>
      <c r="L63" s="43"/>
    </row>
    <row r="64" spans="1:12" s="13" customFormat="1" ht="12.75" customHeight="1" x14ac:dyDescent="0.2">
      <c r="A64" s="10"/>
      <c r="B64" s="53" t="s">
        <v>92</v>
      </c>
      <c r="C64" s="11" t="s">
        <v>27</v>
      </c>
      <c r="D64" s="11" t="s">
        <v>12</v>
      </c>
      <c r="E64" s="11" t="s">
        <v>3</v>
      </c>
      <c r="F64" s="12">
        <f>SUM(F65)</f>
        <v>611.79999999999995</v>
      </c>
      <c r="G64" s="12">
        <f t="shared" ref="G64:K64" si="46">SUM(G65)</f>
        <v>0</v>
      </c>
      <c r="H64" s="12">
        <f t="shared" si="46"/>
        <v>611.79999999999995</v>
      </c>
      <c r="I64" s="12"/>
      <c r="J64" s="12">
        <f t="shared" si="46"/>
        <v>0</v>
      </c>
      <c r="K64" s="12">
        <f t="shared" si="46"/>
        <v>611.79999999999995</v>
      </c>
      <c r="L64" s="34"/>
    </row>
    <row r="65" spans="1:14" ht="12.75" hidden="1" customHeight="1" outlineLevel="1" x14ac:dyDescent="0.2">
      <c r="A65" s="23"/>
      <c r="B65" s="52" t="s">
        <v>93</v>
      </c>
      <c r="C65" s="25" t="s">
        <v>27</v>
      </c>
      <c r="D65" s="25" t="s">
        <v>12</v>
      </c>
      <c r="E65" s="25" t="s">
        <v>8</v>
      </c>
      <c r="F65" s="9">
        <v>611.79999999999995</v>
      </c>
      <c r="G65" s="9"/>
      <c r="H65" s="9">
        <f>SUM(F65:G65)</f>
        <v>611.79999999999995</v>
      </c>
      <c r="I65" s="9"/>
      <c r="J65" s="9"/>
      <c r="K65" s="9">
        <f>SUM(H65,J65)</f>
        <v>611.79999999999995</v>
      </c>
      <c r="L65" s="32"/>
    </row>
    <row r="66" spans="1:14" s="13" customFormat="1" ht="33.75" customHeight="1" collapsed="1" x14ac:dyDescent="0.2">
      <c r="A66" s="10"/>
      <c r="B66" s="53" t="s">
        <v>94</v>
      </c>
      <c r="C66" s="11" t="s">
        <v>27</v>
      </c>
      <c r="D66" s="11" t="s">
        <v>10</v>
      </c>
      <c r="E66" s="11" t="s">
        <v>3</v>
      </c>
      <c r="F66" s="12">
        <f>SUM(F67:F68)</f>
        <v>27262.899999999998</v>
      </c>
      <c r="G66" s="12">
        <f t="shared" ref="G66:H66" si="47">SUM(G67:G68)</f>
        <v>0</v>
      </c>
      <c r="H66" s="12">
        <f t="shared" si="47"/>
        <v>27262.899999999998</v>
      </c>
      <c r="I66" s="12"/>
      <c r="J66" s="12">
        <f t="shared" ref="J66:K66" si="48">SUM(J67:J68)</f>
        <v>15641.4</v>
      </c>
      <c r="K66" s="12">
        <f t="shared" si="48"/>
        <v>42904.299999999996</v>
      </c>
      <c r="L66" s="34" t="s">
        <v>254</v>
      </c>
    </row>
    <row r="67" spans="1:14" ht="21.75" hidden="1" customHeight="1" outlineLevel="1" x14ac:dyDescent="0.2">
      <c r="A67" s="23"/>
      <c r="B67" s="52" t="s">
        <v>95</v>
      </c>
      <c r="C67" s="25" t="s">
        <v>27</v>
      </c>
      <c r="D67" s="25" t="s">
        <v>10</v>
      </c>
      <c r="E67" s="25" t="s">
        <v>8</v>
      </c>
      <c r="F67" s="9">
        <v>27252.799999999999</v>
      </c>
      <c r="G67" s="9"/>
      <c r="H67" s="9">
        <f>SUM(F67:G67)</f>
        <v>27252.799999999999</v>
      </c>
      <c r="I67" s="9"/>
      <c r="J67" s="9">
        <v>15641.4</v>
      </c>
      <c r="K67" s="9">
        <f t="shared" ref="K67:K68" si="49">SUM(H67,J67)</f>
        <v>42894.2</v>
      </c>
      <c r="L67" s="32" t="s">
        <v>221</v>
      </c>
    </row>
    <row r="68" spans="1:14" ht="57" hidden="1" customHeight="1" outlineLevel="1" x14ac:dyDescent="0.2">
      <c r="A68" s="23"/>
      <c r="B68" s="52" t="s">
        <v>96</v>
      </c>
      <c r="C68" s="25" t="s">
        <v>27</v>
      </c>
      <c r="D68" s="25" t="s">
        <v>10</v>
      </c>
      <c r="E68" s="25" t="s">
        <v>7</v>
      </c>
      <c r="F68" s="9">
        <v>10.1</v>
      </c>
      <c r="G68" s="9"/>
      <c r="H68" s="9">
        <f>SUM(F68:G68)</f>
        <v>10.1</v>
      </c>
      <c r="I68" s="9"/>
      <c r="J68" s="9"/>
      <c r="K68" s="9">
        <f t="shared" si="49"/>
        <v>10.1</v>
      </c>
      <c r="L68" s="32"/>
    </row>
    <row r="69" spans="1:14" s="13" customFormat="1" ht="225" collapsed="1" x14ac:dyDescent="0.2">
      <c r="A69" s="10"/>
      <c r="B69" s="53" t="s">
        <v>97</v>
      </c>
      <c r="C69" s="11" t="s">
        <v>27</v>
      </c>
      <c r="D69" s="11" t="s">
        <v>14</v>
      </c>
      <c r="E69" s="11" t="s">
        <v>3</v>
      </c>
      <c r="F69" s="12">
        <f>SUM(F70:F71)</f>
        <v>110962.6</v>
      </c>
      <c r="G69" s="12">
        <f t="shared" ref="G69:H69" si="50">SUM(G70:G71)</f>
        <v>15519.8</v>
      </c>
      <c r="H69" s="12">
        <f t="shared" si="50"/>
        <v>126482.40000000001</v>
      </c>
      <c r="I69" s="34" t="s">
        <v>205</v>
      </c>
      <c r="J69" s="12">
        <f t="shared" ref="J69:K69" si="51">SUM(J70:J71)</f>
        <v>391419.6</v>
      </c>
      <c r="K69" s="12">
        <f t="shared" si="51"/>
        <v>517902</v>
      </c>
      <c r="L69" s="34" t="s">
        <v>240</v>
      </c>
    </row>
    <row r="70" spans="1:14" ht="112.5" hidden="1" customHeight="1" outlineLevel="1" x14ac:dyDescent="0.2">
      <c r="A70" s="23"/>
      <c r="B70" s="52" t="s">
        <v>98</v>
      </c>
      <c r="C70" s="25" t="s">
        <v>27</v>
      </c>
      <c r="D70" s="25" t="s">
        <v>14</v>
      </c>
      <c r="E70" s="25" t="s">
        <v>8</v>
      </c>
      <c r="F70" s="9">
        <v>102688.6</v>
      </c>
      <c r="G70" s="9">
        <f>5000+4991+2009.9+3509.9+9</f>
        <v>15519.8</v>
      </c>
      <c r="H70" s="9">
        <f>SUM(F70:G70)</f>
        <v>118208.40000000001</v>
      </c>
      <c r="I70" s="32" t="s">
        <v>204</v>
      </c>
      <c r="J70" s="9">
        <f>13773.1+26203.8+348136.1</f>
        <v>388113</v>
      </c>
      <c r="K70" s="9">
        <f t="shared" ref="K70:K71" si="52">SUM(H70,J70)</f>
        <v>506321.4</v>
      </c>
      <c r="L70" s="32" t="s">
        <v>231</v>
      </c>
    </row>
    <row r="71" spans="1:14" ht="112.5" hidden="1" customHeight="1" outlineLevel="1" x14ac:dyDescent="0.2">
      <c r="A71" s="23"/>
      <c r="B71" s="52" t="s">
        <v>99</v>
      </c>
      <c r="C71" s="25" t="s">
        <v>27</v>
      </c>
      <c r="D71" s="25" t="s">
        <v>14</v>
      </c>
      <c r="E71" s="25" t="s">
        <v>7</v>
      </c>
      <c r="F71" s="9">
        <v>8274</v>
      </c>
      <c r="G71" s="9"/>
      <c r="H71" s="9">
        <f>SUM(F71:G71)</f>
        <v>8274</v>
      </c>
      <c r="I71" s="9"/>
      <c r="J71" s="9">
        <f>826.7+2479.9</f>
        <v>3306.6000000000004</v>
      </c>
      <c r="K71" s="9">
        <f t="shared" si="52"/>
        <v>11580.6</v>
      </c>
      <c r="L71" s="32" t="s">
        <v>232</v>
      </c>
      <c r="N71" s="48"/>
    </row>
    <row r="72" spans="1:14" s="13" customFormat="1" ht="101.25" customHeight="1" collapsed="1" x14ac:dyDescent="0.2">
      <c r="A72" s="10"/>
      <c r="B72" s="53" t="s">
        <v>226</v>
      </c>
      <c r="C72" s="11" t="s">
        <v>27</v>
      </c>
      <c r="D72" s="11">
        <v>4</v>
      </c>
      <c r="E72" s="11" t="s">
        <v>3</v>
      </c>
      <c r="F72" s="12">
        <f>SUM(F73)</f>
        <v>0</v>
      </c>
      <c r="G72" s="12">
        <f t="shared" ref="G72:K72" si="53">SUM(G73)</f>
        <v>35169.4</v>
      </c>
      <c r="H72" s="12">
        <f t="shared" si="53"/>
        <v>35169.4</v>
      </c>
      <c r="I72" s="34" t="s">
        <v>191</v>
      </c>
      <c r="J72" s="12">
        <f t="shared" si="53"/>
        <v>489830.3</v>
      </c>
      <c r="K72" s="12">
        <f t="shared" si="53"/>
        <v>524999.69999999995</v>
      </c>
      <c r="L72" s="34" t="s">
        <v>255</v>
      </c>
    </row>
    <row r="73" spans="1:14" ht="101.25" hidden="1" outlineLevel="1" x14ac:dyDescent="0.2">
      <c r="A73" s="23"/>
      <c r="B73" s="52" t="s">
        <v>227</v>
      </c>
      <c r="C73" s="25" t="s">
        <v>27</v>
      </c>
      <c r="D73" s="25">
        <v>4</v>
      </c>
      <c r="E73" s="25" t="s">
        <v>8</v>
      </c>
      <c r="F73" s="9">
        <v>0</v>
      </c>
      <c r="G73" s="9">
        <v>35169.4</v>
      </c>
      <c r="H73" s="9">
        <f>SUM(F73:G73)</f>
        <v>35169.4</v>
      </c>
      <c r="I73" s="32" t="s">
        <v>191</v>
      </c>
      <c r="J73" s="9">
        <f>22580.6+467249.7</f>
        <v>489830.3</v>
      </c>
      <c r="K73" s="9">
        <f>SUM(H73,J73)</f>
        <v>524999.69999999995</v>
      </c>
      <c r="L73" s="32" t="s">
        <v>238</v>
      </c>
    </row>
    <row r="74" spans="1:14" s="30" customFormat="1" ht="21.75" customHeight="1" collapsed="1" x14ac:dyDescent="0.2">
      <c r="A74" s="27"/>
      <c r="B74" s="51" t="s">
        <v>100</v>
      </c>
      <c r="C74" s="28" t="s">
        <v>26</v>
      </c>
      <c r="D74" s="28" t="s">
        <v>3</v>
      </c>
      <c r="E74" s="28" t="s">
        <v>3</v>
      </c>
      <c r="F74" s="29">
        <f>SUM(F75:F77)</f>
        <v>33896.400000000001</v>
      </c>
      <c r="G74" s="29">
        <f t="shared" ref="G74:H74" si="54">SUM(G75:G77)</f>
        <v>0</v>
      </c>
      <c r="H74" s="29">
        <f t="shared" si="54"/>
        <v>33896.400000000001</v>
      </c>
      <c r="I74" s="29"/>
      <c r="J74" s="29">
        <f t="shared" ref="J74:K74" si="55">SUM(J75:J77)</f>
        <v>0</v>
      </c>
      <c r="K74" s="29">
        <f t="shared" si="55"/>
        <v>33896.400000000001</v>
      </c>
      <c r="L74" s="43"/>
    </row>
    <row r="75" spans="1:14" ht="32.25" hidden="1" customHeight="1" outlineLevel="1" x14ac:dyDescent="0.2">
      <c r="A75" s="23"/>
      <c r="B75" s="52" t="s">
        <v>101</v>
      </c>
      <c r="C75" s="25" t="s">
        <v>26</v>
      </c>
      <c r="D75" s="25" t="s">
        <v>1</v>
      </c>
      <c r="E75" s="25" t="s">
        <v>8</v>
      </c>
      <c r="F75" s="9">
        <v>3000</v>
      </c>
      <c r="G75" s="9"/>
      <c r="H75" s="9">
        <f>SUM(F75:G75)</f>
        <v>3000</v>
      </c>
      <c r="I75" s="9"/>
      <c r="J75" s="9"/>
      <c r="K75" s="9">
        <f t="shared" ref="K75:K77" si="56">SUM(H75,J75)</f>
        <v>3000</v>
      </c>
      <c r="L75" s="32"/>
    </row>
    <row r="76" spans="1:14" ht="12.75" hidden="1" customHeight="1" outlineLevel="1" x14ac:dyDescent="0.2">
      <c r="A76" s="23"/>
      <c r="B76" s="52" t="s">
        <v>102</v>
      </c>
      <c r="C76" s="25" t="s">
        <v>26</v>
      </c>
      <c r="D76" s="25" t="s">
        <v>1</v>
      </c>
      <c r="E76" s="25" t="s">
        <v>7</v>
      </c>
      <c r="F76" s="9">
        <v>29896.400000000001</v>
      </c>
      <c r="G76" s="9"/>
      <c r="H76" s="9">
        <f t="shared" ref="H76:H77" si="57">SUM(F76:G76)</f>
        <v>29896.400000000001</v>
      </c>
      <c r="I76" s="9"/>
      <c r="J76" s="9"/>
      <c r="K76" s="9">
        <f t="shared" si="56"/>
        <v>29896.400000000001</v>
      </c>
      <c r="L76" s="32"/>
    </row>
    <row r="77" spans="1:14" ht="21.75" hidden="1" customHeight="1" outlineLevel="1" x14ac:dyDescent="0.2">
      <c r="A77" s="23"/>
      <c r="B77" s="52" t="s">
        <v>103</v>
      </c>
      <c r="C77" s="25" t="s">
        <v>26</v>
      </c>
      <c r="D77" s="25" t="s">
        <v>1</v>
      </c>
      <c r="E77" s="25" t="s">
        <v>13</v>
      </c>
      <c r="F77" s="9">
        <v>1000</v>
      </c>
      <c r="G77" s="9"/>
      <c r="H77" s="9">
        <f t="shared" si="57"/>
        <v>1000</v>
      </c>
      <c r="I77" s="9"/>
      <c r="J77" s="9"/>
      <c r="K77" s="9">
        <f t="shared" si="56"/>
        <v>1000</v>
      </c>
      <c r="L77" s="32"/>
    </row>
    <row r="78" spans="1:14" s="30" customFormat="1" ht="21.75" customHeight="1" collapsed="1" x14ac:dyDescent="0.2">
      <c r="A78" s="27"/>
      <c r="B78" s="51" t="s">
        <v>104</v>
      </c>
      <c r="C78" s="28" t="s">
        <v>25</v>
      </c>
      <c r="D78" s="28" t="s">
        <v>3</v>
      </c>
      <c r="E78" s="28" t="s">
        <v>3</v>
      </c>
      <c r="F78" s="29">
        <f>SUM(F79,F82,F84)</f>
        <v>153167.79999999999</v>
      </c>
      <c r="G78" s="29">
        <f t="shared" ref="G78:H78" si="58">SUM(G79,G82,G84)</f>
        <v>61552.100000000006</v>
      </c>
      <c r="H78" s="29">
        <f t="shared" si="58"/>
        <v>214719.90000000002</v>
      </c>
      <c r="I78" s="29"/>
      <c r="J78" s="29">
        <f t="shared" ref="J78:K78" si="59">SUM(J79,J82,J84)</f>
        <v>4213.8</v>
      </c>
      <c r="K78" s="29">
        <f t="shared" si="59"/>
        <v>218933.7</v>
      </c>
      <c r="L78" s="43"/>
    </row>
    <row r="79" spans="1:14" s="13" customFormat="1" ht="67.5" x14ac:dyDescent="0.2">
      <c r="A79" s="10"/>
      <c r="B79" s="53" t="s">
        <v>105</v>
      </c>
      <c r="C79" s="11" t="s">
        <v>25</v>
      </c>
      <c r="D79" s="11" t="s">
        <v>12</v>
      </c>
      <c r="E79" s="11" t="s">
        <v>3</v>
      </c>
      <c r="F79" s="12">
        <f>SUM(F80:F81)</f>
        <v>48469.8</v>
      </c>
      <c r="G79" s="12">
        <f t="shared" ref="G79:H79" si="60">SUM(G80:G81)</f>
        <v>0</v>
      </c>
      <c r="H79" s="12">
        <f t="shared" si="60"/>
        <v>48469.8</v>
      </c>
      <c r="I79" s="12"/>
      <c r="J79" s="12">
        <f t="shared" ref="J79:K79" si="61">SUM(J80:J81)</f>
        <v>4313.3</v>
      </c>
      <c r="K79" s="12">
        <f t="shared" si="61"/>
        <v>52783.100000000006</v>
      </c>
      <c r="L79" s="34" t="s">
        <v>229</v>
      </c>
    </row>
    <row r="80" spans="1:14" ht="67.5" hidden="1" customHeight="1" outlineLevel="1" x14ac:dyDescent="0.2">
      <c r="A80" s="23"/>
      <c r="B80" s="52" t="s">
        <v>106</v>
      </c>
      <c r="C80" s="25" t="s">
        <v>25</v>
      </c>
      <c r="D80" s="25" t="s">
        <v>12</v>
      </c>
      <c r="E80" s="25" t="s">
        <v>8</v>
      </c>
      <c r="F80" s="9">
        <v>40969.800000000003</v>
      </c>
      <c r="G80" s="9"/>
      <c r="H80" s="9">
        <f>SUM(F80:G80)</f>
        <v>40969.800000000003</v>
      </c>
      <c r="I80" s="9"/>
      <c r="J80" s="9">
        <f>99.5+4213.8</f>
        <v>4313.3</v>
      </c>
      <c r="K80" s="9">
        <f t="shared" ref="K80:K81" si="62">SUM(H80,J80)</f>
        <v>45283.100000000006</v>
      </c>
      <c r="L80" s="32" t="s">
        <v>228</v>
      </c>
    </row>
    <row r="81" spans="1:12" ht="21.75" hidden="1" customHeight="1" outlineLevel="1" x14ac:dyDescent="0.2">
      <c r="A81" s="23"/>
      <c r="B81" s="52" t="s">
        <v>107</v>
      </c>
      <c r="C81" s="25" t="s">
        <v>25</v>
      </c>
      <c r="D81" s="25" t="s">
        <v>12</v>
      </c>
      <c r="E81" s="25" t="s">
        <v>7</v>
      </c>
      <c r="F81" s="9">
        <v>7500</v>
      </c>
      <c r="G81" s="9"/>
      <c r="H81" s="9">
        <f>SUM(F81:G81)</f>
        <v>7500</v>
      </c>
      <c r="I81" s="9"/>
      <c r="J81" s="9"/>
      <c r="K81" s="9">
        <f t="shared" si="62"/>
        <v>7500</v>
      </c>
      <c r="L81" s="32"/>
    </row>
    <row r="82" spans="1:12" s="13" customFormat="1" ht="45" customHeight="1" collapsed="1" x14ac:dyDescent="0.2">
      <c r="A82" s="10"/>
      <c r="B82" s="53" t="s">
        <v>108</v>
      </c>
      <c r="C82" s="11" t="s">
        <v>25</v>
      </c>
      <c r="D82" s="11" t="s">
        <v>10</v>
      </c>
      <c r="E82" s="11" t="s">
        <v>3</v>
      </c>
      <c r="F82" s="12">
        <f>SUM(F83)</f>
        <v>103698</v>
      </c>
      <c r="G82" s="12">
        <f t="shared" ref="G82:K82" si="63">SUM(G83)</f>
        <v>61552.100000000006</v>
      </c>
      <c r="H82" s="12">
        <f t="shared" si="63"/>
        <v>165250.1</v>
      </c>
      <c r="I82" s="35" t="s">
        <v>207</v>
      </c>
      <c r="J82" s="12">
        <f t="shared" si="63"/>
        <v>0</v>
      </c>
      <c r="K82" s="12">
        <f t="shared" si="63"/>
        <v>165250.1</v>
      </c>
      <c r="L82" s="35"/>
    </row>
    <row r="83" spans="1:12" ht="45" hidden="1" customHeight="1" outlineLevel="1" x14ac:dyDescent="0.2">
      <c r="A83" s="23"/>
      <c r="B83" s="52" t="s">
        <v>109</v>
      </c>
      <c r="C83" s="25" t="s">
        <v>25</v>
      </c>
      <c r="D83" s="25" t="s">
        <v>10</v>
      </c>
      <c r="E83" s="25" t="s">
        <v>8</v>
      </c>
      <c r="F83" s="9">
        <v>103698</v>
      </c>
      <c r="G83" s="9">
        <f>81552.1-20000</f>
        <v>61552.100000000006</v>
      </c>
      <c r="H83" s="9">
        <f>SUM(F83:G83)</f>
        <v>165250.1</v>
      </c>
      <c r="I83" s="32" t="s">
        <v>206</v>
      </c>
      <c r="J83" s="9"/>
      <c r="K83" s="9">
        <f>SUM(H83,J83)</f>
        <v>165250.1</v>
      </c>
      <c r="L83" s="32"/>
    </row>
    <row r="84" spans="1:12" s="13" customFormat="1" ht="45" customHeight="1" collapsed="1" x14ac:dyDescent="0.2">
      <c r="A84" s="10"/>
      <c r="B84" s="53" t="s">
        <v>110</v>
      </c>
      <c r="C84" s="11" t="s">
        <v>25</v>
      </c>
      <c r="D84" s="11" t="s">
        <v>14</v>
      </c>
      <c r="E84" s="11" t="s">
        <v>3</v>
      </c>
      <c r="F84" s="12">
        <f>SUM(F85)</f>
        <v>1000</v>
      </c>
      <c r="G84" s="12">
        <f t="shared" ref="G84:K84" si="64">SUM(G85)</f>
        <v>0</v>
      </c>
      <c r="H84" s="12">
        <f t="shared" si="64"/>
        <v>1000</v>
      </c>
      <c r="I84" s="12"/>
      <c r="J84" s="12">
        <f t="shared" si="64"/>
        <v>-99.5</v>
      </c>
      <c r="K84" s="12">
        <f t="shared" si="64"/>
        <v>900.5</v>
      </c>
      <c r="L84" s="34" t="s">
        <v>218</v>
      </c>
    </row>
    <row r="85" spans="1:12" ht="50.25" hidden="1" customHeight="1" outlineLevel="1" x14ac:dyDescent="0.2">
      <c r="A85" s="23"/>
      <c r="B85" s="52" t="s">
        <v>111</v>
      </c>
      <c r="C85" s="25" t="s">
        <v>25</v>
      </c>
      <c r="D85" s="25" t="s">
        <v>14</v>
      </c>
      <c r="E85" s="25" t="s">
        <v>8</v>
      </c>
      <c r="F85" s="9">
        <v>1000</v>
      </c>
      <c r="G85" s="9"/>
      <c r="H85" s="9">
        <f>SUM(F85:G85)</f>
        <v>1000</v>
      </c>
      <c r="I85" s="9"/>
      <c r="J85" s="9">
        <v>-99.5</v>
      </c>
      <c r="K85" s="9">
        <f>SUM(H85,J85)</f>
        <v>900.5</v>
      </c>
      <c r="L85" s="32" t="s">
        <v>218</v>
      </c>
    </row>
    <row r="86" spans="1:12" s="30" customFormat="1" ht="21.75" customHeight="1" collapsed="1" x14ac:dyDescent="0.2">
      <c r="A86" s="27"/>
      <c r="B86" s="51" t="s">
        <v>112</v>
      </c>
      <c r="C86" s="28" t="s">
        <v>24</v>
      </c>
      <c r="D86" s="28" t="s">
        <v>3</v>
      </c>
      <c r="E86" s="28" t="s">
        <v>3</v>
      </c>
      <c r="F86" s="29">
        <f>SUM(F87,F90,F94,F96,F98)</f>
        <v>65444.2</v>
      </c>
      <c r="G86" s="29">
        <f t="shared" ref="G86:H86" si="65">SUM(G87,G90,G94,G96,G98)</f>
        <v>17159.599999999999</v>
      </c>
      <c r="H86" s="29">
        <f t="shared" si="65"/>
        <v>82603.799999999988</v>
      </c>
      <c r="I86" s="29"/>
      <c r="J86" s="29">
        <f t="shared" ref="J86:K86" si="66">SUM(J87,J90,J94,J96,J98)</f>
        <v>-983.89999999999986</v>
      </c>
      <c r="K86" s="29">
        <f t="shared" si="66"/>
        <v>81619.899999999994</v>
      </c>
      <c r="L86" s="43"/>
    </row>
    <row r="87" spans="1:12" s="13" customFormat="1" ht="45" customHeight="1" x14ac:dyDescent="0.2">
      <c r="A87" s="10"/>
      <c r="B87" s="53" t="s">
        <v>113</v>
      </c>
      <c r="C87" s="11" t="s">
        <v>24</v>
      </c>
      <c r="D87" s="11" t="s">
        <v>12</v>
      </c>
      <c r="E87" s="11" t="s">
        <v>3</v>
      </c>
      <c r="F87" s="12">
        <f>SUM(F88:F89)</f>
        <v>39382.5</v>
      </c>
      <c r="G87" s="12">
        <f t="shared" ref="G87:H87" si="67">SUM(G88:G89)</f>
        <v>0</v>
      </c>
      <c r="H87" s="12">
        <f t="shared" si="67"/>
        <v>39382.5</v>
      </c>
      <c r="I87" s="12"/>
      <c r="J87" s="12">
        <f t="shared" ref="J87:K87" si="68">SUM(J88:J89)</f>
        <v>0.1</v>
      </c>
      <c r="K87" s="12">
        <f t="shared" si="68"/>
        <v>39382.6</v>
      </c>
      <c r="L87" s="34" t="s">
        <v>236</v>
      </c>
    </row>
    <row r="88" spans="1:12" ht="45" hidden="1" customHeight="1" outlineLevel="1" x14ac:dyDescent="0.2">
      <c r="A88" s="23"/>
      <c r="B88" s="52" t="s">
        <v>114</v>
      </c>
      <c r="C88" s="25" t="s">
        <v>24</v>
      </c>
      <c r="D88" s="25" t="s">
        <v>12</v>
      </c>
      <c r="E88" s="25" t="s">
        <v>8</v>
      </c>
      <c r="F88" s="9">
        <v>1382.5</v>
      </c>
      <c r="G88" s="9"/>
      <c r="H88" s="9">
        <f>SUM(F88:G88)</f>
        <v>1382.5</v>
      </c>
      <c r="I88" s="9"/>
      <c r="J88" s="9">
        <f>0.1</f>
        <v>0.1</v>
      </c>
      <c r="K88" s="9">
        <f t="shared" ref="K88:K89" si="69">SUM(H88,J88)</f>
        <v>1382.6</v>
      </c>
      <c r="L88" s="32" t="s">
        <v>236</v>
      </c>
    </row>
    <row r="89" spans="1:12" ht="21.75" hidden="1" customHeight="1" outlineLevel="1" x14ac:dyDescent="0.2">
      <c r="A89" s="23"/>
      <c r="B89" s="52" t="s">
        <v>115</v>
      </c>
      <c r="C89" s="25" t="s">
        <v>24</v>
      </c>
      <c r="D89" s="25" t="s">
        <v>12</v>
      </c>
      <c r="E89" s="25" t="s">
        <v>7</v>
      </c>
      <c r="F89" s="9">
        <v>38000</v>
      </c>
      <c r="G89" s="9"/>
      <c r="H89" s="9">
        <f>SUM(F89:G89)</f>
        <v>38000</v>
      </c>
      <c r="I89" s="9"/>
      <c r="J89" s="9"/>
      <c r="K89" s="9">
        <f t="shared" si="69"/>
        <v>38000</v>
      </c>
      <c r="L89" s="32"/>
    </row>
    <row r="90" spans="1:12" s="13" customFormat="1" ht="78.75" customHeight="1" collapsed="1" x14ac:dyDescent="0.2">
      <c r="A90" s="10"/>
      <c r="B90" s="53" t="s">
        <v>116</v>
      </c>
      <c r="C90" s="11" t="s">
        <v>24</v>
      </c>
      <c r="D90" s="11" t="s">
        <v>10</v>
      </c>
      <c r="E90" s="11" t="s">
        <v>3</v>
      </c>
      <c r="F90" s="12">
        <f>SUM(F91:F93)</f>
        <v>22761.7</v>
      </c>
      <c r="G90" s="12">
        <f t="shared" ref="G90:H90" si="70">SUM(G91:G93)</f>
        <v>17159.599999999999</v>
      </c>
      <c r="H90" s="12">
        <f t="shared" si="70"/>
        <v>39921.299999999996</v>
      </c>
      <c r="I90" s="34" t="s">
        <v>208</v>
      </c>
      <c r="J90" s="12">
        <f t="shared" ref="J90:K90" si="71">SUM(J91:J93)</f>
        <v>-983.99999999999989</v>
      </c>
      <c r="K90" s="12">
        <f t="shared" si="71"/>
        <v>38937.299999999996</v>
      </c>
      <c r="L90" s="34" t="s">
        <v>234</v>
      </c>
    </row>
    <row r="91" spans="1:12" ht="91.5" hidden="1" customHeight="1" outlineLevel="1" x14ac:dyDescent="0.2">
      <c r="A91" s="23"/>
      <c r="B91" s="52" t="s">
        <v>117</v>
      </c>
      <c r="C91" s="25" t="s">
        <v>24</v>
      </c>
      <c r="D91" s="25" t="s">
        <v>10</v>
      </c>
      <c r="E91" s="25" t="s">
        <v>8</v>
      </c>
      <c r="F91" s="9">
        <v>10682.6</v>
      </c>
      <c r="G91" s="9">
        <f>2159.6+15000</f>
        <v>17159.599999999999</v>
      </c>
      <c r="H91" s="9">
        <f>SUM(F91:G91)</f>
        <v>27842.199999999997</v>
      </c>
      <c r="I91" s="32" t="s">
        <v>208</v>
      </c>
      <c r="J91" s="9">
        <f>-1386.6+402.6</f>
        <v>-983.99999999999989</v>
      </c>
      <c r="K91" s="9">
        <f t="shared" ref="K91:K93" si="72">SUM(H91,J91)</f>
        <v>26858.199999999997</v>
      </c>
      <c r="L91" s="32" t="s">
        <v>233</v>
      </c>
    </row>
    <row r="92" spans="1:12" ht="21.75" hidden="1" customHeight="1" outlineLevel="1" x14ac:dyDescent="0.2">
      <c r="A92" s="23"/>
      <c r="B92" s="52" t="s">
        <v>118</v>
      </c>
      <c r="C92" s="25" t="s">
        <v>24</v>
      </c>
      <c r="D92" s="25" t="s">
        <v>10</v>
      </c>
      <c r="E92" s="25" t="s">
        <v>7</v>
      </c>
      <c r="F92" s="9">
        <v>4300</v>
      </c>
      <c r="G92" s="9"/>
      <c r="H92" s="9">
        <f t="shared" ref="H92:H93" si="73">SUM(F92:G92)</f>
        <v>4300</v>
      </c>
      <c r="I92" s="9"/>
      <c r="J92" s="9"/>
      <c r="K92" s="9">
        <f t="shared" si="72"/>
        <v>4300</v>
      </c>
      <c r="L92" s="32"/>
    </row>
    <row r="93" spans="1:12" ht="42.75" hidden="1" customHeight="1" outlineLevel="1" x14ac:dyDescent="0.2">
      <c r="A93" s="23"/>
      <c r="B93" s="52" t="s">
        <v>119</v>
      </c>
      <c r="C93" s="25" t="s">
        <v>24</v>
      </c>
      <c r="D93" s="25" t="s">
        <v>10</v>
      </c>
      <c r="E93" s="25" t="s">
        <v>13</v>
      </c>
      <c r="F93" s="9">
        <v>7779.1</v>
      </c>
      <c r="G93" s="9"/>
      <c r="H93" s="9">
        <f t="shared" si="73"/>
        <v>7779.1</v>
      </c>
      <c r="I93" s="9"/>
      <c r="J93" s="9"/>
      <c r="K93" s="9">
        <f t="shared" si="72"/>
        <v>7779.1</v>
      </c>
      <c r="L93" s="32"/>
    </row>
    <row r="94" spans="1:12" s="13" customFormat="1" ht="21.75" customHeight="1" collapsed="1" x14ac:dyDescent="0.2">
      <c r="A94" s="10"/>
      <c r="B94" s="53" t="s">
        <v>120</v>
      </c>
      <c r="C94" s="11" t="s">
        <v>24</v>
      </c>
      <c r="D94" s="11" t="s">
        <v>14</v>
      </c>
      <c r="E94" s="11" t="s">
        <v>3</v>
      </c>
      <c r="F94" s="12">
        <f>SUM(F95)</f>
        <v>100</v>
      </c>
      <c r="G94" s="12">
        <f t="shared" ref="G94:K94" si="74">SUM(G95)</f>
        <v>0</v>
      </c>
      <c r="H94" s="12">
        <f t="shared" si="74"/>
        <v>100</v>
      </c>
      <c r="I94" s="12"/>
      <c r="J94" s="12">
        <f t="shared" si="74"/>
        <v>0</v>
      </c>
      <c r="K94" s="12">
        <f t="shared" si="74"/>
        <v>100</v>
      </c>
      <c r="L94" s="34"/>
    </row>
    <row r="95" spans="1:12" ht="12.75" hidden="1" customHeight="1" outlineLevel="1" x14ac:dyDescent="0.2">
      <c r="A95" s="23"/>
      <c r="B95" s="52" t="s">
        <v>121</v>
      </c>
      <c r="C95" s="25" t="s">
        <v>24</v>
      </c>
      <c r="D95" s="25" t="s">
        <v>14</v>
      </c>
      <c r="E95" s="25" t="s">
        <v>8</v>
      </c>
      <c r="F95" s="9">
        <v>100</v>
      </c>
      <c r="G95" s="9"/>
      <c r="H95" s="9">
        <f>SUM(F95:G95)</f>
        <v>100</v>
      </c>
      <c r="I95" s="9"/>
      <c r="J95" s="9"/>
      <c r="K95" s="9">
        <f>SUM(H95,J95)</f>
        <v>100</v>
      </c>
      <c r="L95" s="32"/>
    </row>
    <row r="96" spans="1:12" s="13" customFormat="1" ht="21.75" customHeight="1" collapsed="1" x14ac:dyDescent="0.2">
      <c r="A96" s="10"/>
      <c r="B96" s="53" t="s">
        <v>122</v>
      </c>
      <c r="C96" s="11" t="s">
        <v>24</v>
      </c>
      <c r="D96" s="11" t="s">
        <v>17</v>
      </c>
      <c r="E96" s="11" t="s">
        <v>3</v>
      </c>
      <c r="F96" s="12">
        <f>SUM(F97)</f>
        <v>1500</v>
      </c>
      <c r="G96" s="12">
        <f t="shared" ref="G96:K96" si="75">SUM(G97)</f>
        <v>0</v>
      </c>
      <c r="H96" s="12">
        <f t="shared" si="75"/>
        <v>1500</v>
      </c>
      <c r="I96" s="12"/>
      <c r="J96" s="12">
        <f t="shared" si="75"/>
        <v>0</v>
      </c>
      <c r="K96" s="12">
        <f t="shared" si="75"/>
        <v>1500</v>
      </c>
      <c r="L96" s="34"/>
    </row>
    <row r="97" spans="1:12" ht="21.75" hidden="1" customHeight="1" outlineLevel="1" x14ac:dyDescent="0.2">
      <c r="A97" s="23"/>
      <c r="B97" s="52" t="s">
        <v>123</v>
      </c>
      <c r="C97" s="25" t="s">
        <v>24</v>
      </c>
      <c r="D97" s="25" t="s">
        <v>17</v>
      </c>
      <c r="E97" s="25" t="s">
        <v>8</v>
      </c>
      <c r="F97" s="9">
        <v>1500</v>
      </c>
      <c r="G97" s="9"/>
      <c r="H97" s="9">
        <f>SUM(F97:G97)</f>
        <v>1500</v>
      </c>
      <c r="I97" s="9"/>
      <c r="J97" s="9"/>
      <c r="K97" s="9">
        <f>SUM(H97,J97)</f>
        <v>1500</v>
      </c>
      <c r="L97" s="32"/>
    </row>
    <row r="98" spans="1:12" s="13" customFormat="1" ht="21.75" customHeight="1" collapsed="1" x14ac:dyDescent="0.2">
      <c r="A98" s="10"/>
      <c r="B98" s="53" t="s">
        <v>124</v>
      </c>
      <c r="C98" s="11" t="s">
        <v>24</v>
      </c>
      <c r="D98" s="11" t="s">
        <v>23</v>
      </c>
      <c r="E98" s="11" t="s">
        <v>3</v>
      </c>
      <c r="F98" s="12">
        <f>SUM(F99)</f>
        <v>1700</v>
      </c>
      <c r="G98" s="12">
        <f t="shared" ref="G98:K98" si="76">SUM(G99)</f>
        <v>0</v>
      </c>
      <c r="H98" s="12">
        <f t="shared" si="76"/>
        <v>1700</v>
      </c>
      <c r="I98" s="12"/>
      <c r="J98" s="12">
        <f t="shared" si="76"/>
        <v>0</v>
      </c>
      <c r="K98" s="12">
        <f t="shared" si="76"/>
        <v>1700</v>
      </c>
      <c r="L98" s="34"/>
    </row>
    <row r="99" spans="1:12" ht="21.75" hidden="1" customHeight="1" outlineLevel="1" x14ac:dyDescent="0.2">
      <c r="A99" s="23"/>
      <c r="B99" s="52" t="s">
        <v>125</v>
      </c>
      <c r="C99" s="25" t="s">
        <v>24</v>
      </c>
      <c r="D99" s="25" t="s">
        <v>23</v>
      </c>
      <c r="E99" s="25" t="s">
        <v>8</v>
      </c>
      <c r="F99" s="9">
        <v>1700</v>
      </c>
      <c r="G99" s="9"/>
      <c r="H99" s="9">
        <f>SUM(F99:G99)</f>
        <v>1700</v>
      </c>
      <c r="I99" s="9"/>
      <c r="J99" s="9"/>
      <c r="K99" s="9">
        <f>SUM(H99,J99)</f>
        <v>1700</v>
      </c>
      <c r="L99" s="32"/>
    </row>
    <row r="100" spans="1:12" s="30" customFormat="1" ht="21.75" customHeight="1" collapsed="1" x14ac:dyDescent="0.2">
      <c r="A100" s="27"/>
      <c r="B100" s="51" t="s">
        <v>126</v>
      </c>
      <c r="C100" s="28" t="s">
        <v>22</v>
      </c>
      <c r="D100" s="28" t="s">
        <v>3</v>
      </c>
      <c r="E100" s="28" t="s">
        <v>3</v>
      </c>
      <c r="F100" s="29">
        <f>SUM(F101)</f>
        <v>16192.2</v>
      </c>
      <c r="G100" s="29">
        <f t="shared" ref="G100:K100" si="77">SUM(G101)</f>
        <v>0</v>
      </c>
      <c r="H100" s="29">
        <f t="shared" si="77"/>
        <v>16192.2</v>
      </c>
      <c r="I100" s="29"/>
      <c r="J100" s="29">
        <f t="shared" si="77"/>
        <v>0</v>
      </c>
      <c r="K100" s="29">
        <f t="shared" si="77"/>
        <v>16192.2</v>
      </c>
      <c r="L100" s="43"/>
    </row>
    <row r="101" spans="1:12" ht="21.75" hidden="1" customHeight="1" outlineLevel="1" x14ac:dyDescent="0.2">
      <c r="A101" s="23"/>
      <c r="B101" s="52" t="s">
        <v>127</v>
      </c>
      <c r="C101" s="25" t="s">
        <v>22</v>
      </c>
      <c r="D101" s="25" t="s">
        <v>1</v>
      </c>
      <c r="E101" s="25" t="s">
        <v>8</v>
      </c>
      <c r="F101" s="9">
        <v>16192.2</v>
      </c>
      <c r="G101" s="9"/>
      <c r="H101" s="9">
        <f>SUM(F101:G101)</f>
        <v>16192.2</v>
      </c>
      <c r="I101" s="9"/>
      <c r="J101" s="9"/>
      <c r="K101" s="9">
        <f>SUM(H101,J101)</f>
        <v>16192.2</v>
      </c>
      <c r="L101" s="32"/>
    </row>
    <row r="102" spans="1:12" s="30" customFormat="1" ht="21.75" customHeight="1" collapsed="1" x14ac:dyDescent="0.2">
      <c r="A102" s="27"/>
      <c r="B102" s="51" t="s">
        <v>128</v>
      </c>
      <c r="C102" s="28" t="s">
        <v>21</v>
      </c>
      <c r="D102" s="28" t="s">
        <v>3</v>
      </c>
      <c r="E102" s="28" t="s">
        <v>3</v>
      </c>
      <c r="F102" s="29">
        <f>SUM(F103:F104)</f>
        <v>687.5</v>
      </c>
      <c r="G102" s="29">
        <f t="shared" ref="G102:H102" si="78">SUM(G103:G104)</f>
        <v>0</v>
      </c>
      <c r="H102" s="29">
        <f t="shared" si="78"/>
        <v>687.5</v>
      </c>
      <c r="I102" s="29"/>
      <c r="J102" s="29">
        <f t="shared" ref="J102:K102" si="79">SUM(J103:J104)</f>
        <v>0</v>
      </c>
      <c r="K102" s="29">
        <f t="shared" si="79"/>
        <v>687.5</v>
      </c>
      <c r="L102" s="43"/>
    </row>
    <row r="103" spans="1:12" ht="21.75" hidden="1" customHeight="1" outlineLevel="1" x14ac:dyDescent="0.2">
      <c r="A103" s="23"/>
      <c r="B103" s="52" t="s">
        <v>129</v>
      </c>
      <c r="C103" s="25" t="s">
        <v>21</v>
      </c>
      <c r="D103" s="25" t="s">
        <v>1</v>
      </c>
      <c r="E103" s="25" t="s">
        <v>8</v>
      </c>
      <c r="F103" s="9">
        <v>687.5</v>
      </c>
      <c r="G103" s="9"/>
      <c r="H103" s="9">
        <f>SUM(F103:G103)</f>
        <v>687.5</v>
      </c>
      <c r="I103" s="9"/>
      <c r="J103" s="9"/>
      <c r="K103" s="9">
        <f t="shared" ref="K103:K104" si="80">SUM(H103,J103)</f>
        <v>687.5</v>
      </c>
      <c r="L103" s="32"/>
    </row>
    <row r="104" spans="1:12" ht="32.25" hidden="1" customHeight="1" outlineLevel="1" x14ac:dyDescent="0.2">
      <c r="A104" s="23"/>
      <c r="B104" s="52" t="s">
        <v>130</v>
      </c>
      <c r="C104" s="25" t="s">
        <v>21</v>
      </c>
      <c r="D104" s="25" t="s">
        <v>1</v>
      </c>
      <c r="E104" s="25" t="s">
        <v>7</v>
      </c>
      <c r="F104" s="9">
        <v>0</v>
      </c>
      <c r="G104" s="9"/>
      <c r="H104" s="9">
        <f>SUM(F104:G104)</f>
        <v>0</v>
      </c>
      <c r="I104" s="9"/>
      <c r="J104" s="9"/>
      <c r="K104" s="9">
        <f t="shared" si="80"/>
        <v>0</v>
      </c>
      <c r="L104" s="32"/>
    </row>
    <row r="105" spans="1:12" s="30" customFormat="1" ht="32.25" customHeight="1" collapsed="1" x14ac:dyDescent="0.2">
      <c r="A105" s="27"/>
      <c r="B105" s="51" t="s">
        <v>131</v>
      </c>
      <c r="C105" s="28" t="s">
        <v>20</v>
      </c>
      <c r="D105" s="28" t="s">
        <v>3</v>
      </c>
      <c r="E105" s="28" t="s">
        <v>3</v>
      </c>
      <c r="F105" s="29">
        <f>SUM(F106,F111)</f>
        <v>567.20000000000005</v>
      </c>
      <c r="G105" s="29">
        <f t="shared" ref="G105:H105" si="81">SUM(G106,G111)</f>
        <v>0</v>
      </c>
      <c r="H105" s="29">
        <f t="shared" si="81"/>
        <v>567.20000000000005</v>
      </c>
      <c r="I105" s="29"/>
      <c r="J105" s="29">
        <f t="shared" ref="J105:K105" si="82">SUM(J106,J111)</f>
        <v>2496</v>
      </c>
      <c r="K105" s="29">
        <f t="shared" si="82"/>
        <v>3063.2</v>
      </c>
      <c r="L105" s="43"/>
    </row>
    <row r="106" spans="1:12" s="13" customFormat="1" ht="112.5" x14ac:dyDescent="0.2">
      <c r="A106" s="10"/>
      <c r="B106" s="53" t="s">
        <v>132</v>
      </c>
      <c r="C106" s="11" t="s">
        <v>20</v>
      </c>
      <c r="D106" s="11" t="s">
        <v>12</v>
      </c>
      <c r="E106" s="11" t="s">
        <v>3</v>
      </c>
      <c r="F106" s="12">
        <f>SUM(F107:F110)</f>
        <v>417.2</v>
      </c>
      <c r="G106" s="12">
        <f t="shared" ref="G106:H106" si="83">SUM(G107:G110)</f>
        <v>0</v>
      </c>
      <c r="H106" s="12">
        <f t="shared" si="83"/>
        <v>417.2</v>
      </c>
      <c r="I106" s="12"/>
      <c r="J106" s="12">
        <f t="shared" ref="J106:K106" si="84">SUM(J107:J110)</f>
        <v>2496</v>
      </c>
      <c r="K106" s="12">
        <f t="shared" si="84"/>
        <v>2913.2</v>
      </c>
      <c r="L106" s="34" t="s">
        <v>256</v>
      </c>
    </row>
    <row r="107" spans="1:12" ht="12.75" hidden="1" customHeight="1" outlineLevel="1" x14ac:dyDescent="0.2">
      <c r="A107" s="23"/>
      <c r="B107" s="52" t="s">
        <v>133</v>
      </c>
      <c r="C107" s="25" t="s">
        <v>20</v>
      </c>
      <c r="D107" s="25" t="s">
        <v>12</v>
      </c>
      <c r="E107" s="25" t="s">
        <v>8</v>
      </c>
      <c r="F107" s="9">
        <v>67.2</v>
      </c>
      <c r="G107" s="9"/>
      <c r="H107" s="9">
        <f>SUM(F107:G107)</f>
        <v>67.2</v>
      </c>
      <c r="I107" s="9"/>
      <c r="J107" s="9"/>
      <c r="K107" s="9">
        <f t="shared" ref="K107:K110" si="85">SUM(H107,J107)</f>
        <v>67.2</v>
      </c>
      <c r="L107" s="32"/>
    </row>
    <row r="108" spans="1:12" ht="112.5" hidden="1" customHeight="1" outlineLevel="1" x14ac:dyDescent="0.2">
      <c r="A108" s="23"/>
      <c r="B108" s="52" t="s">
        <v>134</v>
      </c>
      <c r="C108" s="25" t="s">
        <v>20</v>
      </c>
      <c r="D108" s="25" t="s">
        <v>12</v>
      </c>
      <c r="E108" s="25" t="s">
        <v>7</v>
      </c>
      <c r="F108" s="9">
        <v>200</v>
      </c>
      <c r="G108" s="9">
        <f>-54</f>
        <v>-54</v>
      </c>
      <c r="H108" s="9">
        <f t="shared" ref="H108:H110" si="86">SUM(F108:G108)</f>
        <v>146</v>
      </c>
      <c r="I108" s="32" t="s">
        <v>188</v>
      </c>
      <c r="J108" s="9">
        <f>748.8+1747.2</f>
        <v>2496</v>
      </c>
      <c r="K108" s="9">
        <f t="shared" si="85"/>
        <v>2642</v>
      </c>
      <c r="L108" s="32" t="s">
        <v>235</v>
      </c>
    </row>
    <row r="109" spans="1:12" ht="34.5" hidden="1" customHeight="1" outlineLevel="1" x14ac:dyDescent="0.2">
      <c r="A109" s="23"/>
      <c r="B109" s="52" t="s">
        <v>135</v>
      </c>
      <c r="C109" s="25" t="s">
        <v>20</v>
      </c>
      <c r="D109" s="25" t="s">
        <v>12</v>
      </c>
      <c r="E109" s="25" t="s">
        <v>13</v>
      </c>
      <c r="F109" s="9">
        <v>100</v>
      </c>
      <c r="G109" s="9">
        <f>54</f>
        <v>54</v>
      </c>
      <c r="H109" s="9">
        <f t="shared" si="86"/>
        <v>154</v>
      </c>
      <c r="I109" s="32" t="s">
        <v>187</v>
      </c>
      <c r="J109" s="9"/>
      <c r="K109" s="9">
        <f t="shared" si="85"/>
        <v>154</v>
      </c>
      <c r="L109" s="32"/>
    </row>
    <row r="110" spans="1:12" ht="21.75" hidden="1" customHeight="1" outlineLevel="1" x14ac:dyDescent="0.2">
      <c r="A110" s="23"/>
      <c r="B110" s="52" t="s">
        <v>136</v>
      </c>
      <c r="C110" s="25" t="s">
        <v>20</v>
      </c>
      <c r="D110" s="25" t="s">
        <v>12</v>
      </c>
      <c r="E110" s="25" t="s">
        <v>6</v>
      </c>
      <c r="F110" s="9">
        <v>50</v>
      </c>
      <c r="G110" s="9"/>
      <c r="H110" s="9">
        <f t="shared" si="86"/>
        <v>50</v>
      </c>
      <c r="I110" s="9"/>
      <c r="J110" s="9"/>
      <c r="K110" s="9">
        <f t="shared" si="85"/>
        <v>50</v>
      </c>
      <c r="L110" s="32"/>
    </row>
    <row r="111" spans="1:12" s="13" customFormat="1" ht="21.75" customHeight="1" collapsed="1" x14ac:dyDescent="0.2">
      <c r="A111" s="10"/>
      <c r="B111" s="53" t="s">
        <v>137</v>
      </c>
      <c r="C111" s="11" t="s">
        <v>20</v>
      </c>
      <c r="D111" s="11" t="s">
        <v>10</v>
      </c>
      <c r="E111" s="11" t="s">
        <v>3</v>
      </c>
      <c r="F111" s="12">
        <f>SUM(F112)</f>
        <v>150</v>
      </c>
      <c r="G111" s="12">
        <f t="shared" ref="G111:K111" si="87">SUM(G112)</f>
        <v>0</v>
      </c>
      <c r="H111" s="12">
        <f t="shared" si="87"/>
        <v>150</v>
      </c>
      <c r="I111" s="12"/>
      <c r="J111" s="12">
        <f t="shared" si="87"/>
        <v>0</v>
      </c>
      <c r="K111" s="12">
        <f t="shared" si="87"/>
        <v>150</v>
      </c>
      <c r="L111" s="34"/>
    </row>
    <row r="112" spans="1:12" ht="12.75" hidden="1" customHeight="1" outlineLevel="1" x14ac:dyDescent="0.2">
      <c r="A112" s="23"/>
      <c r="B112" s="52" t="s">
        <v>138</v>
      </c>
      <c r="C112" s="25" t="s">
        <v>20</v>
      </c>
      <c r="D112" s="25" t="s">
        <v>10</v>
      </c>
      <c r="E112" s="25" t="s">
        <v>8</v>
      </c>
      <c r="F112" s="9">
        <v>150</v>
      </c>
      <c r="G112" s="9"/>
      <c r="H112" s="9">
        <f>SUM(F112:G112)</f>
        <v>150</v>
      </c>
      <c r="I112" s="9"/>
      <c r="J112" s="9"/>
      <c r="K112" s="9">
        <f>SUM(H112,J112)</f>
        <v>150</v>
      </c>
      <c r="L112" s="32"/>
    </row>
    <row r="113" spans="1:12" s="30" customFormat="1" ht="21.75" customHeight="1" collapsed="1" x14ac:dyDescent="0.2">
      <c r="A113" s="27"/>
      <c r="B113" s="51" t="s">
        <v>139</v>
      </c>
      <c r="C113" s="28" t="s">
        <v>19</v>
      </c>
      <c r="D113" s="28" t="s">
        <v>3</v>
      </c>
      <c r="E113" s="28" t="s">
        <v>3</v>
      </c>
      <c r="F113" s="29">
        <f>SUM(F114,F116)</f>
        <v>350</v>
      </c>
      <c r="G113" s="29">
        <f t="shared" ref="G113:H113" si="88">SUM(G114,G116)</f>
        <v>0</v>
      </c>
      <c r="H113" s="29">
        <f t="shared" si="88"/>
        <v>350</v>
      </c>
      <c r="I113" s="29"/>
      <c r="J113" s="29">
        <f t="shared" ref="J113:K113" si="89">SUM(J114,J116)</f>
        <v>0</v>
      </c>
      <c r="K113" s="29">
        <f t="shared" si="89"/>
        <v>350</v>
      </c>
      <c r="L113" s="43"/>
    </row>
    <row r="114" spans="1:12" s="13" customFormat="1" ht="42.75" customHeight="1" x14ac:dyDescent="0.2">
      <c r="A114" s="10"/>
      <c r="B114" s="53" t="s">
        <v>140</v>
      </c>
      <c r="C114" s="11" t="s">
        <v>19</v>
      </c>
      <c r="D114" s="11" t="s">
        <v>12</v>
      </c>
      <c r="E114" s="11" t="s">
        <v>3</v>
      </c>
      <c r="F114" s="12">
        <f>SUM(F115)</f>
        <v>150</v>
      </c>
      <c r="G114" s="12">
        <f t="shared" ref="G114:K114" si="90">SUM(G115)</f>
        <v>0</v>
      </c>
      <c r="H114" s="12">
        <f t="shared" si="90"/>
        <v>150</v>
      </c>
      <c r="I114" s="12"/>
      <c r="J114" s="12">
        <f t="shared" si="90"/>
        <v>0</v>
      </c>
      <c r="K114" s="12">
        <f t="shared" si="90"/>
        <v>150</v>
      </c>
      <c r="L114" s="34"/>
    </row>
    <row r="115" spans="1:12" ht="21.75" hidden="1" customHeight="1" outlineLevel="1" x14ac:dyDescent="0.2">
      <c r="A115" s="23"/>
      <c r="B115" s="52" t="s">
        <v>141</v>
      </c>
      <c r="C115" s="25" t="s">
        <v>19</v>
      </c>
      <c r="D115" s="25" t="s">
        <v>12</v>
      </c>
      <c r="E115" s="25" t="s">
        <v>8</v>
      </c>
      <c r="F115" s="9">
        <v>150</v>
      </c>
      <c r="G115" s="9"/>
      <c r="H115" s="9">
        <f>SUM(F115:G115)</f>
        <v>150</v>
      </c>
      <c r="I115" s="9"/>
      <c r="J115" s="9"/>
      <c r="K115" s="9">
        <f>SUM(H115,J115)</f>
        <v>150</v>
      </c>
      <c r="L115" s="32"/>
    </row>
    <row r="116" spans="1:12" s="13" customFormat="1" ht="21.75" customHeight="1" collapsed="1" x14ac:dyDescent="0.2">
      <c r="A116" s="10"/>
      <c r="B116" s="53" t="s">
        <v>142</v>
      </c>
      <c r="C116" s="11" t="s">
        <v>19</v>
      </c>
      <c r="D116" s="11" t="s">
        <v>10</v>
      </c>
      <c r="E116" s="11" t="s">
        <v>3</v>
      </c>
      <c r="F116" s="12">
        <f>SUM(F117)</f>
        <v>200</v>
      </c>
      <c r="G116" s="12">
        <f t="shared" ref="G116:K116" si="91">SUM(G117)</f>
        <v>0</v>
      </c>
      <c r="H116" s="12">
        <f t="shared" si="91"/>
        <v>200</v>
      </c>
      <c r="I116" s="12"/>
      <c r="J116" s="12">
        <f t="shared" si="91"/>
        <v>0</v>
      </c>
      <c r="K116" s="12">
        <f t="shared" si="91"/>
        <v>200</v>
      </c>
      <c r="L116" s="34"/>
    </row>
    <row r="117" spans="1:12" ht="21.75" hidden="1" customHeight="1" outlineLevel="1" x14ac:dyDescent="0.2">
      <c r="A117" s="23"/>
      <c r="B117" s="52" t="s">
        <v>143</v>
      </c>
      <c r="C117" s="25" t="s">
        <v>19</v>
      </c>
      <c r="D117" s="25" t="s">
        <v>10</v>
      </c>
      <c r="E117" s="25" t="s">
        <v>8</v>
      </c>
      <c r="F117" s="9">
        <v>200</v>
      </c>
      <c r="G117" s="9"/>
      <c r="H117" s="9">
        <f>SUM(F117:G117)</f>
        <v>200</v>
      </c>
      <c r="I117" s="9"/>
      <c r="J117" s="9"/>
      <c r="K117" s="9">
        <f>SUM(H117,J117)</f>
        <v>200</v>
      </c>
      <c r="L117" s="32"/>
    </row>
    <row r="118" spans="1:12" s="30" customFormat="1" ht="21.75" customHeight="1" collapsed="1" x14ac:dyDescent="0.2">
      <c r="A118" s="27"/>
      <c r="B118" s="51" t="s">
        <v>144</v>
      </c>
      <c r="C118" s="28" t="s">
        <v>18</v>
      </c>
      <c r="D118" s="28" t="s">
        <v>3</v>
      </c>
      <c r="E118" s="28" t="s">
        <v>3</v>
      </c>
      <c r="F118" s="29">
        <f>SUM(F119,F127,F129,F133)</f>
        <v>2292318.2000000002</v>
      </c>
      <c r="G118" s="29">
        <f t="shared" ref="G118:H118" si="92">SUM(G119,G127,G129,G133)</f>
        <v>447.2</v>
      </c>
      <c r="H118" s="29">
        <f t="shared" si="92"/>
        <v>2292765.4</v>
      </c>
      <c r="I118" s="29"/>
      <c r="J118" s="29">
        <f t="shared" ref="J118:K118" si="93">SUM(J119,J127,J129,J133)</f>
        <v>41194.199999999997</v>
      </c>
      <c r="K118" s="29">
        <f t="shared" si="93"/>
        <v>2333959.6</v>
      </c>
      <c r="L118" s="43"/>
    </row>
    <row r="119" spans="1:12" s="13" customFormat="1" ht="66.75" customHeight="1" x14ac:dyDescent="0.2">
      <c r="A119" s="10"/>
      <c r="B119" s="53" t="s">
        <v>145</v>
      </c>
      <c r="C119" s="11" t="s">
        <v>18</v>
      </c>
      <c r="D119" s="11" t="s">
        <v>12</v>
      </c>
      <c r="E119" s="11" t="s">
        <v>3</v>
      </c>
      <c r="F119" s="12">
        <f>SUM(F120:F126)</f>
        <v>2157822.1</v>
      </c>
      <c r="G119" s="12">
        <f t="shared" ref="G119:H119" si="94">SUM(G120:G126)</f>
        <v>447.2</v>
      </c>
      <c r="H119" s="12">
        <f t="shared" si="94"/>
        <v>2158269.2999999998</v>
      </c>
      <c r="I119" s="36" t="s">
        <v>194</v>
      </c>
      <c r="J119" s="12">
        <f t="shared" ref="J119:K119" si="95">SUM(J120:J126)</f>
        <v>23263.599999999999</v>
      </c>
      <c r="K119" s="12">
        <f t="shared" si="95"/>
        <v>2181532.9</v>
      </c>
      <c r="L119" s="36" t="s">
        <v>220</v>
      </c>
    </row>
    <row r="120" spans="1:12" ht="21.75" hidden="1" customHeight="1" outlineLevel="1" x14ac:dyDescent="0.2">
      <c r="A120" s="23"/>
      <c r="B120" s="52" t="s">
        <v>146</v>
      </c>
      <c r="C120" s="25" t="s">
        <v>18</v>
      </c>
      <c r="D120" s="25" t="s">
        <v>12</v>
      </c>
      <c r="E120" s="25" t="s">
        <v>8</v>
      </c>
      <c r="F120" s="9">
        <v>32139.200000000001</v>
      </c>
      <c r="G120" s="9"/>
      <c r="H120" s="9">
        <f>SUM(F120:G120)</f>
        <v>32139.200000000001</v>
      </c>
      <c r="I120" s="9"/>
      <c r="J120" s="9"/>
      <c r="K120" s="9">
        <f t="shared" ref="K120:K126" si="96">SUM(H120,J120)</f>
        <v>32139.200000000001</v>
      </c>
      <c r="L120" s="32"/>
    </row>
    <row r="121" spans="1:12" ht="54.75" hidden="1" customHeight="1" outlineLevel="1" x14ac:dyDescent="0.2">
      <c r="A121" s="23"/>
      <c r="B121" s="52" t="s">
        <v>147</v>
      </c>
      <c r="C121" s="25" t="s">
        <v>18</v>
      </c>
      <c r="D121" s="25" t="s">
        <v>12</v>
      </c>
      <c r="E121" s="25" t="s">
        <v>7</v>
      </c>
      <c r="F121" s="9">
        <v>1964776</v>
      </c>
      <c r="G121" s="9">
        <f>447.2</f>
        <v>447.2</v>
      </c>
      <c r="H121" s="9">
        <f t="shared" ref="H121:H126" si="97">SUM(F121:G121)</f>
        <v>1965223.2</v>
      </c>
      <c r="I121" s="32" t="s">
        <v>194</v>
      </c>
      <c r="J121" s="9">
        <v>23263.599999999999</v>
      </c>
      <c r="K121" s="9">
        <f t="shared" si="96"/>
        <v>1988486.8</v>
      </c>
      <c r="L121" s="32" t="s">
        <v>220</v>
      </c>
    </row>
    <row r="122" spans="1:12" ht="32.25" hidden="1" customHeight="1" outlineLevel="1" x14ac:dyDescent="0.2">
      <c r="A122" s="23"/>
      <c r="B122" s="52" t="s">
        <v>148</v>
      </c>
      <c r="C122" s="25" t="s">
        <v>18</v>
      </c>
      <c r="D122" s="25" t="s">
        <v>12</v>
      </c>
      <c r="E122" s="25" t="s">
        <v>13</v>
      </c>
      <c r="F122" s="9">
        <v>38949</v>
      </c>
      <c r="G122" s="9"/>
      <c r="H122" s="9">
        <f t="shared" si="97"/>
        <v>38949</v>
      </c>
      <c r="I122" s="9"/>
      <c r="J122" s="9"/>
      <c r="K122" s="9">
        <f t="shared" si="96"/>
        <v>38949</v>
      </c>
      <c r="L122" s="32"/>
    </row>
    <row r="123" spans="1:12" ht="21.75" hidden="1" customHeight="1" outlineLevel="1" x14ac:dyDescent="0.2">
      <c r="A123" s="23"/>
      <c r="B123" s="52" t="s">
        <v>149</v>
      </c>
      <c r="C123" s="25" t="s">
        <v>18</v>
      </c>
      <c r="D123" s="25" t="s">
        <v>12</v>
      </c>
      <c r="E123" s="25" t="s">
        <v>6</v>
      </c>
      <c r="F123" s="9">
        <v>9109.2000000000007</v>
      </c>
      <c r="G123" s="9"/>
      <c r="H123" s="9">
        <f t="shared" si="97"/>
        <v>9109.2000000000007</v>
      </c>
      <c r="I123" s="9"/>
      <c r="J123" s="9"/>
      <c r="K123" s="9">
        <f t="shared" si="96"/>
        <v>9109.2000000000007</v>
      </c>
      <c r="L123" s="32"/>
    </row>
    <row r="124" spans="1:12" ht="21.75" hidden="1" customHeight="1" outlineLevel="1" x14ac:dyDescent="0.2">
      <c r="A124" s="23"/>
      <c r="B124" s="52" t="s">
        <v>150</v>
      </c>
      <c r="C124" s="25" t="s">
        <v>18</v>
      </c>
      <c r="D124" s="25" t="s">
        <v>12</v>
      </c>
      <c r="E124" s="25" t="s">
        <v>5</v>
      </c>
      <c r="F124" s="9">
        <v>3900</v>
      </c>
      <c r="G124" s="9"/>
      <c r="H124" s="9">
        <f t="shared" si="97"/>
        <v>3900</v>
      </c>
      <c r="I124" s="9"/>
      <c r="J124" s="9"/>
      <c r="K124" s="9">
        <f t="shared" si="96"/>
        <v>3900</v>
      </c>
      <c r="L124" s="32"/>
    </row>
    <row r="125" spans="1:12" ht="21.75" hidden="1" customHeight="1" outlineLevel="1" x14ac:dyDescent="0.2">
      <c r="A125" s="23"/>
      <c r="B125" s="52" t="s">
        <v>151</v>
      </c>
      <c r="C125" s="25" t="s">
        <v>18</v>
      </c>
      <c r="D125" s="25" t="s">
        <v>12</v>
      </c>
      <c r="E125" s="25" t="s">
        <v>4</v>
      </c>
      <c r="F125" s="9">
        <v>9115.7999999999993</v>
      </c>
      <c r="G125" s="9"/>
      <c r="H125" s="9">
        <f t="shared" si="97"/>
        <v>9115.7999999999993</v>
      </c>
      <c r="I125" s="9"/>
      <c r="J125" s="9"/>
      <c r="K125" s="9">
        <f t="shared" si="96"/>
        <v>9115.7999999999993</v>
      </c>
      <c r="L125" s="32"/>
    </row>
    <row r="126" spans="1:12" ht="21.75" hidden="1" customHeight="1" outlineLevel="1" x14ac:dyDescent="0.2">
      <c r="A126" s="23"/>
      <c r="B126" s="52" t="s">
        <v>152</v>
      </c>
      <c r="C126" s="25" t="s">
        <v>18</v>
      </c>
      <c r="D126" s="25" t="s">
        <v>12</v>
      </c>
      <c r="E126" s="25" t="s">
        <v>0</v>
      </c>
      <c r="F126" s="9">
        <v>99832.9</v>
      </c>
      <c r="G126" s="9"/>
      <c r="H126" s="9">
        <f t="shared" si="97"/>
        <v>99832.9</v>
      </c>
      <c r="I126" s="9"/>
      <c r="J126" s="9"/>
      <c r="K126" s="9">
        <f t="shared" si="96"/>
        <v>99832.9</v>
      </c>
      <c r="L126" s="32"/>
    </row>
    <row r="127" spans="1:12" s="13" customFormat="1" ht="39" customHeight="1" collapsed="1" x14ac:dyDescent="0.2">
      <c r="A127" s="10"/>
      <c r="B127" s="53" t="s">
        <v>153</v>
      </c>
      <c r="C127" s="11" t="s">
        <v>18</v>
      </c>
      <c r="D127" s="11" t="s">
        <v>10</v>
      </c>
      <c r="E127" s="11" t="s">
        <v>3</v>
      </c>
      <c r="F127" s="12">
        <f>SUM(F128)</f>
        <v>15800</v>
      </c>
      <c r="G127" s="12">
        <f t="shared" ref="G127:K127" si="98">SUM(G128)</f>
        <v>0</v>
      </c>
      <c r="H127" s="12">
        <f t="shared" si="98"/>
        <v>15800</v>
      </c>
      <c r="I127" s="12"/>
      <c r="J127" s="12">
        <f t="shared" si="98"/>
        <v>430.6</v>
      </c>
      <c r="K127" s="12">
        <f t="shared" si="98"/>
        <v>16230.6</v>
      </c>
      <c r="L127" s="34" t="s">
        <v>217</v>
      </c>
    </row>
    <row r="128" spans="1:12" ht="33" hidden="1" customHeight="1" outlineLevel="1" x14ac:dyDescent="0.2">
      <c r="A128" s="23"/>
      <c r="B128" s="52" t="s">
        <v>154</v>
      </c>
      <c r="C128" s="25" t="s">
        <v>18</v>
      </c>
      <c r="D128" s="25" t="s">
        <v>10</v>
      </c>
      <c r="E128" s="25" t="s">
        <v>8</v>
      </c>
      <c r="F128" s="9">
        <v>15800</v>
      </c>
      <c r="G128" s="9"/>
      <c r="H128" s="9">
        <f>SUM(F128:G128)</f>
        <v>15800</v>
      </c>
      <c r="I128" s="9"/>
      <c r="J128" s="9">
        <v>430.6</v>
      </c>
      <c r="K128" s="9">
        <f>SUM(H128,J128)</f>
        <v>16230.6</v>
      </c>
      <c r="L128" s="32" t="s">
        <v>217</v>
      </c>
    </row>
    <row r="129" spans="1:12" s="13" customFormat="1" ht="58.5" customHeight="1" collapsed="1" x14ac:dyDescent="0.2">
      <c r="A129" s="10"/>
      <c r="B129" s="53" t="s">
        <v>155</v>
      </c>
      <c r="C129" s="11" t="s">
        <v>18</v>
      </c>
      <c r="D129" s="11" t="s">
        <v>14</v>
      </c>
      <c r="E129" s="11" t="s">
        <v>3</v>
      </c>
      <c r="F129" s="12">
        <f>SUM(F130:F132)</f>
        <v>93446.9</v>
      </c>
      <c r="G129" s="12">
        <f t="shared" ref="G129:H129" si="99">SUM(G130:G132)</f>
        <v>0</v>
      </c>
      <c r="H129" s="12">
        <f t="shared" si="99"/>
        <v>93446.9</v>
      </c>
      <c r="I129" s="12"/>
      <c r="J129" s="12">
        <f t="shared" ref="J129:K129" si="100">SUM(J130:J132)</f>
        <v>17500</v>
      </c>
      <c r="K129" s="12">
        <f t="shared" si="100"/>
        <v>110946.9</v>
      </c>
      <c r="L129" s="34" t="s">
        <v>219</v>
      </c>
    </row>
    <row r="130" spans="1:12" ht="49.5" hidden="1" customHeight="1" outlineLevel="1" x14ac:dyDescent="0.2">
      <c r="A130" s="23"/>
      <c r="B130" s="52" t="s">
        <v>156</v>
      </c>
      <c r="C130" s="25" t="s">
        <v>18</v>
      </c>
      <c r="D130" s="25" t="s">
        <v>14</v>
      </c>
      <c r="E130" s="25" t="s">
        <v>8</v>
      </c>
      <c r="F130" s="9">
        <v>29498.2</v>
      </c>
      <c r="G130" s="9"/>
      <c r="H130" s="9">
        <f>SUM(F130:G130)</f>
        <v>29498.2</v>
      </c>
      <c r="I130" s="9"/>
      <c r="J130" s="9">
        <f>17500</f>
        <v>17500</v>
      </c>
      <c r="K130" s="9">
        <f t="shared" ref="K130:K132" si="101">SUM(H130,J130)</f>
        <v>46998.2</v>
      </c>
      <c r="L130" s="32" t="s">
        <v>219</v>
      </c>
    </row>
    <row r="131" spans="1:12" ht="21.75" hidden="1" customHeight="1" outlineLevel="1" x14ac:dyDescent="0.2">
      <c r="A131" s="23"/>
      <c r="B131" s="52" t="s">
        <v>157</v>
      </c>
      <c r="C131" s="25" t="s">
        <v>18</v>
      </c>
      <c r="D131" s="25" t="s">
        <v>14</v>
      </c>
      <c r="E131" s="25" t="s">
        <v>7</v>
      </c>
      <c r="F131" s="9">
        <v>56268.7</v>
      </c>
      <c r="G131" s="9"/>
      <c r="H131" s="9">
        <f t="shared" ref="H131:H132" si="102">SUM(F131:G131)</f>
        <v>56268.7</v>
      </c>
      <c r="I131" s="9"/>
      <c r="J131" s="9"/>
      <c r="K131" s="9">
        <f t="shared" si="101"/>
        <v>56268.7</v>
      </c>
      <c r="L131" s="32"/>
    </row>
    <row r="132" spans="1:12" ht="21.75" hidden="1" customHeight="1" outlineLevel="1" x14ac:dyDescent="0.2">
      <c r="A132" s="23"/>
      <c r="B132" s="52" t="s">
        <v>158</v>
      </c>
      <c r="C132" s="25" t="s">
        <v>18</v>
      </c>
      <c r="D132" s="25" t="s">
        <v>14</v>
      </c>
      <c r="E132" s="25" t="s">
        <v>13</v>
      </c>
      <c r="F132" s="9">
        <v>7680</v>
      </c>
      <c r="G132" s="9"/>
      <c r="H132" s="9">
        <f t="shared" si="102"/>
        <v>7680</v>
      </c>
      <c r="I132" s="9"/>
      <c r="J132" s="9"/>
      <c r="K132" s="9">
        <f t="shared" si="101"/>
        <v>7680</v>
      </c>
      <c r="L132" s="32"/>
    </row>
    <row r="133" spans="1:12" s="13" customFormat="1" ht="21.75" customHeight="1" collapsed="1" x14ac:dyDescent="0.2">
      <c r="A133" s="10"/>
      <c r="B133" s="53" t="s">
        <v>159</v>
      </c>
      <c r="C133" s="11" t="s">
        <v>18</v>
      </c>
      <c r="D133" s="11" t="s">
        <v>17</v>
      </c>
      <c r="E133" s="11" t="s">
        <v>3</v>
      </c>
      <c r="F133" s="12">
        <f>SUM(F134)</f>
        <v>25249.200000000001</v>
      </c>
      <c r="G133" s="12">
        <f t="shared" ref="G133:K133" si="103">SUM(G134)</f>
        <v>0</v>
      </c>
      <c r="H133" s="12">
        <f t="shared" si="103"/>
        <v>25249.200000000001</v>
      </c>
      <c r="I133" s="12"/>
      <c r="J133" s="12">
        <f t="shared" si="103"/>
        <v>0</v>
      </c>
      <c r="K133" s="12">
        <f t="shared" si="103"/>
        <v>25249.200000000001</v>
      </c>
      <c r="L133" s="34"/>
    </row>
    <row r="134" spans="1:12" ht="21.75" hidden="1" customHeight="1" outlineLevel="1" x14ac:dyDescent="0.2">
      <c r="A134" s="23"/>
      <c r="B134" s="52" t="s">
        <v>160</v>
      </c>
      <c r="C134" s="25" t="s">
        <v>18</v>
      </c>
      <c r="D134" s="25" t="s">
        <v>17</v>
      </c>
      <c r="E134" s="25" t="s">
        <v>8</v>
      </c>
      <c r="F134" s="9">
        <v>25249.200000000001</v>
      </c>
      <c r="G134" s="9"/>
      <c r="H134" s="9">
        <f>SUM(F134:G134)</f>
        <v>25249.200000000001</v>
      </c>
      <c r="I134" s="9"/>
      <c r="J134" s="9"/>
      <c r="K134" s="9">
        <f>SUM(H134,J134)</f>
        <v>25249.200000000001</v>
      </c>
      <c r="L134" s="32"/>
    </row>
    <row r="135" spans="1:12" s="30" customFormat="1" ht="45" customHeight="1" collapsed="1" x14ac:dyDescent="0.2">
      <c r="A135" s="27"/>
      <c r="B135" s="51" t="s">
        <v>161</v>
      </c>
      <c r="C135" s="28" t="s">
        <v>16</v>
      </c>
      <c r="D135" s="28" t="s">
        <v>3</v>
      </c>
      <c r="E135" s="28" t="s">
        <v>3</v>
      </c>
      <c r="F135" s="29">
        <f>SUM(F136)</f>
        <v>1151.0999999999999</v>
      </c>
      <c r="G135" s="29">
        <f t="shared" ref="G135:K135" si="104">SUM(G136)</f>
        <v>0</v>
      </c>
      <c r="H135" s="29">
        <f t="shared" si="104"/>
        <v>1151.0999999999999</v>
      </c>
      <c r="I135" s="29"/>
      <c r="J135" s="29">
        <f t="shared" si="104"/>
        <v>11.7</v>
      </c>
      <c r="K135" s="29">
        <f t="shared" si="104"/>
        <v>1162.8</v>
      </c>
      <c r="L135" s="38" t="s">
        <v>246</v>
      </c>
    </row>
    <row r="136" spans="1:12" ht="56.25" hidden="1" customHeight="1" outlineLevel="1" x14ac:dyDescent="0.2">
      <c r="A136" s="23"/>
      <c r="B136" s="52" t="s">
        <v>162</v>
      </c>
      <c r="C136" s="25" t="s">
        <v>16</v>
      </c>
      <c r="D136" s="25" t="s">
        <v>1</v>
      </c>
      <c r="E136" s="25" t="s">
        <v>8</v>
      </c>
      <c r="F136" s="9">
        <v>1151.0999999999999</v>
      </c>
      <c r="G136" s="9"/>
      <c r="H136" s="9">
        <f>SUM(F136:G136)</f>
        <v>1151.0999999999999</v>
      </c>
      <c r="I136" s="9"/>
      <c r="J136" s="9">
        <f>11.7</f>
        <v>11.7</v>
      </c>
      <c r="K136" s="9">
        <f>SUM(H136,J136)</f>
        <v>1162.8</v>
      </c>
      <c r="L136" s="32" t="s">
        <v>237</v>
      </c>
    </row>
    <row r="137" spans="1:12" s="30" customFormat="1" ht="12.75" customHeight="1" collapsed="1" x14ac:dyDescent="0.2">
      <c r="A137" s="27"/>
      <c r="B137" s="51" t="s">
        <v>163</v>
      </c>
      <c r="C137" s="28" t="s">
        <v>15</v>
      </c>
      <c r="D137" s="28" t="s">
        <v>3</v>
      </c>
      <c r="E137" s="28" t="s">
        <v>3</v>
      </c>
      <c r="F137" s="29">
        <f>SUM(F138,F142,F144)</f>
        <v>486009.5</v>
      </c>
      <c r="G137" s="29">
        <f t="shared" ref="G137:H137" si="105">SUM(G138,G142,G144)</f>
        <v>367.3</v>
      </c>
      <c r="H137" s="29">
        <f t="shared" si="105"/>
        <v>486376.80000000005</v>
      </c>
      <c r="I137" s="29"/>
      <c r="J137" s="29">
        <f t="shared" ref="J137:K137" si="106">SUM(J138,J142,J144)</f>
        <v>36.699999999999989</v>
      </c>
      <c r="K137" s="29">
        <f t="shared" si="106"/>
        <v>486413.5</v>
      </c>
      <c r="L137" s="43"/>
    </row>
    <row r="138" spans="1:12" s="13" customFormat="1" ht="33.75" customHeight="1" x14ac:dyDescent="0.2">
      <c r="A138" s="10"/>
      <c r="B138" s="53" t="s">
        <v>164</v>
      </c>
      <c r="C138" s="11" t="s">
        <v>15</v>
      </c>
      <c r="D138" s="11" t="s">
        <v>12</v>
      </c>
      <c r="E138" s="11" t="s">
        <v>3</v>
      </c>
      <c r="F138" s="12">
        <f>SUM(F139:F141)</f>
        <v>229512</v>
      </c>
      <c r="G138" s="12">
        <f t="shared" ref="G138:H138" si="107">SUM(G139:G141)</f>
        <v>367.3</v>
      </c>
      <c r="H138" s="12">
        <f t="shared" si="107"/>
        <v>229879.3</v>
      </c>
      <c r="I138" s="34" t="s">
        <v>186</v>
      </c>
      <c r="J138" s="12">
        <f t="shared" ref="J138:K138" si="108">SUM(J139:J141)</f>
        <v>0</v>
      </c>
      <c r="K138" s="12">
        <f t="shared" si="108"/>
        <v>229879.3</v>
      </c>
      <c r="L138" s="34"/>
    </row>
    <row r="139" spans="1:12" ht="12.75" hidden="1" customHeight="1" outlineLevel="1" x14ac:dyDescent="0.2">
      <c r="A139" s="23"/>
      <c r="B139" s="52" t="s">
        <v>165</v>
      </c>
      <c r="C139" s="25" t="s">
        <v>15</v>
      </c>
      <c r="D139" s="25" t="s">
        <v>12</v>
      </c>
      <c r="E139" s="25" t="s">
        <v>8</v>
      </c>
      <c r="F139" s="9">
        <v>193769.9</v>
      </c>
      <c r="G139" s="9"/>
      <c r="H139" s="9">
        <f>SUM(F139:G139)</f>
        <v>193769.9</v>
      </c>
      <c r="I139" s="9"/>
      <c r="J139" s="9"/>
      <c r="K139" s="9">
        <f t="shared" ref="K139:K141" si="109">SUM(H139,J139)</f>
        <v>193769.9</v>
      </c>
      <c r="L139" s="32"/>
    </row>
    <row r="140" spans="1:12" ht="33.75" hidden="1" customHeight="1" outlineLevel="1" x14ac:dyDescent="0.2">
      <c r="A140" s="23"/>
      <c r="B140" s="52" t="s">
        <v>166</v>
      </c>
      <c r="C140" s="25" t="s">
        <v>15</v>
      </c>
      <c r="D140" s="25" t="s">
        <v>12</v>
      </c>
      <c r="E140" s="25" t="s">
        <v>7</v>
      </c>
      <c r="F140" s="9">
        <v>34242.1</v>
      </c>
      <c r="G140" s="9">
        <f>367.3</f>
        <v>367.3</v>
      </c>
      <c r="H140" s="9">
        <f t="shared" ref="H140:H141" si="110">SUM(F140:G140)</f>
        <v>34609.4</v>
      </c>
      <c r="I140" s="31" t="s">
        <v>186</v>
      </c>
      <c r="J140" s="9"/>
      <c r="K140" s="9">
        <f t="shared" si="109"/>
        <v>34609.4</v>
      </c>
      <c r="L140" s="31"/>
    </row>
    <row r="141" spans="1:12" ht="12.75" hidden="1" customHeight="1" outlineLevel="1" x14ac:dyDescent="0.2">
      <c r="A141" s="23"/>
      <c r="B141" s="52" t="s">
        <v>167</v>
      </c>
      <c r="C141" s="25" t="s">
        <v>15</v>
      </c>
      <c r="D141" s="25" t="s">
        <v>12</v>
      </c>
      <c r="E141" s="25" t="s">
        <v>13</v>
      </c>
      <c r="F141" s="9">
        <v>1500</v>
      </c>
      <c r="G141" s="9"/>
      <c r="H141" s="9">
        <f t="shared" si="110"/>
        <v>1500</v>
      </c>
      <c r="I141" s="9"/>
      <c r="J141" s="9"/>
      <c r="K141" s="9">
        <f t="shared" si="109"/>
        <v>1500</v>
      </c>
      <c r="L141" s="32"/>
    </row>
    <row r="142" spans="1:12" s="13" customFormat="1" ht="36.75" customHeight="1" collapsed="1" x14ac:dyDescent="0.2">
      <c r="A142" s="10"/>
      <c r="B142" s="53" t="s">
        <v>168</v>
      </c>
      <c r="C142" s="11" t="s">
        <v>15</v>
      </c>
      <c r="D142" s="11" t="s">
        <v>10</v>
      </c>
      <c r="E142" s="11" t="s">
        <v>3</v>
      </c>
      <c r="F142" s="12">
        <f>SUM(F143)</f>
        <v>43173.9</v>
      </c>
      <c r="G142" s="12">
        <f t="shared" ref="G142:K142" si="111">SUM(G143)</f>
        <v>0</v>
      </c>
      <c r="H142" s="12">
        <f t="shared" si="111"/>
        <v>43173.9</v>
      </c>
      <c r="I142" s="12"/>
      <c r="J142" s="12">
        <f t="shared" si="111"/>
        <v>406.7</v>
      </c>
      <c r="K142" s="12">
        <f t="shared" si="111"/>
        <v>43580.6</v>
      </c>
      <c r="L142" s="34" t="s">
        <v>225</v>
      </c>
    </row>
    <row r="143" spans="1:12" ht="21.75" hidden="1" customHeight="1" outlineLevel="1" x14ac:dyDescent="0.2">
      <c r="A143" s="23"/>
      <c r="B143" s="52" t="s">
        <v>169</v>
      </c>
      <c r="C143" s="25" t="s">
        <v>15</v>
      </c>
      <c r="D143" s="25" t="s">
        <v>10</v>
      </c>
      <c r="E143" s="25" t="s">
        <v>8</v>
      </c>
      <c r="F143" s="9">
        <v>43173.9</v>
      </c>
      <c r="G143" s="9"/>
      <c r="H143" s="9">
        <f>SUM(F143:G143)</f>
        <v>43173.9</v>
      </c>
      <c r="I143" s="9"/>
      <c r="J143" s="9">
        <f>406.7</f>
        <v>406.7</v>
      </c>
      <c r="K143" s="9">
        <f>SUM(H143,J143)</f>
        <v>43580.6</v>
      </c>
      <c r="L143" s="32" t="s">
        <v>225</v>
      </c>
    </row>
    <row r="144" spans="1:12" s="13" customFormat="1" ht="21.75" customHeight="1" collapsed="1" x14ac:dyDescent="0.2">
      <c r="A144" s="10"/>
      <c r="B144" s="53" t="s">
        <v>170</v>
      </c>
      <c r="C144" s="11" t="s">
        <v>15</v>
      </c>
      <c r="D144" s="11" t="s">
        <v>14</v>
      </c>
      <c r="E144" s="11" t="s">
        <v>3</v>
      </c>
      <c r="F144" s="12">
        <f>SUM(F145:F147)</f>
        <v>213323.6</v>
      </c>
      <c r="G144" s="12">
        <f t="shared" ref="G144:H144" si="112">SUM(G145:G147)</f>
        <v>0</v>
      </c>
      <c r="H144" s="12">
        <f t="shared" si="112"/>
        <v>213323.6</v>
      </c>
      <c r="I144" s="12"/>
      <c r="J144" s="12">
        <f t="shared" ref="J144:K144" si="113">SUM(J145:J147)</f>
        <v>-370</v>
      </c>
      <c r="K144" s="12">
        <f t="shared" si="113"/>
        <v>212953.60000000001</v>
      </c>
      <c r="L144" s="34" t="s">
        <v>244</v>
      </c>
    </row>
    <row r="145" spans="1:12" ht="22.5" hidden="1" customHeight="1" outlineLevel="1" x14ac:dyDescent="0.2">
      <c r="A145" s="23"/>
      <c r="B145" s="52" t="s">
        <v>171</v>
      </c>
      <c r="C145" s="25" t="s">
        <v>15</v>
      </c>
      <c r="D145" s="25" t="s">
        <v>14</v>
      </c>
      <c r="E145" s="25" t="s">
        <v>8</v>
      </c>
      <c r="F145" s="9">
        <v>116546.8</v>
      </c>
      <c r="G145" s="9"/>
      <c r="H145" s="9">
        <f>SUM(F145:G145)</f>
        <v>116546.8</v>
      </c>
      <c r="I145" s="9"/>
      <c r="J145" s="9">
        <v>-370</v>
      </c>
      <c r="K145" s="9">
        <f t="shared" ref="K145:K147" si="114">SUM(H145,J145)</f>
        <v>116176.8</v>
      </c>
      <c r="L145" s="32" t="s">
        <v>215</v>
      </c>
    </row>
    <row r="146" spans="1:12" ht="61.5" hidden="1" customHeight="1" outlineLevel="1" x14ac:dyDescent="0.2">
      <c r="A146" s="23"/>
      <c r="B146" s="52" t="s">
        <v>172</v>
      </c>
      <c r="C146" s="25" t="s">
        <v>15</v>
      </c>
      <c r="D146" s="25" t="s">
        <v>14</v>
      </c>
      <c r="E146" s="25" t="s">
        <v>7</v>
      </c>
      <c r="F146" s="9">
        <v>48889.2</v>
      </c>
      <c r="G146" s="9"/>
      <c r="H146" s="9">
        <f t="shared" ref="H146:H147" si="115">SUM(F146:G146)</f>
        <v>48889.2</v>
      </c>
      <c r="I146" s="9"/>
      <c r="J146" s="9"/>
      <c r="K146" s="9">
        <f t="shared" si="114"/>
        <v>48889.2</v>
      </c>
      <c r="L146" s="32"/>
    </row>
    <row r="147" spans="1:12" ht="21.75" hidden="1" customHeight="1" outlineLevel="1" x14ac:dyDescent="0.2">
      <c r="A147" s="23"/>
      <c r="B147" s="52" t="s">
        <v>173</v>
      </c>
      <c r="C147" s="25" t="s">
        <v>15</v>
      </c>
      <c r="D147" s="25" t="s">
        <v>14</v>
      </c>
      <c r="E147" s="25" t="s">
        <v>13</v>
      </c>
      <c r="F147" s="9">
        <v>47887.6</v>
      </c>
      <c r="G147" s="9"/>
      <c r="H147" s="9">
        <f t="shared" si="115"/>
        <v>47887.6</v>
      </c>
      <c r="I147" s="9"/>
      <c r="J147" s="9"/>
      <c r="K147" s="9">
        <f t="shared" si="114"/>
        <v>47887.6</v>
      </c>
      <c r="L147" s="32"/>
    </row>
    <row r="148" spans="1:12" s="30" customFormat="1" ht="21.75" customHeight="1" collapsed="1" x14ac:dyDescent="0.2">
      <c r="A148" s="27"/>
      <c r="B148" s="51" t="s">
        <v>174</v>
      </c>
      <c r="C148" s="28" t="s">
        <v>11</v>
      </c>
      <c r="D148" s="28" t="s">
        <v>3</v>
      </c>
      <c r="E148" s="28" t="s">
        <v>3</v>
      </c>
      <c r="F148" s="29">
        <f>SUM(F149,F151)</f>
        <v>15940</v>
      </c>
      <c r="G148" s="29">
        <f>SUM(G149,G151)</f>
        <v>7360.4</v>
      </c>
      <c r="H148" s="29">
        <f>SUM(H149,H151)</f>
        <v>23300.400000000001</v>
      </c>
      <c r="I148" s="29"/>
      <c r="J148" s="29">
        <f>SUM(J149,J151)</f>
        <v>797</v>
      </c>
      <c r="K148" s="29">
        <f>SUM(K149,K151)</f>
        <v>24097.4</v>
      </c>
      <c r="L148" s="43"/>
    </row>
    <row r="149" spans="1:12" s="13" customFormat="1" ht="45" customHeight="1" x14ac:dyDescent="0.2">
      <c r="A149" s="10"/>
      <c r="B149" s="53" t="s">
        <v>175</v>
      </c>
      <c r="C149" s="11" t="s">
        <v>11</v>
      </c>
      <c r="D149" s="11" t="s">
        <v>12</v>
      </c>
      <c r="E149" s="11" t="s">
        <v>3</v>
      </c>
      <c r="F149" s="12">
        <f>SUM(F150)</f>
        <v>7470</v>
      </c>
      <c r="G149" s="12">
        <f t="shared" ref="G149:K149" si="116">SUM(G150)</f>
        <v>2258.1</v>
      </c>
      <c r="H149" s="12">
        <f t="shared" si="116"/>
        <v>9728.1</v>
      </c>
      <c r="I149" s="34" t="s">
        <v>200</v>
      </c>
      <c r="J149" s="12">
        <f t="shared" si="116"/>
        <v>398.5</v>
      </c>
      <c r="K149" s="12">
        <f t="shared" si="116"/>
        <v>10126.6</v>
      </c>
      <c r="L149" s="34" t="s">
        <v>223</v>
      </c>
    </row>
    <row r="150" spans="1:12" ht="45" hidden="1" customHeight="1" outlineLevel="1" x14ac:dyDescent="0.2">
      <c r="A150" s="23"/>
      <c r="B150" s="52" t="s">
        <v>176</v>
      </c>
      <c r="C150" s="25" t="s">
        <v>11</v>
      </c>
      <c r="D150" s="25" t="s">
        <v>12</v>
      </c>
      <c r="E150" s="25" t="s">
        <v>9</v>
      </c>
      <c r="F150" s="9">
        <v>7470</v>
      </c>
      <c r="G150" s="9">
        <f>3357-1098.9</f>
        <v>2258.1</v>
      </c>
      <c r="H150" s="9">
        <f>SUM(F150:G150)</f>
        <v>9728.1</v>
      </c>
      <c r="I150" s="32" t="s">
        <v>197</v>
      </c>
      <c r="J150" s="9">
        <v>398.5</v>
      </c>
      <c r="K150" s="9">
        <f>SUM(H150,J150)</f>
        <v>10126.6</v>
      </c>
      <c r="L150" s="32" t="s">
        <v>223</v>
      </c>
    </row>
    <row r="151" spans="1:12" s="13" customFormat="1" ht="51" customHeight="1" collapsed="1" x14ac:dyDescent="0.2">
      <c r="A151" s="10"/>
      <c r="B151" s="53" t="s">
        <v>177</v>
      </c>
      <c r="C151" s="11" t="s">
        <v>11</v>
      </c>
      <c r="D151" s="11" t="s">
        <v>10</v>
      </c>
      <c r="E151" s="11" t="s">
        <v>3</v>
      </c>
      <c r="F151" s="12">
        <f>SUM(F152:F153)</f>
        <v>8470</v>
      </c>
      <c r="G151" s="12">
        <f t="shared" ref="G151:H151" si="117">SUM(G152:G153)</f>
        <v>5102.3</v>
      </c>
      <c r="H151" s="12">
        <f t="shared" si="117"/>
        <v>13572.3</v>
      </c>
      <c r="I151" s="35" t="s">
        <v>202</v>
      </c>
      <c r="J151" s="12">
        <f t="shared" ref="J151:K151" si="118">SUM(J152:J153)</f>
        <v>398.5</v>
      </c>
      <c r="K151" s="12">
        <f t="shared" si="118"/>
        <v>13970.8</v>
      </c>
      <c r="L151" s="35" t="s">
        <v>224</v>
      </c>
    </row>
    <row r="152" spans="1:12" ht="67.5" hidden="1" customHeight="1" outlineLevel="1" x14ac:dyDescent="0.2">
      <c r="A152" s="23"/>
      <c r="B152" s="52" t="s">
        <v>178</v>
      </c>
      <c r="C152" s="25" t="s">
        <v>11</v>
      </c>
      <c r="D152" s="25" t="s">
        <v>10</v>
      </c>
      <c r="E152" s="25" t="s">
        <v>8</v>
      </c>
      <c r="F152" s="9">
        <v>1000</v>
      </c>
      <c r="G152" s="9">
        <f>2350+494.3</f>
        <v>2844.3</v>
      </c>
      <c r="H152" s="9">
        <f>SUM(F152:G152)</f>
        <v>3844.3</v>
      </c>
      <c r="I152" s="32" t="s">
        <v>201</v>
      </c>
      <c r="J152" s="9"/>
      <c r="K152" s="9">
        <f t="shared" ref="K152:K153" si="119">SUM(H152,J152)</f>
        <v>3844.3</v>
      </c>
      <c r="L152" s="32"/>
    </row>
    <row r="153" spans="1:12" ht="67.5" hidden="1" outlineLevel="1" x14ac:dyDescent="0.2">
      <c r="A153" s="23"/>
      <c r="B153" s="52" t="s">
        <v>176</v>
      </c>
      <c r="C153" s="25" t="s">
        <v>11</v>
      </c>
      <c r="D153" s="25" t="s">
        <v>10</v>
      </c>
      <c r="E153" s="25" t="s">
        <v>9</v>
      </c>
      <c r="F153" s="9">
        <v>7470</v>
      </c>
      <c r="G153" s="9">
        <f>3356.9-1098.9</f>
        <v>2258</v>
      </c>
      <c r="H153" s="9">
        <f>SUM(F153:G153)</f>
        <v>9728</v>
      </c>
      <c r="I153" s="32" t="s">
        <v>198</v>
      </c>
      <c r="J153" s="9">
        <v>398.5</v>
      </c>
      <c r="K153" s="9">
        <f t="shared" si="119"/>
        <v>10126.5</v>
      </c>
      <c r="L153" s="32" t="s">
        <v>224</v>
      </c>
    </row>
    <row r="154" spans="1:12" s="30" customFormat="1" ht="12.75" customHeight="1" collapsed="1" x14ac:dyDescent="0.2">
      <c r="A154" s="27"/>
      <c r="B154" s="51" t="s">
        <v>179</v>
      </c>
      <c r="C154" s="28" t="s">
        <v>2</v>
      </c>
      <c r="D154" s="28" t="s">
        <v>3</v>
      </c>
      <c r="E154" s="28" t="s">
        <v>3</v>
      </c>
      <c r="F154" s="29">
        <f>SUM(F155:F160)</f>
        <v>95189.7</v>
      </c>
      <c r="G154" s="29">
        <f t="shared" ref="G154:H154" si="120">SUM(G155:G160)</f>
        <v>0</v>
      </c>
      <c r="H154" s="29">
        <f t="shared" si="120"/>
        <v>95189.7</v>
      </c>
      <c r="I154" s="29"/>
      <c r="J154" s="29">
        <f t="shared" ref="J154:K154" si="121">SUM(J155:J160)</f>
        <v>2513</v>
      </c>
      <c r="K154" s="29">
        <f t="shared" si="121"/>
        <v>97702.7</v>
      </c>
      <c r="L154" s="43"/>
    </row>
    <row r="155" spans="1:12" ht="28.5" customHeight="1" x14ac:dyDescent="0.2">
      <c r="A155" s="23"/>
      <c r="B155" s="52" t="s">
        <v>180</v>
      </c>
      <c r="C155" s="25" t="s">
        <v>2</v>
      </c>
      <c r="D155" s="25" t="s">
        <v>1</v>
      </c>
      <c r="E155" s="25" t="s">
        <v>8</v>
      </c>
      <c r="F155" s="9">
        <v>20348.099999999999</v>
      </c>
      <c r="G155" s="9"/>
      <c r="H155" s="9">
        <f>SUM(F155:G155)</f>
        <v>20348.099999999999</v>
      </c>
      <c r="I155" s="9"/>
      <c r="J155" s="9">
        <v>-60</v>
      </c>
      <c r="K155" s="9">
        <f t="shared" ref="K155:K160" si="122">SUM(H155,J155)</f>
        <v>20288.099999999999</v>
      </c>
      <c r="L155" s="32" t="s">
        <v>247</v>
      </c>
    </row>
    <row r="156" spans="1:12" ht="12.75" customHeight="1" x14ac:dyDescent="0.2">
      <c r="A156" s="23"/>
      <c r="B156" s="52" t="s">
        <v>181</v>
      </c>
      <c r="C156" s="25" t="s">
        <v>2</v>
      </c>
      <c r="D156" s="25" t="s">
        <v>1</v>
      </c>
      <c r="E156" s="25" t="s">
        <v>7</v>
      </c>
      <c r="F156" s="9">
        <v>12159</v>
      </c>
      <c r="G156" s="9"/>
      <c r="H156" s="9">
        <f t="shared" ref="H156:H160" si="123">SUM(F156:G156)</f>
        <v>12159</v>
      </c>
      <c r="I156" s="9"/>
      <c r="J156" s="9"/>
      <c r="K156" s="9">
        <f t="shared" si="122"/>
        <v>12159</v>
      </c>
      <c r="L156" s="32"/>
    </row>
    <row r="157" spans="1:12" ht="22.5" customHeight="1" x14ac:dyDescent="0.2">
      <c r="A157" s="23"/>
      <c r="B157" s="52" t="s">
        <v>182</v>
      </c>
      <c r="C157" s="25" t="s">
        <v>2</v>
      </c>
      <c r="D157" s="25" t="s">
        <v>1</v>
      </c>
      <c r="E157" s="25" t="s">
        <v>6</v>
      </c>
      <c r="F157" s="9">
        <v>2000</v>
      </c>
      <c r="G157" s="9">
        <v>-14.5</v>
      </c>
      <c r="H157" s="9">
        <f t="shared" si="123"/>
        <v>1985.5</v>
      </c>
      <c r="I157" s="32" t="s">
        <v>190</v>
      </c>
      <c r="J157" s="9"/>
      <c r="K157" s="9">
        <f t="shared" si="122"/>
        <v>1985.5</v>
      </c>
      <c r="L157" s="32"/>
    </row>
    <row r="158" spans="1:12" ht="45" customHeight="1" x14ac:dyDescent="0.2">
      <c r="A158" s="23"/>
      <c r="B158" s="52" t="s">
        <v>183</v>
      </c>
      <c r="C158" s="25" t="s">
        <v>2</v>
      </c>
      <c r="D158" s="25" t="s">
        <v>1</v>
      </c>
      <c r="E158" s="25" t="s">
        <v>5</v>
      </c>
      <c r="F158" s="9">
        <v>8180</v>
      </c>
      <c r="G158" s="9">
        <v>14.5</v>
      </c>
      <c r="H158" s="9">
        <f t="shared" si="123"/>
        <v>8194.5</v>
      </c>
      <c r="I158" s="32" t="s">
        <v>203</v>
      </c>
      <c r="J158" s="9">
        <f>919.1+780.9</f>
        <v>1700</v>
      </c>
      <c r="K158" s="9">
        <f t="shared" si="122"/>
        <v>9894.5</v>
      </c>
      <c r="L158" s="32" t="s">
        <v>241</v>
      </c>
    </row>
    <row r="159" spans="1:12" ht="91.5" customHeight="1" x14ac:dyDescent="0.2">
      <c r="A159" s="23"/>
      <c r="B159" s="52" t="s">
        <v>166</v>
      </c>
      <c r="C159" s="25" t="s">
        <v>2</v>
      </c>
      <c r="D159" s="25" t="s">
        <v>1</v>
      </c>
      <c r="E159" s="25" t="s">
        <v>4</v>
      </c>
      <c r="F159" s="9">
        <v>52502.6</v>
      </c>
      <c r="G159" s="9"/>
      <c r="H159" s="9">
        <f t="shared" si="123"/>
        <v>52502.6</v>
      </c>
      <c r="I159" s="9"/>
      <c r="J159" s="9">
        <f>8.6+164.4+700</f>
        <v>873</v>
      </c>
      <c r="K159" s="9">
        <f t="shared" si="122"/>
        <v>53375.6</v>
      </c>
      <c r="L159" s="32" t="s">
        <v>248</v>
      </c>
    </row>
    <row r="160" spans="1:12" ht="21.75" customHeight="1" x14ac:dyDescent="0.2">
      <c r="A160" s="23"/>
      <c r="B160" s="52" t="s">
        <v>184</v>
      </c>
      <c r="C160" s="25" t="s">
        <v>2</v>
      </c>
      <c r="D160" s="25" t="s">
        <v>1</v>
      </c>
      <c r="E160" s="25" t="s">
        <v>0</v>
      </c>
      <c r="F160" s="9">
        <v>0</v>
      </c>
      <c r="G160" s="9"/>
      <c r="H160" s="9">
        <f t="shared" si="123"/>
        <v>0</v>
      </c>
      <c r="I160" s="9"/>
      <c r="J160" s="9"/>
      <c r="K160" s="9">
        <f t="shared" si="122"/>
        <v>0</v>
      </c>
      <c r="L160" s="32"/>
    </row>
    <row r="161" spans="1:12" ht="12.75" customHeight="1" thickBot="1" x14ac:dyDescent="0.25">
      <c r="A161" s="3"/>
      <c r="B161" s="6"/>
      <c r="C161" s="5" t="s">
        <v>2</v>
      </c>
      <c r="D161" s="5" t="s">
        <v>1</v>
      </c>
      <c r="E161" s="5" t="s">
        <v>0</v>
      </c>
      <c r="F161" s="4">
        <f>SUM(F7,F15,F20,F27,F29,F34,F45,F47,F50,F59,F63,F74,F78,F86,F100,F102,F105,F113,F118,F135,F137,F148,F154)</f>
        <v>4047842.1</v>
      </c>
      <c r="G161" s="4">
        <f>SUM(G7,G15,G20,G27,G29,G34,G45,G47,G50,G59,G63,G74,G78,G86,G100,G102,G105,G113,G118,G135,G137,G148,G154)</f>
        <v>151368.79999999999</v>
      </c>
      <c r="H161" s="4">
        <f>SUM(H7,H15,H20,H27,H29,H34,H45,H47,H50,H59,H63,H74,H78,H86,H100,H102,H105,H113,H118,H135,H137,H148,H154)</f>
        <v>4194087.2000000007</v>
      </c>
      <c r="I161" s="4"/>
      <c r="J161" s="4">
        <f>SUM(J7,J15,J20,J27,J29,J34,J45,J47,J50,J59,J63,J74,J78,J86,J100,J102,J105,J113,J118,J135,J137,J148,J154)</f>
        <v>1096205.7</v>
      </c>
      <c r="K161" s="4">
        <f>SUM(K7,K15,K20,K27,K29,K34,K45,K47,K50,K59,K63,K74,K78,K86,K100,K102,K105,K113,K118,K135,K137,K148,K154)</f>
        <v>5290292.9000000004</v>
      </c>
      <c r="L161" s="45"/>
    </row>
    <row r="162" spans="1:12" ht="12.75" customHeight="1" x14ac:dyDescent="0.2">
      <c r="A162" s="2"/>
      <c r="B162" s="1"/>
      <c r="C162" s="1"/>
      <c r="D162" s="1"/>
      <c r="E162" s="1"/>
      <c r="F162" s="26"/>
      <c r="G162" s="26"/>
      <c r="H162" s="26"/>
      <c r="I162" s="26"/>
      <c r="J162" s="26"/>
      <c r="K162" s="26"/>
      <c r="L162" s="46"/>
    </row>
  </sheetData>
  <mergeCells count="1">
    <mergeCell ref="C5:E5"/>
  </mergeCells>
  <pageMargins left="0.39370078740157483" right="0.39370078740157483" top="0.98425196850393704" bottom="0.78740157480314965" header="0.51181102362204722" footer="0.51181102362204722"/>
  <pageSetup paperSize="9" scale="64" fitToHeight="5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Соболь Анастасия Сергеевна</dc:creator>
  <cp:lastModifiedBy>Сяфукова Эльвира Мягзумовна</cp:lastModifiedBy>
  <cp:lastPrinted>2019-03-12T06:17:08Z</cp:lastPrinted>
  <dcterms:created xsi:type="dcterms:W3CDTF">2019-01-21T11:39:11Z</dcterms:created>
  <dcterms:modified xsi:type="dcterms:W3CDTF">2019-03-12T06:28:53Z</dcterms:modified>
</cp:coreProperties>
</file>