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15" yWindow="1995" windowWidth="15585" windowHeight="9390" tabRatio="828"/>
  </bookViews>
  <sheets>
    <sheet name="программы и непрограммные расхо" sheetId="2" r:id="rId1"/>
    <sheet name="Лист2" sheetId="17" state="hidden" r:id="rId2"/>
    <sheet name="Лист1" sheetId="16" state="hidden" r:id="rId3"/>
    <sheet name="пр.6" sheetId="12" state="hidden" r:id="rId4"/>
    <sheet name="пр.9" sheetId="13" state="hidden" r:id="rId5"/>
    <sheet name="пр.22" sheetId="14" state="hidden" r:id="rId6"/>
    <sheet name="пр.12" sheetId="15" state="hidden" r:id="rId7"/>
  </sheets>
  <definedNames>
    <definedName name="_xlnm.Print_Titles" localSheetId="0">'программы и непрограммные расхо'!$7:$9</definedName>
    <definedName name="_xlnm.Print_Area" localSheetId="0">'программы и непрограммные расхо'!$A$1:$H$55</definedName>
  </definedNames>
  <calcPr calcId="162913"/>
</workbook>
</file>

<file path=xl/calcChain.xml><?xml version="1.0" encoding="utf-8"?>
<calcChain xmlns="http://schemas.openxmlformats.org/spreadsheetml/2006/main">
  <c r="D43" i="2" l="1"/>
  <c r="E43" i="2"/>
  <c r="F43" i="2"/>
  <c r="G43" i="2"/>
  <c r="H43" i="2"/>
  <c r="C43" i="2"/>
  <c r="G27" i="2" l="1"/>
  <c r="E27" i="2"/>
  <c r="C27" i="2"/>
  <c r="C22" i="2"/>
  <c r="C12" i="2" l="1"/>
  <c r="D34" i="2" l="1"/>
  <c r="D32" i="2" s="1"/>
  <c r="E34" i="2"/>
  <c r="F34" i="2"/>
  <c r="F32" i="2" s="1"/>
  <c r="G34" i="2"/>
  <c r="H34" i="2"/>
  <c r="H32" i="2" s="1"/>
  <c r="D12" i="2" l="1"/>
  <c r="E12" i="2"/>
  <c r="F12" i="2"/>
  <c r="G12" i="2"/>
  <c r="H12" i="2"/>
  <c r="D24" i="2" l="1"/>
  <c r="E24" i="2"/>
  <c r="F24" i="2"/>
  <c r="G24" i="2"/>
  <c r="H24" i="2"/>
  <c r="C24" i="2"/>
  <c r="G32" i="2" l="1"/>
  <c r="E32" i="2"/>
  <c r="H50" i="2" l="1"/>
  <c r="G50" i="2"/>
  <c r="F50" i="2"/>
  <c r="E50" i="2"/>
  <c r="D50" i="2"/>
  <c r="C50" i="2"/>
  <c r="H40" i="2"/>
  <c r="G40" i="2"/>
  <c r="F40" i="2"/>
  <c r="E40" i="2"/>
  <c r="D40" i="2"/>
  <c r="C40" i="2"/>
  <c r="C34" i="2"/>
  <c r="C32" i="2" s="1"/>
  <c r="H37" i="2" l="1"/>
  <c r="H55" i="2" s="1"/>
  <c r="E37" i="2"/>
  <c r="E55" i="2" s="1"/>
  <c r="G37" i="2"/>
  <c r="G55" i="2" s="1"/>
  <c r="F37" i="2"/>
  <c r="F55" i="2" s="1"/>
  <c r="C37" i="2"/>
  <c r="C55" i="2" s="1"/>
  <c r="D37" i="2"/>
  <c r="D55" i="2" s="1"/>
  <c r="H28" i="2"/>
  <c r="F28" i="2"/>
  <c r="D28" i="2"/>
  <c r="D10" i="2" l="1"/>
  <c r="E10" i="2"/>
  <c r="F10" i="2"/>
  <c r="G10" i="2"/>
  <c r="H10" i="2"/>
  <c r="C10" i="2"/>
  <c r="D26" i="2" l="1"/>
  <c r="E26" i="2"/>
  <c r="F26" i="2"/>
  <c r="G26" i="2"/>
  <c r="H26" i="2"/>
  <c r="C26" i="2"/>
  <c r="C28" i="2" l="1"/>
  <c r="D16" i="2" l="1"/>
  <c r="F16" i="2"/>
  <c r="H16" i="2"/>
  <c r="C16" i="2"/>
  <c r="G16" i="2"/>
  <c r="E16" i="2"/>
  <c r="E28" i="2" l="1"/>
  <c r="G28" i="2"/>
  <c r="AA534" i="15" l="1"/>
  <c r="Z534" i="15"/>
  <c r="Y534" i="15"/>
  <c r="X534" i="15"/>
  <c r="W534" i="15"/>
  <c r="U534" i="15"/>
  <c r="T534" i="15"/>
  <c r="R534" i="15"/>
  <c r="P534" i="15"/>
  <c r="J534" i="15"/>
  <c r="I534" i="15"/>
  <c r="H534" i="15"/>
  <c r="AA530" i="15"/>
  <c r="Z530" i="15"/>
  <c r="Y530" i="15"/>
  <c r="Y532" i="15" s="1"/>
  <c r="Y535" i="15" s="1"/>
  <c r="X530" i="15"/>
  <c r="W530" i="15"/>
  <c r="U530" i="15"/>
  <c r="U532" i="15" s="1"/>
  <c r="U535" i="15" s="1"/>
  <c r="T530" i="15"/>
  <c r="R530" i="15"/>
  <c r="R532" i="15" s="1"/>
  <c r="R535" i="15" s="1"/>
  <c r="P530" i="15"/>
  <c r="P535" i="15" s="1"/>
  <c r="O530" i="15"/>
  <c r="O532" i="15" s="1"/>
  <c r="N530" i="15"/>
  <c r="N532" i="15" s="1"/>
  <c r="L530" i="15"/>
  <c r="L532" i="15" s="1"/>
  <c r="K530" i="15"/>
  <c r="K532" i="15" s="1"/>
  <c r="J530" i="15"/>
  <c r="J532" i="15" s="1"/>
  <c r="J535" i="15" s="1"/>
  <c r="I530" i="15"/>
  <c r="I532" i="15" s="1"/>
  <c r="I535" i="15" s="1"/>
  <c r="H530" i="15"/>
  <c r="H532" i="15" s="1"/>
  <c r="H535" i="15" s="1"/>
  <c r="O527" i="15"/>
  <c r="N527" i="15"/>
  <c r="O524" i="15"/>
  <c r="N524" i="15"/>
  <c r="O515" i="15"/>
  <c r="N515" i="15"/>
  <c r="O497" i="15"/>
  <c r="N497" i="15"/>
  <c r="O490" i="15"/>
  <c r="N490" i="15"/>
  <c r="O486" i="15"/>
  <c r="N486" i="15"/>
  <c r="AB475" i="15"/>
  <c r="AB474" i="15"/>
  <c r="AB473" i="15"/>
  <c r="G473" i="15"/>
  <c r="AB470" i="15"/>
  <c r="AA470" i="15"/>
  <c r="Z470" i="15"/>
  <c r="Y470" i="15"/>
  <c r="X470" i="15"/>
  <c r="W470" i="15"/>
  <c r="V470" i="15"/>
  <c r="U470" i="15"/>
  <c r="T470" i="15"/>
  <c r="S470" i="15"/>
  <c r="R470" i="15"/>
  <c r="Q470" i="15"/>
  <c r="P470" i="15"/>
  <c r="O470" i="15"/>
  <c r="N470" i="15"/>
  <c r="M470" i="15" s="1"/>
  <c r="L470" i="15"/>
  <c r="K470" i="15"/>
  <c r="J470" i="15"/>
  <c r="I470" i="15"/>
  <c r="H470" i="15"/>
  <c r="AB466" i="15"/>
  <c r="AC465" i="15"/>
  <c r="AB465" i="15" s="1"/>
  <c r="AA463" i="15"/>
  <c r="Z463" i="15"/>
  <c r="Y463" i="15"/>
  <c r="X463" i="15"/>
  <c r="W463" i="15"/>
  <c r="U463" i="15"/>
  <c r="T463" i="15"/>
  <c r="R463" i="15"/>
  <c r="P463" i="15"/>
  <c r="AA462" i="15"/>
  <c r="Z462" i="15"/>
  <c r="Y462" i="15"/>
  <c r="X462" i="15"/>
  <c r="W462" i="15"/>
  <c r="V462" i="15"/>
  <c r="U462" i="15"/>
  <c r="T462" i="15"/>
  <c r="R462" i="15"/>
  <c r="P462" i="15"/>
  <c r="AA461" i="15"/>
  <c r="Z461" i="15"/>
  <c r="Y461" i="15"/>
  <c r="X461" i="15"/>
  <c r="W461" i="15"/>
  <c r="U461" i="15"/>
  <c r="T461" i="15"/>
  <c r="R461" i="15"/>
  <c r="P461" i="15"/>
  <c r="X460" i="15"/>
  <c r="W460" i="15"/>
  <c r="U460" i="15"/>
  <c r="T460" i="15"/>
  <c r="R460" i="15"/>
  <c r="P460" i="15"/>
  <c r="AA459" i="15"/>
  <c r="X459" i="15"/>
  <c r="T459" i="15"/>
  <c r="AB458" i="15"/>
  <c r="AB457" i="15"/>
  <c r="AA457" i="15"/>
  <c r="Z457" i="15"/>
  <c r="X457" i="15"/>
  <c r="W457" i="15"/>
  <c r="U457" i="15"/>
  <c r="T457" i="15"/>
  <c r="S457" i="15"/>
  <c r="Q457" i="15" s="1"/>
  <c r="P457" i="15"/>
  <c r="O457" i="15"/>
  <c r="N457" i="15"/>
  <c r="M457" i="15" s="1"/>
  <c r="L457" i="15"/>
  <c r="K457" i="15"/>
  <c r="AB456" i="15"/>
  <c r="AA456" i="15"/>
  <c r="Z456" i="15"/>
  <c r="X456" i="15"/>
  <c r="W456" i="15"/>
  <c r="U456" i="15"/>
  <c r="T456" i="15"/>
  <c r="S456" i="15"/>
  <c r="Q456" i="15" s="1"/>
  <c r="P456" i="15"/>
  <c r="O456" i="15"/>
  <c r="O455" i="15" s="1"/>
  <c r="N456" i="15"/>
  <c r="M456" i="15" s="1"/>
  <c r="L456" i="15"/>
  <c r="L455" i="15" s="1"/>
  <c r="K456" i="15"/>
  <c r="K455" i="15" s="1"/>
  <c r="S455" i="15"/>
  <c r="Q455" i="15" s="1"/>
  <c r="J455" i="15"/>
  <c r="G455" i="15"/>
  <c r="AC452" i="15"/>
  <c r="AA452" i="15"/>
  <c r="AA475" i="15" s="1"/>
  <c r="X452" i="15"/>
  <c r="X475" i="15" s="1"/>
  <c r="T452" i="15"/>
  <c r="T475" i="15" s="1"/>
  <c r="AB451" i="15"/>
  <c r="Y451" i="15"/>
  <c r="V451" i="15"/>
  <c r="M451" i="15"/>
  <c r="AB449" i="15"/>
  <c r="M449" i="15"/>
  <c r="AB448" i="15"/>
  <c r="M448" i="15"/>
  <c r="AB447" i="15"/>
  <c r="M447" i="15"/>
  <c r="AB446" i="15"/>
  <c r="M446" i="15"/>
  <c r="AB445" i="15"/>
  <c r="M445" i="15"/>
  <c r="AB444" i="15"/>
  <c r="M444" i="15"/>
  <c r="AB443" i="15"/>
  <c r="M443" i="15"/>
  <c r="AB442" i="15"/>
  <c r="M442" i="15"/>
  <c r="AC441" i="15"/>
  <c r="AA441" i="15"/>
  <c r="Z441" i="15"/>
  <c r="Y441" i="15"/>
  <c r="X441" i="15"/>
  <c r="W441" i="15"/>
  <c r="V441" i="15"/>
  <c r="U441" i="15"/>
  <c r="T441" i="15"/>
  <c r="S441" i="15"/>
  <c r="R441" i="15"/>
  <c r="Q441" i="15"/>
  <c r="P441" i="15"/>
  <c r="O441" i="15"/>
  <c r="N441" i="15"/>
  <c r="L441" i="15"/>
  <c r="K441" i="15"/>
  <c r="J441" i="15"/>
  <c r="I441" i="15"/>
  <c r="H441" i="15"/>
  <c r="AB440" i="15"/>
  <c r="V440" i="15"/>
  <c r="M440" i="15"/>
  <c r="V438" i="15"/>
  <c r="M438" i="15"/>
  <c r="AB437" i="15"/>
  <c r="Y437" i="15"/>
  <c r="V437" i="15"/>
  <c r="M437" i="15"/>
  <c r="AB436" i="15"/>
  <c r="Y436" i="15"/>
  <c r="V436" i="15"/>
  <c r="M436" i="15"/>
  <c r="AB435" i="15"/>
  <c r="V435" i="15"/>
  <c r="M435" i="15"/>
  <c r="AB434" i="15"/>
  <c r="Y434" i="15"/>
  <c r="V434" i="15"/>
  <c r="M434" i="15"/>
  <c r="AB433" i="15"/>
  <c r="V433" i="15"/>
  <c r="M433" i="15"/>
  <c r="AB432" i="15"/>
  <c r="V432" i="15"/>
  <c r="M432" i="15"/>
  <c r="AB431" i="15"/>
  <c r="V431" i="15"/>
  <c r="M431" i="15"/>
  <c r="AB430" i="15"/>
  <c r="AA430" i="15"/>
  <c r="Z430" i="15"/>
  <c r="X430" i="15"/>
  <c r="W430" i="15"/>
  <c r="U430" i="15"/>
  <c r="T430" i="15"/>
  <c r="S430" i="15"/>
  <c r="R430" i="15"/>
  <c r="Q430" i="15"/>
  <c r="P430" i="15"/>
  <c r="O430" i="15"/>
  <c r="N430" i="15"/>
  <c r="L430" i="15"/>
  <c r="K430" i="15"/>
  <c r="J430" i="15"/>
  <c r="I430" i="15"/>
  <c r="H430" i="15"/>
  <c r="AB429" i="15"/>
  <c r="V429" i="15"/>
  <c r="M429" i="15"/>
  <c r="AB428" i="15"/>
  <c r="V428" i="15"/>
  <c r="M428" i="15"/>
  <c r="V427" i="15"/>
  <c r="M427" i="15"/>
  <c r="V426" i="15"/>
  <c r="M426" i="15"/>
  <c r="AB425" i="15"/>
  <c r="V425" i="15"/>
  <c r="M425" i="15"/>
  <c r="AB424" i="15"/>
  <c r="V424" i="15"/>
  <c r="M424" i="15"/>
  <c r="AB423" i="15"/>
  <c r="AA423" i="15"/>
  <c r="Z423" i="15"/>
  <c r="Y423" i="15"/>
  <c r="X423" i="15"/>
  <c r="W423" i="15"/>
  <c r="U423" i="15"/>
  <c r="T423" i="15"/>
  <c r="S423" i="15"/>
  <c r="R423" i="15"/>
  <c r="Q423" i="15"/>
  <c r="P423" i="15"/>
  <c r="O423" i="15"/>
  <c r="N423" i="15"/>
  <c r="L423" i="15"/>
  <c r="K423" i="15"/>
  <c r="J423" i="15"/>
  <c r="I423" i="15"/>
  <c r="H423" i="15"/>
  <c r="AB422" i="15"/>
  <c r="V422" i="15"/>
  <c r="M422" i="15"/>
  <c r="V421" i="15"/>
  <c r="M421" i="15"/>
  <c r="V420" i="15"/>
  <c r="M420" i="15"/>
  <c r="AB419" i="15"/>
  <c r="V419" i="15"/>
  <c r="M419" i="15"/>
  <c r="AB418" i="15"/>
  <c r="V418" i="15"/>
  <c r="M418" i="15"/>
  <c r="AB417" i="15"/>
  <c r="V417" i="15"/>
  <c r="M417" i="15"/>
  <c r="AB416" i="15"/>
  <c r="V416" i="15"/>
  <c r="M416" i="15"/>
  <c r="AB415" i="15"/>
  <c r="AA415" i="15"/>
  <c r="Z415" i="15"/>
  <c r="Y415" i="15"/>
  <c r="X415" i="15"/>
  <c r="W415" i="15"/>
  <c r="U415" i="15"/>
  <c r="T415" i="15"/>
  <c r="S415" i="15"/>
  <c r="R415" i="15"/>
  <c r="Q415" i="15"/>
  <c r="P415" i="15"/>
  <c r="O415" i="15"/>
  <c r="N415" i="15"/>
  <c r="L415" i="15"/>
  <c r="K415" i="15"/>
  <c r="J415" i="15"/>
  <c r="I415" i="15"/>
  <c r="H415" i="15"/>
  <c r="AB407" i="15"/>
  <c r="M407" i="15"/>
  <c r="AB406" i="15"/>
  <c r="M406" i="15"/>
  <c r="AB405" i="15"/>
  <c r="AA405" i="15"/>
  <c r="Z405" i="15"/>
  <c r="Y405" i="15"/>
  <c r="X405" i="15"/>
  <c r="W405" i="15"/>
  <c r="V405" i="15"/>
  <c r="U405" i="15"/>
  <c r="T405" i="15"/>
  <c r="S405" i="15"/>
  <c r="R405" i="15"/>
  <c r="Q405" i="15"/>
  <c r="P405" i="15"/>
  <c r="O405" i="15"/>
  <c r="N405" i="15"/>
  <c r="L405" i="15"/>
  <c r="K405" i="15"/>
  <c r="J405" i="15"/>
  <c r="I405" i="15"/>
  <c r="H405" i="15"/>
  <c r="AB402" i="15"/>
  <c r="AB401" i="15" s="1"/>
  <c r="M402" i="15"/>
  <c r="AC401" i="15"/>
  <c r="AA401" i="15"/>
  <c r="Z401" i="15"/>
  <c r="Y401" i="15"/>
  <c r="X401" i="15"/>
  <c r="W401" i="15"/>
  <c r="V401" i="15"/>
  <c r="U401" i="15"/>
  <c r="T401" i="15"/>
  <c r="S401" i="15"/>
  <c r="R401" i="15"/>
  <c r="Q401" i="15"/>
  <c r="P401" i="15"/>
  <c r="O401" i="15"/>
  <c r="N401" i="15"/>
  <c r="M401" i="15"/>
  <c r="L401" i="15"/>
  <c r="K401" i="15"/>
  <c r="J401" i="15"/>
  <c r="I401" i="15"/>
  <c r="H401" i="15"/>
  <c r="AB400" i="15"/>
  <c r="M400" i="15"/>
  <c r="AB399" i="15"/>
  <c r="M399" i="15"/>
  <c r="AB398" i="15"/>
  <c r="M398" i="15"/>
  <c r="AB397" i="15"/>
  <c r="M397" i="15"/>
  <c r="AB396" i="15"/>
  <c r="M396" i="15"/>
  <c r="AB395" i="15"/>
  <c r="M395" i="15"/>
  <c r="AB394" i="15"/>
  <c r="AA394" i="15"/>
  <c r="AA387" i="15" s="1"/>
  <c r="Z394" i="15"/>
  <c r="Z387" i="15" s="1"/>
  <c r="Y394" i="15"/>
  <c r="Y387" i="15" s="1"/>
  <c r="X394" i="15"/>
  <c r="W394" i="15"/>
  <c r="W387" i="15" s="1"/>
  <c r="V394" i="15"/>
  <c r="U394" i="15"/>
  <c r="U387" i="15" s="1"/>
  <c r="T394" i="15"/>
  <c r="T387" i="15" s="1"/>
  <c r="S394" i="15"/>
  <c r="S387" i="15" s="1"/>
  <c r="R394" i="15"/>
  <c r="R387" i="15" s="1"/>
  <c r="Q394" i="15"/>
  <c r="Q387" i="15" s="1"/>
  <c r="P394" i="15"/>
  <c r="P387" i="15" s="1"/>
  <c r="O394" i="15"/>
  <c r="O387" i="15" s="1"/>
  <c r="N394" i="15"/>
  <c r="N387" i="15" s="1"/>
  <c r="L394" i="15"/>
  <c r="L387" i="15" s="1"/>
  <c r="K394" i="15"/>
  <c r="K387" i="15" s="1"/>
  <c r="J394" i="15"/>
  <c r="J387" i="15" s="1"/>
  <c r="I394" i="15"/>
  <c r="I387" i="15" s="1"/>
  <c r="H394" i="15"/>
  <c r="H387" i="15" s="1"/>
  <c r="AB393" i="15"/>
  <c r="Y393" i="15"/>
  <c r="V393" i="15"/>
  <c r="M393" i="15"/>
  <c r="AB392" i="15"/>
  <c r="V392" i="15"/>
  <c r="M392" i="15"/>
  <c r="AB391" i="15"/>
  <c r="V391" i="15"/>
  <c r="M391" i="15"/>
  <c r="AB390" i="15"/>
  <c r="V390" i="15"/>
  <c r="M390" i="15"/>
  <c r="AB389" i="15"/>
  <c r="V389" i="15"/>
  <c r="M389" i="15"/>
  <c r="AB388" i="15"/>
  <c r="V388" i="15"/>
  <c r="M388" i="15"/>
  <c r="AB387" i="15"/>
  <c r="X387" i="15"/>
  <c r="AC384" i="15"/>
  <c r="AA384" i="15"/>
  <c r="Z384" i="15"/>
  <c r="Y384" i="15"/>
  <c r="X384" i="15"/>
  <c r="W384" i="15"/>
  <c r="V384" i="15"/>
  <c r="U384" i="15"/>
  <c r="T384" i="15"/>
  <c r="S384" i="15"/>
  <c r="R384" i="15"/>
  <c r="Q384" i="15"/>
  <c r="P384" i="15"/>
  <c r="O384" i="15"/>
  <c r="N384" i="15"/>
  <c r="M384" i="15"/>
  <c r="L384" i="15"/>
  <c r="K384" i="15"/>
  <c r="J384" i="15"/>
  <c r="I384" i="15"/>
  <c r="H384" i="15"/>
  <c r="Y383" i="15"/>
  <c r="V383" i="15"/>
  <c r="Q383" i="15"/>
  <c r="M383" i="15"/>
  <c r="M382" i="15"/>
  <c r="M381" i="15"/>
  <c r="M380" i="15"/>
  <c r="M379" i="15"/>
  <c r="Y378" i="15"/>
  <c r="M378" i="15"/>
  <c r="M377" i="15"/>
  <c r="M376" i="15"/>
  <c r="AB375" i="15"/>
  <c r="AB374" i="15" s="1"/>
  <c r="AA375" i="15"/>
  <c r="AA374" i="15" s="1"/>
  <c r="Z375" i="15"/>
  <c r="Z374" i="15" s="1"/>
  <c r="Y375" i="15"/>
  <c r="X375" i="15"/>
  <c r="X374" i="15" s="1"/>
  <c r="W375" i="15"/>
  <c r="W374" i="15" s="1"/>
  <c r="V375" i="15"/>
  <c r="U375" i="15"/>
  <c r="T375" i="15"/>
  <c r="T374" i="15" s="1"/>
  <c r="S375" i="15"/>
  <c r="S374" i="15" s="1"/>
  <c r="R375" i="15"/>
  <c r="R374" i="15" s="1"/>
  <c r="Q375" i="15"/>
  <c r="P375" i="15"/>
  <c r="P374" i="15" s="1"/>
  <c r="O375" i="15"/>
  <c r="O374" i="15" s="1"/>
  <c r="N375" i="15"/>
  <c r="N374" i="15" s="1"/>
  <c r="L375" i="15"/>
  <c r="L374" i="15" s="1"/>
  <c r="K375" i="15"/>
  <c r="K374" i="15" s="1"/>
  <c r="I375" i="15"/>
  <c r="I374" i="15" s="1"/>
  <c r="H375" i="15"/>
  <c r="H374" i="15" s="1"/>
  <c r="U374" i="15"/>
  <c r="J374" i="15"/>
  <c r="Y373" i="15"/>
  <c r="Y370" i="15" s="1"/>
  <c r="V373" i="15"/>
  <c r="Q373" i="15"/>
  <c r="M373" i="15"/>
  <c r="V372" i="15"/>
  <c r="Q372" i="15"/>
  <c r="M372" i="15"/>
  <c r="M371" i="15"/>
  <c r="AB370" i="15"/>
  <c r="AA370" i="15"/>
  <c r="Z370" i="15"/>
  <c r="X370" i="15"/>
  <c r="W370" i="15"/>
  <c r="U370" i="15"/>
  <c r="T370" i="15"/>
  <c r="S370" i="15"/>
  <c r="R370" i="15"/>
  <c r="P370" i="15"/>
  <c r="O370" i="15"/>
  <c r="N370" i="15"/>
  <c r="L370" i="15"/>
  <c r="K370" i="15"/>
  <c r="J370" i="15"/>
  <c r="I370" i="15"/>
  <c r="H370" i="15"/>
  <c r="M368" i="15"/>
  <c r="M367" i="15"/>
  <c r="M366" i="15"/>
  <c r="M365" i="15"/>
  <c r="M364" i="15"/>
  <c r="M363" i="15"/>
  <c r="M362" i="15"/>
  <c r="M361" i="15"/>
  <c r="AB360" i="15"/>
  <c r="AB356" i="15" s="1"/>
  <c r="AA360" i="15"/>
  <c r="AA356" i="15" s="1"/>
  <c r="Z360" i="15"/>
  <c r="Z356" i="15" s="1"/>
  <c r="Y360" i="15"/>
  <c r="Y356" i="15" s="1"/>
  <c r="X360" i="15"/>
  <c r="X356" i="15" s="1"/>
  <c r="W360" i="15"/>
  <c r="W356" i="15" s="1"/>
  <c r="V360" i="15"/>
  <c r="V356" i="15" s="1"/>
  <c r="U360" i="15"/>
  <c r="U356" i="15" s="1"/>
  <c r="T360" i="15"/>
  <c r="T356" i="15" s="1"/>
  <c r="S360" i="15"/>
  <c r="S356" i="15" s="1"/>
  <c r="R360" i="15"/>
  <c r="R356" i="15" s="1"/>
  <c r="Q360" i="15"/>
  <c r="Q356" i="15" s="1"/>
  <c r="P360" i="15"/>
  <c r="P356" i="15" s="1"/>
  <c r="O360" i="15"/>
  <c r="O356" i="15" s="1"/>
  <c r="N360" i="15"/>
  <c r="N356" i="15" s="1"/>
  <c r="L360" i="15"/>
  <c r="L356" i="15" s="1"/>
  <c r="K360" i="15"/>
  <c r="K356" i="15" s="1"/>
  <c r="H360" i="15"/>
  <c r="H356" i="15" s="1"/>
  <c r="M359" i="15"/>
  <c r="M358" i="15"/>
  <c r="M357" i="15"/>
  <c r="I356" i="15"/>
  <c r="AB354" i="15"/>
  <c r="Y354" i="15"/>
  <c r="V354" i="15"/>
  <c r="Q354" i="15"/>
  <c r="M354" i="15"/>
  <c r="AB353" i="15"/>
  <c r="Y353" i="15"/>
  <c r="V353" i="15"/>
  <c r="Q353" i="15"/>
  <c r="M353" i="15"/>
  <c r="AB352" i="15"/>
  <c r="Y352" i="15"/>
  <c r="V352" i="15"/>
  <c r="Q352" i="15"/>
  <c r="M352" i="15"/>
  <c r="AB351" i="15"/>
  <c r="Y351" i="15"/>
  <c r="V351" i="15"/>
  <c r="Q351" i="15"/>
  <c r="M351" i="15"/>
  <c r="AB350" i="15"/>
  <c r="Y350" i="15"/>
  <c r="V350" i="15"/>
  <c r="Q350" i="15"/>
  <c r="M350" i="15"/>
  <c r="AB349" i="15"/>
  <c r="Y349" i="15"/>
  <c r="V349" i="15"/>
  <c r="Q349" i="15"/>
  <c r="M349" i="15"/>
  <c r="AB348" i="15"/>
  <c r="Y348" i="15"/>
  <c r="V348" i="15"/>
  <c r="Q348" i="15"/>
  <c r="M348" i="15"/>
  <c r="AA347" i="15"/>
  <c r="AA343" i="15" s="1"/>
  <c r="Z347" i="15"/>
  <c r="Z343" i="15" s="1"/>
  <c r="X347" i="15"/>
  <c r="X343" i="15" s="1"/>
  <c r="W347" i="15"/>
  <c r="U347" i="15"/>
  <c r="U343" i="15" s="1"/>
  <c r="U318" i="15" s="1"/>
  <c r="T347" i="15"/>
  <c r="T343" i="15" s="1"/>
  <c r="S347" i="15"/>
  <c r="S343" i="15" s="1"/>
  <c r="P347" i="15"/>
  <c r="P343" i="15" s="1"/>
  <c r="P318" i="15" s="1"/>
  <c r="N347" i="15"/>
  <c r="L347" i="15"/>
  <c r="L343" i="15" s="1"/>
  <c r="K347" i="15"/>
  <c r="K343" i="15" s="1"/>
  <c r="J347" i="15"/>
  <c r="J343" i="15" s="1"/>
  <c r="AB346" i="15"/>
  <c r="Y346" i="15"/>
  <c r="V346" i="15"/>
  <c r="Q346" i="15"/>
  <c r="M346" i="15"/>
  <c r="AB345" i="15"/>
  <c r="Y345" i="15"/>
  <c r="V345" i="15"/>
  <c r="Q345" i="15"/>
  <c r="M345" i="15"/>
  <c r="AB344" i="15"/>
  <c r="Y344" i="15"/>
  <c r="V344" i="15"/>
  <c r="Q344" i="15"/>
  <c r="M344" i="15"/>
  <c r="W343" i="15"/>
  <c r="O343" i="15"/>
  <c r="M342" i="15"/>
  <c r="M341" i="15"/>
  <c r="M340" i="15"/>
  <c r="M339" i="15"/>
  <c r="M338" i="15"/>
  <c r="M337" i="15"/>
  <c r="M336" i="15"/>
  <c r="M335" i="15"/>
  <c r="O334" i="15"/>
  <c r="M334" i="15" s="1"/>
  <c r="M332" i="15"/>
  <c r="M331" i="15"/>
  <c r="M330" i="15"/>
  <c r="M329" i="15"/>
  <c r="M328" i="15"/>
  <c r="M327" i="15"/>
  <c r="M326" i="15"/>
  <c r="M325" i="15"/>
  <c r="M324" i="15"/>
  <c r="M323" i="15"/>
  <c r="M322" i="15"/>
  <c r="M321" i="15"/>
  <c r="M320" i="15"/>
  <c r="M319" i="15"/>
  <c r="AB318" i="15"/>
  <c r="AA318" i="15"/>
  <c r="Z318" i="15"/>
  <c r="X318" i="15"/>
  <c r="W318" i="15"/>
  <c r="V318" i="15"/>
  <c r="T318" i="15"/>
  <c r="S318" i="15"/>
  <c r="R318" i="15"/>
  <c r="Q318" i="15"/>
  <c r="O318" i="15"/>
  <c r="N318" i="15"/>
  <c r="L318" i="15"/>
  <c r="K318" i="15"/>
  <c r="I318" i="15"/>
  <c r="H318" i="15"/>
  <c r="AB316" i="15"/>
  <c r="Y316" i="15"/>
  <c r="V316" i="15"/>
  <c r="Q316" i="15"/>
  <c r="M316" i="15"/>
  <c r="AB315" i="15"/>
  <c r="Y315" i="15"/>
  <c r="V315" i="15"/>
  <c r="Q315" i="15"/>
  <c r="M315" i="15"/>
  <c r="AB314" i="15"/>
  <c r="Y314" i="15"/>
  <c r="V314" i="15"/>
  <c r="Q314" i="15"/>
  <c r="M314" i="15"/>
  <c r="AB313" i="15"/>
  <c r="Y313" i="15"/>
  <c r="V313" i="15"/>
  <c r="Q313" i="15"/>
  <c r="M313" i="15"/>
  <c r="AB312" i="15"/>
  <c r="Y312" i="15"/>
  <c r="V312" i="15"/>
  <c r="Q312" i="15"/>
  <c r="M312" i="15"/>
  <c r="AB311" i="15"/>
  <c r="Y311" i="15"/>
  <c r="V311" i="15"/>
  <c r="Q311" i="15"/>
  <c r="M311" i="15"/>
  <c r="AB310" i="15"/>
  <c r="Y310" i="15"/>
  <c r="V310" i="15"/>
  <c r="Q310" i="15"/>
  <c r="M310" i="15"/>
  <c r="AB309" i="15"/>
  <c r="Y309" i="15"/>
  <c r="V309" i="15"/>
  <c r="Q309" i="15"/>
  <c r="M309" i="15"/>
  <c r="AB308" i="15"/>
  <c r="Y308" i="15"/>
  <c r="V308" i="15"/>
  <c r="Q308" i="15"/>
  <c r="M308" i="15"/>
  <c r="AB307" i="15"/>
  <c r="Y307" i="15"/>
  <c r="V307" i="15"/>
  <c r="Q307" i="15"/>
  <c r="M307" i="15"/>
  <c r="AB306" i="15"/>
  <c r="Y306" i="15"/>
  <c r="V306" i="15"/>
  <c r="Q306" i="15"/>
  <c r="M306" i="15"/>
  <c r="AB305" i="15"/>
  <c r="Y305" i="15"/>
  <c r="V305" i="15"/>
  <c r="Q305" i="15"/>
  <c r="M305" i="15"/>
  <c r="AB304" i="15"/>
  <c r="Y304" i="15"/>
  <c r="V304" i="15"/>
  <c r="Q304" i="15"/>
  <c r="M304" i="15"/>
  <c r="AA303" i="15"/>
  <c r="Z303" i="15"/>
  <c r="X303" i="15"/>
  <c r="W303" i="15"/>
  <c r="U303" i="15"/>
  <c r="T303" i="15"/>
  <c r="S303" i="15"/>
  <c r="P303" i="15"/>
  <c r="O303" i="15"/>
  <c r="N303" i="15"/>
  <c r="L303" i="15"/>
  <c r="K303" i="15"/>
  <c r="J303" i="15"/>
  <c r="M302" i="15"/>
  <c r="Y301" i="15"/>
  <c r="V301" i="15"/>
  <c r="Q301" i="15"/>
  <c r="M301" i="15"/>
  <c r="Y300" i="15"/>
  <c r="V300" i="15"/>
  <c r="Q300" i="15"/>
  <c r="M300" i="15"/>
  <c r="Y299" i="15"/>
  <c r="Y456" i="15" s="1"/>
  <c r="V299" i="15"/>
  <c r="Q299" i="15"/>
  <c r="M299" i="15"/>
  <c r="Q298" i="15"/>
  <c r="M298" i="15"/>
  <c r="M297" i="15"/>
  <c r="M295" i="15"/>
  <c r="M294" i="15"/>
  <c r="M293" i="15"/>
  <c r="M292" i="15"/>
  <c r="M291" i="15"/>
  <c r="M290" i="15"/>
  <c r="M289" i="15"/>
  <c r="M288" i="15"/>
  <c r="M287" i="15"/>
  <c r="AC285" i="15"/>
  <c r="M284" i="15"/>
  <c r="AB283" i="15"/>
  <c r="AA283" i="15"/>
  <c r="Z283" i="15"/>
  <c r="Y283" i="15"/>
  <c r="X283" i="15"/>
  <c r="W283" i="15"/>
  <c r="V283" i="15"/>
  <c r="U283" i="15"/>
  <c r="T283" i="15"/>
  <c r="S283" i="15"/>
  <c r="R283" i="15"/>
  <c r="Q283" i="15"/>
  <c r="P283" i="15"/>
  <c r="O283" i="15"/>
  <c r="N283" i="15"/>
  <c r="M283" i="15"/>
  <c r="L283" i="15"/>
  <c r="K283" i="15"/>
  <c r="J283" i="15"/>
  <c r="I283" i="15"/>
  <c r="H283" i="15"/>
  <c r="Y282" i="15"/>
  <c r="V282" i="15"/>
  <c r="Q282" i="15"/>
  <c r="M282" i="15"/>
  <c r="Y281" i="15"/>
  <c r="V281" i="15"/>
  <c r="Q281" i="15"/>
  <c r="M281" i="15"/>
  <c r="Y280" i="15"/>
  <c r="V280" i="15"/>
  <c r="Q280" i="15"/>
  <c r="M280" i="15"/>
  <c r="Y279" i="15"/>
  <c r="V279" i="15"/>
  <c r="Q279" i="15"/>
  <c r="M279" i="15"/>
  <c r="Y278" i="15"/>
  <c r="V278" i="15"/>
  <c r="V276" i="15" s="1"/>
  <c r="Q278" i="15"/>
  <c r="Q276" i="15" s="1"/>
  <c r="M278" i="15"/>
  <c r="M277" i="15"/>
  <c r="AB276" i="15"/>
  <c r="AA276" i="15"/>
  <c r="Z276" i="15"/>
  <c r="Y276" i="15"/>
  <c r="X276" i="15"/>
  <c r="W276" i="15"/>
  <c r="U276" i="15"/>
  <c r="T276" i="15"/>
  <c r="S276" i="15"/>
  <c r="R276" i="15"/>
  <c r="P276" i="15"/>
  <c r="O276" i="15"/>
  <c r="N276" i="15"/>
  <c r="L276" i="15"/>
  <c r="K276" i="15"/>
  <c r="J276" i="15"/>
  <c r="I276" i="15"/>
  <c r="H276" i="15"/>
  <c r="M275" i="15"/>
  <c r="AB274" i="15"/>
  <c r="AA274" i="15"/>
  <c r="Z274" i="15"/>
  <c r="Y274" i="15"/>
  <c r="X274" i="15"/>
  <c r="W274" i="15"/>
  <c r="V274" i="15"/>
  <c r="U274" i="15"/>
  <c r="T274" i="15"/>
  <c r="S274" i="15"/>
  <c r="R274" i="15"/>
  <c r="Q274" i="15"/>
  <c r="P274" i="15"/>
  <c r="O274" i="15"/>
  <c r="N274" i="15"/>
  <c r="M274" i="15"/>
  <c r="L274" i="15"/>
  <c r="K274" i="15"/>
  <c r="J274" i="15"/>
  <c r="I274" i="15"/>
  <c r="H274" i="15"/>
  <c r="Y273" i="15"/>
  <c r="V273" i="15"/>
  <c r="Q273" i="15"/>
  <c r="M273" i="15"/>
  <c r="Y272" i="15"/>
  <c r="M272" i="15"/>
  <c r="M271" i="15"/>
  <c r="M270" i="15"/>
  <c r="M269" i="15"/>
  <c r="M268" i="15"/>
  <c r="M267" i="15"/>
  <c r="Y266" i="15"/>
  <c r="V266" i="15"/>
  <c r="Q266" i="15"/>
  <c r="M266" i="15"/>
  <c r="AB265" i="15"/>
  <c r="AB264" i="15" s="1"/>
  <c r="AA265" i="15"/>
  <c r="AA264" i="15" s="1"/>
  <c r="Z265" i="15"/>
  <c r="Z264" i="15" s="1"/>
  <c r="X265" i="15"/>
  <c r="W265" i="15"/>
  <c r="U265" i="15"/>
  <c r="T265" i="15"/>
  <c r="S265" i="15"/>
  <c r="R265" i="15"/>
  <c r="P265" i="15"/>
  <c r="O265" i="15"/>
  <c r="N265" i="15"/>
  <c r="L265" i="15"/>
  <c r="L264" i="15" s="1"/>
  <c r="K265" i="15"/>
  <c r="K264" i="15" s="1"/>
  <c r="J265" i="15"/>
  <c r="J264" i="15" s="1"/>
  <c r="I265" i="15"/>
  <c r="I264" i="15" s="1"/>
  <c r="H265" i="15"/>
  <c r="H264" i="15" s="1"/>
  <c r="AC264" i="15"/>
  <c r="AC262" i="15"/>
  <c r="AA262" i="15"/>
  <c r="Z262" i="15"/>
  <c r="Y262" i="15"/>
  <c r="X262" i="15"/>
  <c r="W262" i="15"/>
  <c r="V262" i="15"/>
  <c r="U262" i="15"/>
  <c r="T262" i="15"/>
  <c r="S262" i="15"/>
  <c r="R262" i="15"/>
  <c r="Q262" i="15"/>
  <c r="P262" i="15"/>
  <c r="O262" i="15"/>
  <c r="N262" i="15"/>
  <c r="M262" i="15"/>
  <c r="L262" i="15"/>
  <c r="K262" i="15"/>
  <c r="J262" i="15"/>
  <c r="I262" i="15"/>
  <c r="H262" i="15"/>
  <c r="M261" i="15"/>
  <c r="Y260" i="15"/>
  <c r="V260" i="15"/>
  <c r="V259" i="15" s="1"/>
  <c r="Q260" i="15"/>
  <c r="Q259" i="15" s="1"/>
  <c r="M260" i="15"/>
  <c r="M259" i="15" s="1"/>
  <c r="AC259" i="15"/>
  <c r="AB259" i="15"/>
  <c r="AA259" i="15"/>
  <c r="Z259" i="15"/>
  <c r="Y259" i="15"/>
  <c r="X259" i="15"/>
  <c r="W259" i="15"/>
  <c r="U259" i="15"/>
  <c r="T259" i="15"/>
  <c r="S259" i="15"/>
  <c r="R259" i="15"/>
  <c r="P259" i="15"/>
  <c r="O259" i="15"/>
  <c r="N259" i="15"/>
  <c r="L259" i="15"/>
  <c r="K259" i="15"/>
  <c r="J259" i="15"/>
  <c r="I259" i="15"/>
  <c r="H259" i="15"/>
  <c r="AB258" i="15"/>
  <c r="AB255" i="15" s="1"/>
  <c r="M258" i="15"/>
  <c r="M257" i="15"/>
  <c r="M256" i="15"/>
  <c r="AA255" i="15"/>
  <c r="Z255" i="15"/>
  <c r="Y255" i="15"/>
  <c r="X255" i="15"/>
  <c r="W255" i="15"/>
  <c r="V255" i="15"/>
  <c r="U255" i="15"/>
  <c r="T255" i="15"/>
  <c r="S255" i="15"/>
  <c r="R255" i="15"/>
  <c r="Q255" i="15"/>
  <c r="P255" i="15"/>
  <c r="O255" i="15"/>
  <c r="N255" i="15"/>
  <c r="L255" i="15"/>
  <c r="K255" i="15"/>
  <c r="J255" i="15"/>
  <c r="I255" i="15"/>
  <c r="H255" i="15"/>
  <c r="M254" i="15"/>
  <c r="AB253" i="15"/>
  <c r="AA253" i="15"/>
  <c r="Z253" i="15"/>
  <c r="Y253" i="15"/>
  <c r="X253" i="15"/>
  <c r="W253" i="15"/>
  <c r="V253" i="15"/>
  <c r="U253" i="15"/>
  <c r="T253" i="15"/>
  <c r="S253" i="15"/>
  <c r="R253" i="15"/>
  <c r="Q253" i="15"/>
  <c r="P253" i="15"/>
  <c r="O253" i="15"/>
  <c r="N253" i="15"/>
  <c r="M253" i="15"/>
  <c r="L253" i="15"/>
  <c r="K253" i="15"/>
  <c r="J253" i="15"/>
  <c r="I253" i="15"/>
  <c r="H253" i="15"/>
  <c r="M252" i="15"/>
  <c r="AB251" i="15"/>
  <c r="AA251" i="15"/>
  <c r="Z251" i="15"/>
  <c r="Y251" i="15"/>
  <c r="X251" i="15"/>
  <c r="W251" i="15"/>
  <c r="V251" i="15"/>
  <c r="U251" i="15"/>
  <c r="T251" i="15"/>
  <c r="S251" i="15"/>
  <c r="R251" i="15"/>
  <c r="Q251" i="15"/>
  <c r="P251" i="15"/>
  <c r="O251" i="15"/>
  <c r="N251" i="15"/>
  <c r="M251" i="15"/>
  <c r="L251" i="15"/>
  <c r="K251" i="15"/>
  <c r="J251" i="15"/>
  <c r="I251" i="15"/>
  <c r="H251" i="15"/>
  <c r="M250" i="15"/>
  <c r="M249" i="15"/>
  <c r="Y245" i="15"/>
  <c r="V245" i="15"/>
  <c r="Q245" i="15"/>
  <c r="Q235" i="15" s="1"/>
  <c r="M245" i="15"/>
  <c r="M244" i="15"/>
  <c r="M239" i="15"/>
  <c r="M238" i="15"/>
  <c r="V236" i="15"/>
  <c r="M236" i="15"/>
  <c r="AB235" i="15"/>
  <c r="AA235" i="15"/>
  <c r="Z235" i="15"/>
  <c r="Y235" i="15"/>
  <c r="X235" i="15"/>
  <c r="W235" i="15"/>
  <c r="U235" i="15"/>
  <c r="T235" i="15"/>
  <c r="S235" i="15"/>
  <c r="R235" i="15"/>
  <c r="P235" i="15"/>
  <c r="O235" i="15"/>
  <c r="N235" i="15"/>
  <c r="L235" i="15"/>
  <c r="K235" i="15"/>
  <c r="J235" i="15"/>
  <c r="I235" i="15"/>
  <c r="H235" i="15"/>
  <c r="M232" i="15"/>
  <c r="M231" i="15"/>
  <c r="AB230" i="15"/>
  <c r="AA230" i="15"/>
  <c r="Z230" i="15"/>
  <c r="X230" i="15"/>
  <c r="W230" i="15"/>
  <c r="V230" i="15"/>
  <c r="U230" i="15"/>
  <c r="T230" i="15"/>
  <c r="S230" i="15"/>
  <c r="R230" i="15"/>
  <c r="Q230" i="15"/>
  <c r="P230" i="15"/>
  <c r="O230" i="15"/>
  <c r="N230" i="15"/>
  <c r="L230" i="15"/>
  <c r="K230" i="15"/>
  <c r="J230" i="15"/>
  <c r="I230" i="15"/>
  <c r="H230" i="15"/>
  <c r="AC229" i="15"/>
  <c r="M227" i="15"/>
  <c r="M226" i="15"/>
  <c r="AB225" i="15"/>
  <c r="AA225" i="15"/>
  <c r="Z225" i="15"/>
  <c r="Y225" i="15"/>
  <c r="X225" i="15"/>
  <c r="W225" i="15"/>
  <c r="V225" i="15"/>
  <c r="U225" i="15"/>
  <c r="T225" i="15"/>
  <c r="S225" i="15"/>
  <c r="R225" i="15"/>
  <c r="Q225" i="15"/>
  <c r="P225" i="15"/>
  <c r="O225" i="15"/>
  <c r="N225" i="15"/>
  <c r="L225" i="15"/>
  <c r="K225" i="15"/>
  <c r="J225" i="15"/>
  <c r="I225" i="15"/>
  <c r="H225" i="15"/>
  <c r="Y224" i="15"/>
  <c r="Y221" i="15" s="1"/>
  <c r="V224" i="15"/>
  <c r="V221" i="15" s="1"/>
  <c r="Q224" i="15"/>
  <c r="Q221" i="15" s="1"/>
  <c r="M224" i="15"/>
  <c r="M223" i="15"/>
  <c r="M222" i="15"/>
  <c r="AB221" i="15"/>
  <c r="AA221" i="15"/>
  <c r="Z221" i="15"/>
  <c r="X221" i="15"/>
  <c r="W221" i="15"/>
  <c r="U221" i="15"/>
  <c r="T221" i="15"/>
  <c r="S221" i="15"/>
  <c r="R221" i="15"/>
  <c r="P221" i="15"/>
  <c r="O221" i="15"/>
  <c r="N221" i="15"/>
  <c r="L221" i="15"/>
  <c r="K221" i="15"/>
  <c r="J221" i="15"/>
  <c r="I221" i="15"/>
  <c r="H221" i="15"/>
  <c r="M220" i="15"/>
  <c r="M213" i="15"/>
  <c r="M212" i="15"/>
  <c r="M210" i="15"/>
  <c r="M209" i="15"/>
  <c r="AB208" i="15"/>
  <c r="AA208" i="15"/>
  <c r="Z208" i="15"/>
  <c r="Y208" i="15"/>
  <c r="X208" i="15"/>
  <c r="W208" i="15"/>
  <c r="V208" i="15"/>
  <c r="U208" i="15"/>
  <c r="U207" i="15" s="1"/>
  <c r="T208" i="15"/>
  <c r="S208" i="15"/>
  <c r="S207" i="15" s="1"/>
  <c r="R208" i="15"/>
  <c r="Q208" i="15"/>
  <c r="P208" i="15"/>
  <c r="O208" i="15"/>
  <c r="N208" i="15"/>
  <c r="L208" i="15"/>
  <c r="K208" i="15"/>
  <c r="J208" i="15"/>
  <c r="I208" i="15"/>
  <c r="H208" i="15"/>
  <c r="AC207" i="15"/>
  <c r="Y206" i="15"/>
  <c r="V206" i="15"/>
  <c r="Q206" i="15"/>
  <c r="M206" i="15"/>
  <c r="Y205" i="15"/>
  <c r="V205" i="15"/>
  <c r="Q205" i="15"/>
  <c r="M205" i="15"/>
  <c r="Y204" i="15"/>
  <c r="V204" i="15"/>
  <c r="Q204" i="15"/>
  <c r="M204" i="15"/>
  <c r="Y203" i="15"/>
  <c r="V203" i="15"/>
  <c r="Q203" i="15"/>
  <c r="M203" i="15"/>
  <c r="O202" i="15"/>
  <c r="O191" i="15" s="1"/>
  <c r="N202" i="15"/>
  <c r="N191" i="15" s="1"/>
  <c r="L202" i="15"/>
  <c r="L191" i="15" s="1"/>
  <c r="K202" i="15"/>
  <c r="K191" i="15" s="1"/>
  <c r="Y201" i="15"/>
  <c r="Y193" i="15" s="1"/>
  <c r="Y191" i="15" s="1"/>
  <c r="V201" i="15"/>
  <c r="Q201" i="15"/>
  <c r="M201" i="15"/>
  <c r="AA193" i="15"/>
  <c r="AA191" i="15" s="1"/>
  <c r="Z193" i="15"/>
  <c r="Z191" i="15" s="1"/>
  <c r="X193" i="15"/>
  <c r="X191" i="15" s="1"/>
  <c r="W193" i="15"/>
  <c r="W191" i="15" s="1"/>
  <c r="V193" i="15"/>
  <c r="V191" i="15" s="1"/>
  <c r="U193" i="15"/>
  <c r="U191" i="15" s="1"/>
  <c r="T193" i="15"/>
  <c r="T191" i="15" s="1"/>
  <c r="S193" i="15"/>
  <c r="S191" i="15" s="1"/>
  <c r="R193" i="15"/>
  <c r="R191" i="15" s="1"/>
  <c r="Q193" i="15"/>
  <c r="Q191" i="15" s="1"/>
  <c r="P193" i="15"/>
  <c r="P191" i="15" s="1"/>
  <c r="I193" i="15"/>
  <c r="I191" i="15" s="1"/>
  <c r="H193" i="15"/>
  <c r="H191" i="15" s="1"/>
  <c r="M192" i="15"/>
  <c r="AC191" i="15"/>
  <c r="AB191" i="15"/>
  <c r="J191" i="15"/>
  <c r="M190" i="15"/>
  <c r="M189" i="15"/>
  <c r="M188" i="15"/>
  <c r="AB187" i="15"/>
  <c r="AA187" i="15"/>
  <c r="Z187" i="15"/>
  <c r="Y187" i="15"/>
  <c r="X187" i="15"/>
  <c r="W187" i="15"/>
  <c r="V187" i="15"/>
  <c r="U187" i="15"/>
  <c r="T187" i="15"/>
  <c r="S187" i="15"/>
  <c r="R187" i="15"/>
  <c r="Q187" i="15"/>
  <c r="P187" i="15"/>
  <c r="O187" i="15"/>
  <c r="N187" i="15"/>
  <c r="L187" i="15"/>
  <c r="K187" i="15"/>
  <c r="J187" i="15"/>
  <c r="I187" i="15"/>
  <c r="H187" i="15"/>
  <c r="M186" i="15"/>
  <c r="M185" i="15"/>
  <c r="AB184" i="15"/>
  <c r="AA184" i="15"/>
  <c r="Z184" i="15"/>
  <c r="Y184" i="15"/>
  <c r="X184" i="15"/>
  <c r="W184" i="15"/>
  <c r="V184" i="15"/>
  <c r="U184" i="15"/>
  <c r="T184" i="15"/>
  <c r="S184" i="15"/>
  <c r="R184" i="15"/>
  <c r="Q184" i="15"/>
  <c r="P184" i="15"/>
  <c r="O184" i="15"/>
  <c r="N184" i="15"/>
  <c r="L184" i="15"/>
  <c r="K184" i="15"/>
  <c r="J184" i="15"/>
  <c r="I184" i="15"/>
  <c r="H184" i="15"/>
  <c r="M178" i="15"/>
  <c r="M177" i="15"/>
  <c r="M176" i="15"/>
  <c r="M175" i="15"/>
  <c r="M174" i="15"/>
  <c r="AB173" i="15"/>
  <c r="AA173" i="15"/>
  <c r="Z173" i="15"/>
  <c r="Y173" i="15"/>
  <c r="X173" i="15"/>
  <c r="W173" i="15"/>
  <c r="V173" i="15"/>
  <c r="U173" i="15"/>
  <c r="T173" i="15"/>
  <c r="S173" i="15"/>
  <c r="R173" i="15"/>
  <c r="Q173" i="15"/>
  <c r="P173" i="15"/>
  <c r="O173" i="15"/>
  <c r="N173" i="15"/>
  <c r="L173" i="15"/>
  <c r="K173" i="15"/>
  <c r="J173" i="15"/>
  <c r="I173" i="15"/>
  <c r="H173" i="15"/>
  <c r="Q172" i="15"/>
  <c r="M172" i="15"/>
  <c r="Q170" i="15"/>
  <c r="M170" i="15"/>
  <c r="AB169" i="15"/>
  <c r="Q169" i="15"/>
  <c r="M169" i="15"/>
  <c r="AB168" i="15"/>
  <c r="AA168" i="15"/>
  <c r="Z168" i="15"/>
  <c r="Y168" i="15"/>
  <c r="X168" i="15"/>
  <c r="W168" i="15"/>
  <c r="V168" i="15"/>
  <c r="U168" i="15"/>
  <c r="T168" i="15"/>
  <c r="S168" i="15"/>
  <c r="R168" i="15"/>
  <c r="P168" i="15"/>
  <c r="O168" i="15"/>
  <c r="N168" i="15"/>
  <c r="L168" i="15"/>
  <c r="K168" i="15"/>
  <c r="J168" i="15"/>
  <c r="I168" i="15"/>
  <c r="H168" i="15"/>
  <c r="M167" i="15"/>
  <c r="M166" i="15"/>
  <c r="M164" i="15"/>
  <c r="AB163" i="15"/>
  <c r="AA163" i="15"/>
  <c r="Z163" i="15"/>
  <c r="Y163" i="15"/>
  <c r="X163" i="15"/>
  <c r="W163" i="15"/>
  <c r="V163" i="15"/>
  <c r="U163" i="15"/>
  <c r="T163" i="15"/>
  <c r="S163" i="15"/>
  <c r="R163" i="15"/>
  <c r="Q163" i="15"/>
  <c r="P163" i="15"/>
  <c r="O163" i="15"/>
  <c r="N163" i="15"/>
  <c r="L163" i="15"/>
  <c r="K163" i="15"/>
  <c r="J163" i="15"/>
  <c r="I163" i="15"/>
  <c r="H163" i="15"/>
  <c r="Q160" i="15"/>
  <c r="M160" i="15"/>
  <c r="Q158" i="15"/>
  <c r="M158" i="15"/>
  <c r="M156" i="15"/>
  <c r="M155" i="15"/>
  <c r="M153" i="15"/>
  <c r="M152" i="15"/>
  <c r="Q151" i="15"/>
  <c r="Q150" i="15"/>
  <c r="AA149" i="15"/>
  <c r="AA142" i="15" s="1"/>
  <c r="Z149" i="15"/>
  <c r="Z142" i="15" s="1"/>
  <c r="Y149" i="15"/>
  <c r="X149" i="15"/>
  <c r="X142" i="15" s="1"/>
  <c r="W149" i="15"/>
  <c r="W142" i="15" s="1"/>
  <c r="V149" i="15"/>
  <c r="V142" i="15" s="1"/>
  <c r="U149" i="15"/>
  <c r="U142" i="15" s="1"/>
  <c r="T149" i="15"/>
  <c r="T142" i="15" s="1"/>
  <c r="S149" i="15"/>
  <c r="S142" i="15" s="1"/>
  <c r="R149" i="15"/>
  <c r="R142" i="15" s="1"/>
  <c r="P149" i="15"/>
  <c r="P142" i="15" s="1"/>
  <c r="O149" i="15"/>
  <c r="O142" i="15" s="1"/>
  <c r="N149" i="15"/>
  <c r="N142" i="15" s="1"/>
  <c r="L149" i="15"/>
  <c r="L142" i="15" s="1"/>
  <c r="K149" i="15"/>
  <c r="K142" i="15" s="1"/>
  <c r="J149" i="15"/>
  <c r="J142" i="15" s="1"/>
  <c r="Q148" i="15"/>
  <c r="M148" i="15"/>
  <c r="Q147" i="15"/>
  <c r="M147" i="15"/>
  <c r="Q146" i="15"/>
  <c r="M146" i="15"/>
  <c r="Q145" i="15"/>
  <c r="M145" i="15"/>
  <c r="Q144" i="15"/>
  <c r="M144" i="15"/>
  <c r="Q143" i="15"/>
  <c r="M143" i="15"/>
  <c r="AC142" i="15"/>
  <c r="AB142" i="15"/>
  <c r="Y142" i="15"/>
  <c r="I142" i="15"/>
  <c r="H142" i="15"/>
  <c r="M141" i="15"/>
  <c r="M140" i="15"/>
  <c r="M139" i="15"/>
  <c r="M138" i="15"/>
  <c r="AB137" i="15"/>
  <c r="AA137" i="15"/>
  <c r="Z137" i="15"/>
  <c r="Y137" i="15"/>
  <c r="X137" i="15"/>
  <c r="W137" i="15"/>
  <c r="W136" i="15" s="1"/>
  <c r="W135" i="15" s="1"/>
  <c r="W134" i="15" s="1"/>
  <c r="W133" i="15" s="1"/>
  <c r="W132" i="15" s="1"/>
  <c r="W131" i="15" s="1"/>
  <c r="W130" i="15" s="1"/>
  <c r="W129" i="15" s="1"/>
  <c r="V137" i="15"/>
  <c r="V136" i="15" s="1"/>
  <c r="V135" i="15" s="1"/>
  <c r="V134" i="15" s="1"/>
  <c r="V133" i="15" s="1"/>
  <c r="V132" i="15" s="1"/>
  <c r="V131" i="15" s="1"/>
  <c r="V130" i="15" s="1"/>
  <c r="V129" i="15" s="1"/>
  <c r="U137" i="15"/>
  <c r="T137" i="15"/>
  <c r="S137" i="15"/>
  <c r="S136" i="15" s="1"/>
  <c r="S135" i="15" s="1"/>
  <c r="R137" i="15"/>
  <c r="Q137" i="15"/>
  <c r="P137" i="15"/>
  <c r="O137" i="15"/>
  <c r="N137" i="15"/>
  <c r="L137" i="15"/>
  <c r="K137" i="15"/>
  <c r="J137" i="15"/>
  <c r="I137" i="15"/>
  <c r="H137" i="15"/>
  <c r="M135" i="15"/>
  <c r="M134" i="15"/>
  <c r="AB133" i="15"/>
  <c r="AA133" i="15"/>
  <c r="Z133" i="15"/>
  <c r="O133" i="15"/>
  <c r="N133" i="15"/>
  <c r="L133" i="15"/>
  <c r="K133" i="15"/>
  <c r="AB132" i="15"/>
  <c r="M132" i="15"/>
  <c r="M131" i="15"/>
  <c r="M130" i="15"/>
  <c r="AB129" i="15"/>
  <c r="O129" i="15"/>
  <c r="N129" i="15"/>
  <c r="L129" i="15"/>
  <c r="K129" i="15"/>
  <c r="AB128" i="15"/>
  <c r="Y128" i="15"/>
  <c r="V128" i="15"/>
  <c r="Q128" i="15"/>
  <c r="M128" i="15"/>
  <c r="Y127" i="15"/>
  <c r="V127" i="15"/>
  <c r="Q127" i="15"/>
  <c r="M127" i="15"/>
  <c r="Y126" i="15"/>
  <c r="V126" i="15"/>
  <c r="Q126" i="15"/>
  <c r="M126" i="15"/>
  <c r="Y125" i="15"/>
  <c r="V125" i="15"/>
  <c r="Q125" i="15"/>
  <c r="M125" i="15"/>
  <c r="AB124" i="15"/>
  <c r="V124" i="15"/>
  <c r="S124" i="15"/>
  <c r="S462" i="15" s="1"/>
  <c r="O124" i="15"/>
  <c r="O462" i="15" s="1"/>
  <c r="N124" i="15"/>
  <c r="L124" i="15"/>
  <c r="L462" i="15" s="1"/>
  <c r="K124" i="15"/>
  <c r="K462" i="15" s="1"/>
  <c r="M122" i="15"/>
  <c r="M121" i="15"/>
  <c r="M120" i="15"/>
  <c r="AB119" i="15"/>
  <c r="AA119" i="15"/>
  <c r="Z119" i="15"/>
  <c r="Z105" i="15" s="1"/>
  <c r="Y119" i="15"/>
  <c r="X119" i="15"/>
  <c r="X105" i="15" s="1"/>
  <c r="W119" i="15"/>
  <c r="V119" i="15"/>
  <c r="U119" i="15"/>
  <c r="U105" i="15" s="1"/>
  <c r="T119" i="15"/>
  <c r="T105" i="15" s="1"/>
  <c r="S119" i="15"/>
  <c r="R119" i="15"/>
  <c r="R105" i="15" s="1"/>
  <c r="Q119" i="15"/>
  <c r="P119" i="15"/>
  <c r="P105" i="15" s="1"/>
  <c r="O119" i="15"/>
  <c r="N119" i="15"/>
  <c r="L119" i="15"/>
  <c r="K119" i="15"/>
  <c r="I119" i="15"/>
  <c r="I105" i="15" s="1"/>
  <c r="H119" i="15"/>
  <c r="H105" i="15" s="1"/>
  <c r="M117" i="15"/>
  <c r="M114" i="15"/>
  <c r="M113" i="15"/>
  <c r="M112" i="15"/>
  <c r="M111" i="15"/>
  <c r="XFD110" i="15"/>
  <c r="M107" i="15"/>
  <c r="Y106" i="15"/>
  <c r="V106" i="15"/>
  <c r="Q106" i="15"/>
  <c r="M106" i="15"/>
  <c r="AC105" i="15"/>
  <c r="AC104" i="15" s="1"/>
  <c r="J105" i="15"/>
  <c r="Q103" i="15"/>
  <c r="M103" i="15"/>
  <c r="Q102" i="15"/>
  <c r="M102" i="15"/>
  <c r="AC101" i="15"/>
  <c r="AB101" i="15"/>
  <c r="AA101" i="15"/>
  <c r="Z101" i="15"/>
  <c r="Y101" i="15"/>
  <c r="X101" i="15"/>
  <c r="W101" i="15"/>
  <c r="V101" i="15"/>
  <c r="U101" i="15"/>
  <c r="T101" i="15"/>
  <c r="S101" i="15"/>
  <c r="R101" i="15"/>
  <c r="P101" i="15"/>
  <c r="O101" i="15"/>
  <c r="N101" i="15"/>
  <c r="L101" i="15"/>
  <c r="K101" i="15"/>
  <c r="J101" i="15"/>
  <c r="I101" i="15"/>
  <c r="H101" i="15"/>
  <c r="Y100" i="15"/>
  <c r="V100" i="15"/>
  <c r="Q100" i="15"/>
  <c r="M100" i="15"/>
  <c r="Y99" i="15"/>
  <c r="V99" i="15"/>
  <c r="Q99" i="15"/>
  <c r="M99" i="15"/>
  <c r="Y98" i="15"/>
  <c r="V98" i="15"/>
  <c r="Q98" i="15"/>
  <c r="M98" i="15"/>
  <c r="AB97" i="15"/>
  <c r="AB96" i="15" s="1"/>
  <c r="O97" i="15"/>
  <c r="O478" i="15" s="1"/>
  <c r="N97" i="15"/>
  <c r="N478" i="15" s="1"/>
  <c r="M97" i="15"/>
  <c r="M96" i="15" s="1"/>
  <c r="L97" i="15"/>
  <c r="L96" i="15" s="1"/>
  <c r="K97" i="15"/>
  <c r="K96" i="15" s="1"/>
  <c r="AA96" i="15"/>
  <c r="Z96" i="15"/>
  <c r="Y96" i="15"/>
  <c r="X96" i="15"/>
  <c r="W96" i="15"/>
  <c r="V96" i="15"/>
  <c r="U96" i="15"/>
  <c r="T96" i="15"/>
  <c r="S96" i="15"/>
  <c r="R96" i="15"/>
  <c r="Q96" i="15"/>
  <c r="P96" i="15"/>
  <c r="J96" i="15"/>
  <c r="I96" i="15"/>
  <c r="H96" i="15"/>
  <c r="Y95" i="15"/>
  <c r="V95" i="15"/>
  <c r="Q95" i="15"/>
  <c r="M95" i="15"/>
  <c r="Y94" i="15"/>
  <c r="V94" i="15"/>
  <c r="Q94" i="15"/>
  <c r="M94" i="15"/>
  <c r="Y93" i="15"/>
  <c r="V93" i="15"/>
  <c r="Q93" i="15"/>
  <c r="M93" i="15"/>
  <c r="Y92" i="15"/>
  <c r="V92" i="15"/>
  <c r="Q92" i="15"/>
  <c r="M92" i="15"/>
  <c r="Y91" i="15"/>
  <c r="V91" i="15"/>
  <c r="Q91" i="15"/>
  <c r="M91" i="15"/>
  <c r="AB90" i="15"/>
  <c r="V90" i="15"/>
  <c r="V463" i="15" s="1"/>
  <c r="S90" i="15"/>
  <c r="S463" i="15" s="1"/>
  <c r="O90" i="15"/>
  <c r="O463" i="15" s="1"/>
  <c r="N90" i="15"/>
  <c r="N463" i="15" s="1"/>
  <c r="L90" i="15"/>
  <c r="L463" i="15" s="1"/>
  <c r="K90" i="15"/>
  <c r="K463" i="15" s="1"/>
  <c r="Y89" i="15"/>
  <c r="V89" i="15"/>
  <c r="Q89" i="15"/>
  <c r="M89" i="15"/>
  <c r="Y88" i="15"/>
  <c r="V88" i="15"/>
  <c r="Q88" i="15"/>
  <c r="M88" i="15"/>
  <c r="Y87" i="15"/>
  <c r="V87" i="15"/>
  <c r="Q87" i="15"/>
  <c r="M87" i="15"/>
  <c r="Y86" i="15"/>
  <c r="V86" i="15"/>
  <c r="Q86" i="15"/>
  <c r="M86" i="15"/>
  <c r="Y85" i="15"/>
  <c r="V85" i="15"/>
  <c r="Q85" i="15"/>
  <c r="M85" i="15"/>
  <c r="AB84" i="15"/>
  <c r="AA84" i="15"/>
  <c r="Z84" i="15"/>
  <c r="Y84" i="15" s="1"/>
  <c r="X84" i="15"/>
  <c r="W84" i="15"/>
  <c r="T84" i="15"/>
  <c r="S84" i="15"/>
  <c r="O84" i="15"/>
  <c r="N84" i="15"/>
  <c r="L84" i="15"/>
  <c r="K84" i="15"/>
  <c r="J84" i="15"/>
  <c r="M83" i="15"/>
  <c r="M82" i="15"/>
  <c r="M81" i="15"/>
  <c r="M80" i="15"/>
  <c r="M79" i="15"/>
  <c r="AB78" i="15"/>
  <c r="AA78" i="15"/>
  <c r="Z78" i="15"/>
  <c r="Y78" i="15"/>
  <c r="X78" i="15"/>
  <c r="W78" i="15"/>
  <c r="V78" i="15"/>
  <c r="U78" i="15"/>
  <c r="T78" i="15"/>
  <c r="S78" i="15"/>
  <c r="R78" i="15"/>
  <c r="Q78" i="15"/>
  <c r="P78" i="15"/>
  <c r="O78" i="15"/>
  <c r="O508" i="15" s="1"/>
  <c r="N78" i="15"/>
  <c r="N508" i="15" s="1"/>
  <c r="L78" i="15"/>
  <c r="K78" i="15"/>
  <c r="J78" i="15"/>
  <c r="I78" i="15"/>
  <c r="H78" i="15"/>
  <c r="V77" i="15"/>
  <c r="Q77" i="15"/>
  <c r="M77" i="15"/>
  <c r="V76" i="15"/>
  <c r="Q76" i="15"/>
  <c r="M76" i="15"/>
  <c r="V75" i="15"/>
  <c r="Q75" i="15"/>
  <c r="M75" i="15"/>
  <c r="AB74" i="15"/>
  <c r="V74" i="15"/>
  <c r="V461" i="15" s="1"/>
  <c r="S74" i="15"/>
  <c r="O74" i="15"/>
  <c r="O461" i="15" s="1"/>
  <c r="N74" i="15"/>
  <c r="N461" i="15" s="1"/>
  <c r="L74" i="15"/>
  <c r="L461" i="15" s="1"/>
  <c r="K74" i="15"/>
  <c r="Y73" i="15"/>
  <c r="V73" i="15"/>
  <c r="Q73" i="15"/>
  <c r="M73" i="15"/>
  <c r="Y72" i="15"/>
  <c r="V72" i="15"/>
  <c r="Q72" i="15"/>
  <c r="M72" i="15"/>
  <c r="Y71" i="15"/>
  <c r="V71" i="15"/>
  <c r="Q71" i="15"/>
  <c r="M71" i="15"/>
  <c r="AB70" i="15"/>
  <c r="AA70" i="15"/>
  <c r="Z70" i="15"/>
  <c r="Y70" i="15" s="1"/>
  <c r="X70" i="15"/>
  <c r="W70" i="15"/>
  <c r="T70" i="15"/>
  <c r="S70" i="15"/>
  <c r="O70" i="15"/>
  <c r="N70" i="15"/>
  <c r="K70" i="15"/>
  <c r="J70" i="15"/>
  <c r="M69" i="15"/>
  <c r="M68" i="15"/>
  <c r="M67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L66" i="15"/>
  <c r="K66" i="15"/>
  <c r="J66" i="15"/>
  <c r="I66" i="15"/>
  <c r="H66" i="15"/>
  <c r="Y64" i="15"/>
  <c r="Y62" i="15" s="1"/>
  <c r="V64" i="15"/>
  <c r="V62" i="15" s="1"/>
  <c r="Q64" i="15"/>
  <c r="Q62" i="15" s="1"/>
  <c r="M64" i="15"/>
  <c r="M63" i="15"/>
  <c r="H63" i="15"/>
  <c r="H62" i="15" s="1"/>
  <c r="AB62" i="15"/>
  <c r="AA62" i="15"/>
  <c r="Z62" i="15"/>
  <c r="X62" i="15"/>
  <c r="W62" i="15"/>
  <c r="U62" i="15"/>
  <c r="T62" i="15"/>
  <c r="S62" i="15"/>
  <c r="R62" i="15"/>
  <c r="P62" i="15"/>
  <c r="O62" i="15"/>
  <c r="N62" i="15"/>
  <c r="L62" i="15"/>
  <c r="K62" i="15"/>
  <c r="J62" i="15"/>
  <c r="I62" i="15"/>
  <c r="Q61" i="15"/>
  <c r="M61" i="15"/>
  <c r="M60" i="15"/>
  <c r="M59" i="15"/>
  <c r="M58" i="15"/>
  <c r="M57" i="15"/>
  <c r="M54" i="15"/>
  <c r="M53" i="15"/>
  <c r="M52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L51" i="15"/>
  <c r="K51" i="15"/>
  <c r="J51" i="15"/>
  <c r="I51" i="15"/>
  <c r="H51" i="15"/>
  <c r="AC50" i="15"/>
  <c r="Y49" i="15"/>
  <c r="V49" i="15"/>
  <c r="Q49" i="15"/>
  <c r="M49" i="15"/>
  <c r="Y48" i="15"/>
  <c r="V48" i="15"/>
  <c r="Q48" i="15"/>
  <c r="Q46" i="15" s="1"/>
  <c r="M48" i="15"/>
  <c r="M527" i="15" s="1"/>
  <c r="M47" i="15"/>
  <c r="M46" i="15" s="1"/>
  <c r="AB46" i="15"/>
  <c r="AA46" i="15"/>
  <c r="Z46" i="15"/>
  <c r="Y46" i="15"/>
  <c r="X46" i="15"/>
  <c r="W46" i="15"/>
  <c r="V46" i="15"/>
  <c r="U46" i="15"/>
  <c r="T46" i="15"/>
  <c r="S46" i="15"/>
  <c r="R46" i="15"/>
  <c r="P46" i="15"/>
  <c r="O46" i="15"/>
  <c r="N46" i="15"/>
  <c r="L46" i="15"/>
  <c r="K46" i="15"/>
  <c r="J46" i="15"/>
  <c r="I46" i="15"/>
  <c r="H46" i="15"/>
  <c r="M45" i="15"/>
  <c r="AB44" i="15"/>
  <c r="AB38" i="15" s="1"/>
  <c r="M44" i="15"/>
  <c r="M43" i="15"/>
  <c r="M42" i="15"/>
  <c r="M41" i="15"/>
  <c r="M40" i="15"/>
  <c r="M39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L38" i="15"/>
  <c r="K38" i="15"/>
  <c r="J38" i="15"/>
  <c r="I38" i="15"/>
  <c r="H38" i="15"/>
  <c r="AC37" i="15"/>
  <c r="AB36" i="15"/>
  <c r="AB35" i="15" s="1"/>
  <c r="M36" i="15"/>
  <c r="AC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M34" i="15"/>
  <c r="M33" i="15"/>
  <c r="Y32" i="15"/>
  <c r="Y31" i="15" s="1"/>
  <c r="V32" i="15"/>
  <c r="V31" i="15" s="1"/>
  <c r="Q32" i="15"/>
  <c r="Q31" i="15" s="1"/>
  <c r="M32" i="15"/>
  <c r="AC31" i="15"/>
  <c r="AB31" i="15"/>
  <c r="AA31" i="15"/>
  <c r="Z31" i="15"/>
  <c r="X31" i="15"/>
  <c r="W31" i="15"/>
  <c r="U31" i="15"/>
  <c r="T31" i="15"/>
  <c r="S31" i="15"/>
  <c r="R31" i="15"/>
  <c r="P31" i="15"/>
  <c r="O31" i="15"/>
  <c r="N31" i="15"/>
  <c r="L31" i="15"/>
  <c r="K31" i="15"/>
  <c r="J31" i="15"/>
  <c r="I31" i="15"/>
  <c r="H31" i="15"/>
  <c r="M30" i="15"/>
  <c r="M29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L28" i="15"/>
  <c r="K28" i="15"/>
  <c r="J28" i="15"/>
  <c r="I28" i="15"/>
  <c r="H28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M25" i="15"/>
  <c r="M24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L23" i="15"/>
  <c r="K23" i="15"/>
  <c r="J23" i="15"/>
  <c r="I23" i="15"/>
  <c r="H23" i="15"/>
  <c r="M22" i="15"/>
  <c r="M21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L20" i="15"/>
  <c r="K20" i="15"/>
  <c r="J20" i="15"/>
  <c r="I20" i="15"/>
  <c r="H20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M17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V15" i="15"/>
  <c r="V14" i="15" s="1"/>
  <c r="Q15" i="15"/>
  <c r="Q14" i="15" s="1"/>
  <c r="M15" i="15"/>
  <c r="M14" i="15" s="1"/>
  <c r="AB14" i="15"/>
  <c r="AA14" i="15"/>
  <c r="Z14" i="15"/>
  <c r="Y14" i="15"/>
  <c r="X14" i="15"/>
  <c r="W14" i="15"/>
  <c r="U14" i="15"/>
  <c r="T14" i="15"/>
  <c r="S14" i="15"/>
  <c r="R14" i="15"/>
  <c r="P14" i="15"/>
  <c r="O14" i="15"/>
  <c r="N14" i="15"/>
  <c r="L14" i="15"/>
  <c r="K14" i="15"/>
  <c r="J14" i="15"/>
  <c r="I14" i="15"/>
  <c r="H14" i="15"/>
  <c r="AC13" i="15"/>
  <c r="V235" i="15" l="1"/>
  <c r="V229" i="15" s="1"/>
  <c r="AA37" i="15"/>
  <c r="O37" i="15"/>
  <c r="S37" i="15"/>
  <c r="W37" i="15"/>
  <c r="X104" i="15"/>
  <c r="M394" i="15"/>
  <c r="M387" i="15" s="1"/>
  <c r="J386" i="15"/>
  <c r="M405" i="15"/>
  <c r="M441" i="15"/>
  <c r="Q101" i="15"/>
  <c r="AA65" i="15"/>
  <c r="AA50" i="15" s="1"/>
  <c r="N96" i="15"/>
  <c r="M303" i="15"/>
  <c r="AB303" i="15"/>
  <c r="N455" i="15"/>
  <c r="M455" i="15" s="1"/>
  <c r="V430" i="15"/>
  <c r="U37" i="15"/>
  <c r="Y37" i="15"/>
  <c r="U104" i="15"/>
  <c r="R264" i="15"/>
  <c r="I286" i="15"/>
  <c r="I285" i="15" s="1"/>
  <c r="AB37" i="15"/>
  <c r="S264" i="15"/>
  <c r="H104" i="15"/>
  <c r="AA207" i="15"/>
  <c r="T264" i="15"/>
  <c r="V303" i="15"/>
  <c r="Q37" i="15"/>
  <c r="K65" i="15"/>
  <c r="K50" i="15" s="1"/>
  <c r="AB65" i="15"/>
  <c r="AB50" i="15" s="1"/>
  <c r="AB105" i="15"/>
  <c r="AB104" i="15" s="1"/>
  <c r="AD262" i="15"/>
  <c r="U264" i="15"/>
  <c r="AB441" i="15"/>
  <c r="X13" i="15"/>
  <c r="S162" i="15"/>
  <c r="W162" i="15"/>
  <c r="AA162" i="15"/>
  <c r="AF262" i="15"/>
  <c r="Q303" i="15"/>
  <c r="J13" i="15"/>
  <c r="I65" i="15"/>
  <c r="I50" i="15" s="1"/>
  <c r="N65" i="15"/>
  <c r="R466" i="15"/>
  <c r="R465" i="15" s="1"/>
  <c r="Z466" i="15"/>
  <c r="Z465" i="15" s="1"/>
  <c r="O96" i="15"/>
  <c r="Z460" i="15"/>
  <c r="M66" i="15"/>
  <c r="N520" i="15"/>
  <c r="M70" i="15"/>
  <c r="V70" i="15"/>
  <c r="U70" i="15" s="1"/>
  <c r="O13" i="15"/>
  <c r="M23" i="15"/>
  <c r="M31" i="15"/>
  <c r="R65" i="15"/>
  <c r="R50" i="15" s="1"/>
  <c r="L105" i="15"/>
  <c r="L104" i="15" s="1"/>
  <c r="W229" i="15"/>
  <c r="T466" i="15"/>
  <c r="T465" i="15" s="1"/>
  <c r="X466" i="15"/>
  <c r="X465" i="15" s="1"/>
  <c r="T286" i="15"/>
  <c r="T285" i="15" s="1"/>
  <c r="W65" i="15"/>
  <c r="W50" i="15" s="1"/>
  <c r="K460" i="15"/>
  <c r="V105" i="15"/>
  <c r="V104" i="15" s="1"/>
  <c r="I104" i="15"/>
  <c r="O105" i="15"/>
  <c r="O104" i="15" s="1"/>
  <c r="AA105" i="15"/>
  <c r="AA104" i="15" s="1"/>
  <c r="O520" i="15"/>
  <c r="M133" i="15"/>
  <c r="M187" i="15"/>
  <c r="O207" i="15"/>
  <c r="O229" i="15"/>
  <c r="S229" i="15"/>
  <c r="V370" i="15"/>
  <c r="W386" i="15"/>
  <c r="Y386" i="15"/>
  <c r="AA386" i="15"/>
  <c r="I386" i="15"/>
  <c r="K386" i="15"/>
  <c r="O386" i="15"/>
  <c r="Q386" i="15"/>
  <c r="S386" i="15"/>
  <c r="U386" i="15"/>
  <c r="M430" i="15"/>
  <c r="S13" i="15"/>
  <c r="M28" i="15"/>
  <c r="I37" i="15"/>
  <c r="N50" i="15"/>
  <c r="M51" i="15"/>
  <c r="M62" i="15"/>
  <c r="Y105" i="15"/>
  <c r="Y104" i="15" s="1"/>
  <c r="AF104" i="15" s="1"/>
  <c r="R104" i="15"/>
  <c r="Z104" i="15"/>
  <c r="I162" i="15"/>
  <c r="H286" i="15"/>
  <c r="H285" i="15" s="1"/>
  <c r="H386" i="15"/>
  <c r="L386" i="15"/>
  <c r="N386" i="15"/>
  <c r="P386" i="15"/>
  <c r="R386" i="15"/>
  <c r="T386" i="15"/>
  <c r="V456" i="15"/>
  <c r="Q70" i="15"/>
  <c r="P70" i="15" s="1"/>
  <c r="N162" i="15"/>
  <c r="K207" i="15"/>
  <c r="AA286" i="15"/>
  <c r="AA285" i="15" s="1"/>
  <c r="I13" i="15"/>
  <c r="K13" i="15"/>
  <c r="Q13" i="15"/>
  <c r="U13" i="15"/>
  <c r="Z13" i="15"/>
  <c r="AB13" i="15"/>
  <c r="H13" i="15"/>
  <c r="L13" i="15"/>
  <c r="N13" i="15"/>
  <c r="P13" i="15"/>
  <c r="R13" i="15"/>
  <c r="T13" i="15"/>
  <c r="M20" i="15"/>
  <c r="W13" i="15"/>
  <c r="Y13" i="15"/>
  <c r="AA13" i="15"/>
  <c r="Y457" i="15"/>
  <c r="M515" i="15"/>
  <c r="K37" i="15"/>
  <c r="S460" i="15"/>
  <c r="M524" i="15"/>
  <c r="P104" i="15"/>
  <c r="T104" i="15"/>
  <c r="M129" i="15"/>
  <c r="J104" i="15"/>
  <c r="Q149" i="15"/>
  <c r="Q142" i="15" s="1"/>
  <c r="M149" i="15"/>
  <c r="M142" i="15" s="1"/>
  <c r="K162" i="15"/>
  <c r="P162" i="15"/>
  <c r="R162" i="15"/>
  <c r="T162" i="15"/>
  <c r="V162" i="15"/>
  <c r="X162" i="15"/>
  <c r="Z162" i="15"/>
  <c r="AB162" i="15"/>
  <c r="M163" i="15"/>
  <c r="O162" i="15"/>
  <c r="U162" i="15"/>
  <c r="Y162" i="15"/>
  <c r="M184" i="15"/>
  <c r="M202" i="15"/>
  <c r="M191" i="15" s="1"/>
  <c r="M208" i="15"/>
  <c r="M221" i="15"/>
  <c r="Q207" i="15"/>
  <c r="Y207" i="15"/>
  <c r="I229" i="15"/>
  <c r="K229" i="15"/>
  <c r="N229" i="15"/>
  <c r="P229" i="15"/>
  <c r="R229" i="15"/>
  <c r="T229" i="15"/>
  <c r="X229" i="15"/>
  <c r="AA229" i="15"/>
  <c r="M230" i="15"/>
  <c r="Q229" i="15"/>
  <c r="U229" i="15"/>
  <c r="AE229" i="15" s="1"/>
  <c r="Y229" i="15"/>
  <c r="AF229" i="15" s="1"/>
  <c r="M255" i="15"/>
  <c r="AE262" i="15"/>
  <c r="O264" i="15"/>
  <c r="W264" i="15"/>
  <c r="Q265" i="15"/>
  <c r="Q264" i="15" s="1"/>
  <c r="Y265" i="15"/>
  <c r="Y264" i="15" s="1"/>
  <c r="M265" i="15"/>
  <c r="M264" i="15" s="1"/>
  <c r="V265" i="15"/>
  <c r="V264" i="15" s="1"/>
  <c r="X264" i="15"/>
  <c r="AB347" i="15"/>
  <c r="AB343" i="15" s="1"/>
  <c r="M360" i="15"/>
  <c r="M356" i="15" s="1"/>
  <c r="V374" i="15"/>
  <c r="N207" i="15"/>
  <c r="T65" i="15"/>
  <c r="T50" i="15" s="1"/>
  <c r="X65" i="15"/>
  <c r="X50" i="15" s="1"/>
  <c r="H466" i="15"/>
  <c r="H465" i="15" s="1"/>
  <c r="J466" i="15"/>
  <c r="J465" i="15" s="1"/>
  <c r="L466" i="15"/>
  <c r="L465" i="15" s="1"/>
  <c r="M78" i="15"/>
  <c r="M508" i="15" s="1"/>
  <c r="O65" i="15"/>
  <c r="O50" i="15" s="1"/>
  <c r="N105" i="15"/>
  <c r="N104" i="15" s="1"/>
  <c r="M119" i="15"/>
  <c r="M124" i="15"/>
  <c r="K105" i="15"/>
  <c r="K104" i="15" s="1"/>
  <c r="M137" i="15"/>
  <c r="L286" i="15"/>
  <c r="L285" i="15" s="1"/>
  <c r="R286" i="15"/>
  <c r="R285" i="15" s="1"/>
  <c r="M347" i="15"/>
  <c r="M343" i="15" s="1"/>
  <c r="N343" i="15"/>
  <c r="N286" i="15" s="1"/>
  <c r="N285" i="15" s="1"/>
  <c r="H162" i="15"/>
  <c r="J162" i="15"/>
  <c r="L162" i="15"/>
  <c r="M173" i="15"/>
  <c r="I207" i="15"/>
  <c r="W207" i="15"/>
  <c r="H229" i="15"/>
  <c r="J229" i="15"/>
  <c r="L229" i="15"/>
  <c r="M235" i="15"/>
  <c r="N264" i="15"/>
  <c r="P264" i="15"/>
  <c r="M276" i="15"/>
  <c r="X286" i="15"/>
  <c r="X285" i="15" s="1"/>
  <c r="M318" i="15"/>
  <c r="P286" i="15"/>
  <c r="P285" i="15" s="1"/>
  <c r="W286" i="15"/>
  <c r="W285" i="15" s="1"/>
  <c r="Z286" i="15"/>
  <c r="Z285" i="15" s="1"/>
  <c r="J286" i="15"/>
  <c r="J285" i="15" s="1"/>
  <c r="Q347" i="15"/>
  <c r="Q343" i="15" s="1"/>
  <c r="Y347" i="15"/>
  <c r="Y343" i="15" s="1"/>
  <c r="V347" i="15"/>
  <c r="V343" i="15" s="1"/>
  <c r="K286" i="15"/>
  <c r="K285" i="15" s="1"/>
  <c r="M375" i="15"/>
  <c r="M374" i="15" s="1"/>
  <c r="Y374" i="15"/>
  <c r="Q374" i="15"/>
  <c r="X386" i="15"/>
  <c r="Z386" i="15"/>
  <c r="M415" i="15"/>
  <c r="V415" i="15"/>
  <c r="AB530" i="15"/>
  <c r="M423" i="15"/>
  <c r="V423" i="15"/>
  <c r="Y430" i="15"/>
  <c r="Y452" i="15" s="1"/>
  <c r="Y475" i="15" s="1"/>
  <c r="P466" i="15"/>
  <c r="P465" i="15" s="1"/>
  <c r="M530" i="15"/>
  <c r="M532" i="15" s="1"/>
  <c r="M478" i="15"/>
  <c r="H65" i="15"/>
  <c r="H50" i="15" s="1"/>
  <c r="J65" i="15"/>
  <c r="J50" i="15" s="1"/>
  <c r="L65" i="15"/>
  <c r="L50" i="15" s="1"/>
  <c r="S65" i="15"/>
  <c r="S50" i="15" s="1"/>
  <c r="Z65" i="15"/>
  <c r="Z50" i="15" s="1"/>
  <c r="I466" i="15"/>
  <c r="I465" i="15" s="1"/>
  <c r="K466" i="15"/>
  <c r="K465" i="15" s="1"/>
  <c r="U466" i="15"/>
  <c r="U465" i="15" s="1"/>
  <c r="AA466" i="15"/>
  <c r="AA465" i="15" s="1"/>
  <c r="Y65" i="15"/>
  <c r="Y50" i="15" s="1"/>
  <c r="M84" i="15"/>
  <c r="Q84" i="15"/>
  <c r="P84" i="15" s="1"/>
  <c r="V84" i="15"/>
  <c r="U84" i="15" s="1"/>
  <c r="Q90" i="15"/>
  <c r="Q463" i="15" s="1"/>
  <c r="M101" i="15"/>
  <c r="W105" i="15"/>
  <c r="W104" i="15" s="1"/>
  <c r="M168" i="15"/>
  <c r="AC173" i="15"/>
  <c r="AC162" i="15" s="1"/>
  <c r="AC408" i="15" s="1"/>
  <c r="AC455" i="15" s="1"/>
  <c r="AB455" i="15" s="1"/>
  <c r="V207" i="15"/>
  <c r="H207" i="15"/>
  <c r="J207" i="15"/>
  <c r="L207" i="15"/>
  <c r="O286" i="15"/>
  <c r="O285" i="15" s="1"/>
  <c r="S286" i="15"/>
  <c r="S285" i="15" s="1"/>
  <c r="U286" i="15"/>
  <c r="U285" i="15" s="1"/>
  <c r="P207" i="15"/>
  <c r="R207" i="15"/>
  <c r="T207" i="15"/>
  <c r="X207" i="15"/>
  <c r="Z207" i="15"/>
  <c r="AB207" i="15"/>
  <c r="M225" i="15"/>
  <c r="Z229" i="15"/>
  <c r="AB229" i="15"/>
  <c r="Y303" i="15"/>
  <c r="M370" i="15"/>
  <c r="Q370" i="15"/>
  <c r="V387" i="15"/>
  <c r="V386" i="15" s="1"/>
  <c r="Y460" i="15"/>
  <c r="AA460" i="15"/>
  <c r="H452" i="15"/>
  <c r="H475" i="15" s="1"/>
  <c r="J452" i="15"/>
  <c r="J475" i="15" s="1"/>
  <c r="L452" i="15"/>
  <c r="L475" i="15" s="1"/>
  <c r="N452" i="15"/>
  <c r="P452" i="15"/>
  <c r="P475" i="15" s="1"/>
  <c r="R452" i="15"/>
  <c r="R475" i="15" s="1"/>
  <c r="Z452" i="15"/>
  <c r="Z475" i="15" s="1"/>
  <c r="AB452" i="15"/>
  <c r="I452" i="15"/>
  <c r="I475" i="15" s="1"/>
  <c r="K452" i="15"/>
  <c r="K475" i="15" s="1"/>
  <c r="O452" i="15"/>
  <c r="O475" i="15" s="1"/>
  <c r="Q452" i="15"/>
  <c r="Q475" i="15" s="1"/>
  <c r="S452" i="15"/>
  <c r="S475" i="15" s="1"/>
  <c r="U452" i="15"/>
  <c r="U475" i="15" s="1"/>
  <c r="W452" i="15"/>
  <c r="W475" i="15" s="1"/>
  <c r="V457" i="15"/>
  <c r="AB538" i="15"/>
  <c r="M497" i="15"/>
  <c r="Q135" i="15"/>
  <c r="S134" i="15"/>
  <c r="W466" i="15"/>
  <c r="W465" i="15" s="1"/>
  <c r="Q168" i="15"/>
  <c r="Q162" i="15" s="1"/>
  <c r="M38" i="15"/>
  <c r="M37" i="15" s="1"/>
  <c r="K458" i="15"/>
  <c r="O458" i="15"/>
  <c r="T458" i="15"/>
  <c r="T455" i="15" s="1"/>
  <c r="X458" i="15"/>
  <c r="X455" i="15" s="1"/>
  <c r="Z458" i="15"/>
  <c r="Z455" i="15" s="1"/>
  <c r="V460" i="15"/>
  <c r="H37" i="15"/>
  <c r="J37" i="15"/>
  <c r="L37" i="15"/>
  <c r="N37" i="15"/>
  <c r="P37" i="15"/>
  <c r="R37" i="15"/>
  <c r="T37" i="15"/>
  <c r="V37" i="15"/>
  <c r="X37" i="15"/>
  <c r="Z37" i="15"/>
  <c r="Q74" i="15"/>
  <c r="L458" i="15"/>
  <c r="W458" i="15"/>
  <c r="AA458" i="15"/>
  <c r="V13" i="15"/>
  <c r="M486" i="15"/>
  <c r="M490" i="15"/>
  <c r="N466" i="15"/>
  <c r="V530" i="15"/>
  <c r="K461" i="15"/>
  <c r="S461" i="15"/>
  <c r="O466" i="15"/>
  <c r="O465" i="15" s="1"/>
  <c r="O503" i="15"/>
  <c r="M74" i="15"/>
  <c r="M90" i="15"/>
  <c r="M463" i="15" s="1"/>
  <c r="N462" i="15"/>
  <c r="M462" i="15"/>
  <c r="Q124" i="15"/>
  <c r="Q530" i="15"/>
  <c r="Q534" i="15"/>
  <c r="V534" i="15"/>
  <c r="N460" i="15"/>
  <c r="M460" i="15" s="1"/>
  <c r="P532" i="15"/>
  <c r="M13" i="15" l="1"/>
  <c r="AF162" i="15"/>
  <c r="AE104" i="15"/>
  <c r="V286" i="15"/>
  <c r="V285" i="15" s="1"/>
  <c r="N503" i="15"/>
  <c r="AA455" i="15"/>
  <c r="M386" i="15"/>
  <c r="AB286" i="15"/>
  <c r="AB285" i="15" s="1"/>
  <c r="AB408" i="15" s="1"/>
  <c r="M520" i="15"/>
  <c r="AD104" i="15"/>
  <c r="N458" i="15"/>
  <c r="M458" i="15" s="1"/>
  <c r="Q286" i="15"/>
  <c r="Q285" i="15" s="1"/>
  <c r="M229" i="15"/>
  <c r="V466" i="15"/>
  <c r="V465" i="15" s="1"/>
  <c r="M207" i="15"/>
  <c r="M162" i="15"/>
  <c r="R408" i="15"/>
  <c r="R474" i="15" s="1"/>
  <c r="R473" i="15" s="1"/>
  <c r="Z408" i="15"/>
  <c r="Z474" i="15" s="1"/>
  <c r="Z473" i="15" s="1"/>
  <c r="Z538" i="15" s="1"/>
  <c r="N408" i="15"/>
  <c r="N474" i="15" s="1"/>
  <c r="J408" i="15"/>
  <c r="J474" i="15" s="1"/>
  <c r="J473" i="15" s="1"/>
  <c r="K408" i="15"/>
  <c r="K474" i="15" s="1"/>
  <c r="K473" i="15" s="1"/>
  <c r="P65" i="15"/>
  <c r="P50" i="15" s="1"/>
  <c r="P408" i="15" s="1"/>
  <c r="P474" i="15" s="1"/>
  <c r="P473" i="15" s="1"/>
  <c r="P458" i="15"/>
  <c r="P455" i="15" s="1"/>
  <c r="V452" i="15"/>
  <c r="V475" i="15" s="1"/>
  <c r="Q65" i="15"/>
  <c r="Q50" i="15" s="1"/>
  <c r="AF50" i="15"/>
  <c r="I408" i="15"/>
  <c r="I474" i="15" s="1"/>
  <c r="I473" i="15" s="1"/>
  <c r="AA408" i="15"/>
  <c r="AA474" i="15" s="1"/>
  <c r="AA473" i="15" s="1"/>
  <c r="AD229" i="15"/>
  <c r="AE162" i="15"/>
  <c r="AD162" i="15"/>
  <c r="M286" i="15"/>
  <c r="M285" i="15" s="1"/>
  <c r="M503" i="15"/>
  <c r="AD285" i="15"/>
  <c r="W408" i="15"/>
  <c r="W474" i="15" s="1"/>
  <c r="W473" i="15" s="1"/>
  <c r="W538" i="15" s="1"/>
  <c r="AD50" i="15"/>
  <c r="V458" i="15"/>
  <c r="V65" i="15"/>
  <c r="V50" i="15" s="1"/>
  <c r="M105" i="15"/>
  <c r="M104" i="15" s="1"/>
  <c r="Y318" i="15"/>
  <c r="Y466" i="15" s="1"/>
  <c r="Y465" i="15" s="1"/>
  <c r="Y458" i="15"/>
  <c r="Y455" i="15" s="1"/>
  <c r="M452" i="15"/>
  <c r="Q461" i="15"/>
  <c r="W455" i="15"/>
  <c r="V455" i="15" s="1"/>
  <c r="N475" i="15"/>
  <c r="M475" i="15" s="1"/>
  <c r="X408" i="15"/>
  <c r="X474" i="15" s="1"/>
  <c r="X473" i="15" s="1"/>
  <c r="AE285" i="15"/>
  <c r="O408" i="15"/>
  <c r="O474" i="15" s="1"/>
  <c r="U65" i="15"/>
  <c r="U50" i="15" s="1"/>
  <c r="AE50" i="15" s="1"/>
  <c r="U458" i="15"/>
  <c r="U455" i="15" s="1"/>
  <c r="T408" i="15"/>
  <c r="T474" i="15" s="1"/>
  <c r="T473" i="15" s="1"/>
  <c r="L408" i="15"/>
  <c r="L474" i="15" s="1"/>
  <c r="L473" i="15" s="1"/>
  <c r="H408" i="15"/>
  <c r="H474" i="15" s="1"/>
  <c r="H473" i="15" s="1"/>
  <c r="Q134" i="15"/>
  <c r="Q133" i="15" s="1"/>
  <c r="S133" i="15"/>
  <c r="M466" i="15"/>
  <c r="M465" i="15" s="1"/>
  <c r="N465" i="15"/>
  <c r="Q462" i="15"/>
  <c r="M461" i="15"/>
  <c r="M65" i="15"/>
  <c r="M50" i="15" s="1"/>
  <c r="Q460" i="15"/>
  <c r="V408" i="15" l="1"/>
  <c r="V474" i="15" s="1"/>
  <c r="V473" i="15" s="1"/>
  <c r="V538" i="15" s="1"/>
  <c r="M474" i="15"/>
  <c r="U408" i="15"/>
  <c r="U474" i="15" s="1"/>
  <c r="U473" i="15" s="1"/>
  <c r="M408" i="15"/>
  <c r="Y286" i="15"/>
  <c r="Y285" i="15" s="1"/>
  <c r="AF285" i="15" s="1"/>
  <c r="N473" i="15"/>
  <c r="O473" i="15"/>
  <c r="S132" i="15"/>
  <c r="S458" i="15"/>
  <c r="Q458" i="15" s="1"/>
  <c r="AA534" i="14"/>
  <c r="Z534" i="14"/>
  <c r="Y534" i="14"/>
  <c r="X534" i="14"/>
  <c r="W534" i="14"/>
  <c r="U534" i="14"/>
  <c r="T534" i="14"/>
  <c r="R534" i="14"/>
  <c r="P534" i="14"/>
  <c r="J534" i="14"/>
  <c r="I534" i="14"/>
  <c r="H534" i="14"/>
  <c r="AA530" i="14"/>
  <c r="Z530" i="14"/>
  <c r="Y530" i="14"/>
  <c r="Y532" i="14" s="1"/>
  <c r="Y535" i="14" s="1"/>
  <c r="X530" i="14"/>
  <c r="W530" i="14"/>
  <c r="U530" i="14"/>
  <c r="U532" i="14" s="1"/>
  <c r="U535" i="14" s="1"/>
  <c r="T530" i="14"/>
  <c r="R530" i="14"/>
  <c r="R532" i="14" s="1"/>
  <c r="R535" i="14" s="1"/>
  <c r="P530" i="14"/>
  <c r="P535" i="14" s="1"/>
  <c r="O530" i="14"/>
  <c r="O532" i="14" s="1"/>
  <c r="N530" i="14"/>
  <c r="N532" i="14" s="1"/>
  <c r="L530" i="14"/>
  <c r="L532" i="14" s="1"/>
  <c r="K530" i="14"/>
  <c r="K532" i="14" s="1"/>
  <c r="J530" i="14"/>
  <c r="J532" i="14" s="1"/>
  <c r="J535" i="14" s="1"/>
  <c r="I530" i="14"/>
  <c r="I532" i="14" s="1"/>
  <c r="I535" i="14" s="1"/>
  <c r="H530" i="14"/>
  <c r="H532" i="14" s="1"/>
  <c r="H535" i="14" s="1"/>
  <c r="O527" i="14"/>
  <c r="N527" i="14"/>
  <c r="O524" i="14"/>
  <c r="N524" i="14"/>
  <c r="O515" i="14"/>
  <c r="N515" i="14"/>
  <c r="O497" i="14"/>
  <c r="N497" i="14"/>
  <c r="O490" i="14"/>
  <c r="N490" i="14"/>
  <c r="O486" i="14"/>
  <c r="N486" i="14"/>
  <c r="AB475" i="14"/>
  <c r="AB474" i="14"/>
  <c r="AB473" i="14"/>
  <c r="G473" i="14"/>
  <c r="AB470" i="14"/>
  <c r="AA470" i="14"/>
  <c r="Z470" i="14"/>
  <c r="Y470" i="14"/>
  <c r="X470" i="14"/>
  <c r="W470" i="14"/>
  <c r="V470" i="14"/>
  <c r="U470" i="14"/>
  <c r="T470" i="14"/>
  <c r="S470" i="14"/>
  <c r="R470" i="14"/>
  <c r="Q470" i="14"/>
  <c r="P470" i="14"/>
  <c r="O470" i="14"/>
  <c r="N470" i="14"/>
  <c r="M470" i="14" s="1"/>
  <c r="L470" i="14"/>
  <c r="K470" i="14"/>
  <c r="J470" i="14"/>
  <c r="I470" i="14"/>
  <c r="H470" i="14"/>
  <c r="AB466" i="14"/>
  <c r="AC465" i="14"/>
  <c r="AB465" i="14" s="1"/>
  <c r="AA463" i="14"/>
  <c r="Z463" i="14"/>
  <c r="Y463" i="14"/>
  <c r="X463" i="14"/>
  <c r="W463" i="14"/>
  <c r="U463" i="14"/>
  <c r="T463" i="14"/>
  <c r="R463" i="14"/>
  <c r="P463" i="14"/>
  <c r="AA462" i="14"/>
  <c r="Z462" i="14"/>
  <c r="Y462" i="14"/>
  <c r="X462" i="14"/>
  <c r="W462" i="14"/>
  <c r="V462" i="14"/>
  <c r="U462" i="14"/>
  <c r="T462" i="14"/>
  <c r="R462" i="14"/>
  <c r="P462" i="14"/>
  <c r="AA461" i="14"/>
  <c r="Z461" i="14"/>
  <c r="Y461" i="14"/>
  <c r="X461" i="14"/>
  <c r="W461" i="14"/>
  <c r="U461" i="14"/>
  <c r="T461" i="14"/>
  <c r="R461" i="14"/>
  <c r="P461" i="14"/>
  <c r="X460" i="14"/>
  <c r="W460" i="14"/>
  <c r="U460" i="14"/>
  <c r="T460" i="14"/>
  <c r="R460" i="14"/>
  <c r="P460" i="14"/>
  <c r="AA459" i="14"/>
  <c r="X459" i="14"/>
  <c r="T459" i="14"/>
  <c r="AB458" i="14"/>
  <c r="AB457" i="14"/>
  <c r="AA457" i="14"/>
  <c r="Z457" i="14"/>
  <c r="X457" i="14"/>
  <c r="W457" i="14"/>
  <c r="U457" i="14"/>
  <c r="T457" i="14"/>
  <c r="S457" i="14"/>
  <c r="Q457" i="14" s="1"/>
  <c r="P457" i="14"/>
  <c r="O457" i="14"/>
  <c r="N457" i="14"/>
  <c r="M457" i="14" s="1"/>
  <c r="L457" i="14"/>
  <c r="K457" i="14"/>
  <c r="AB456" i="14"/>
  <c r="AA456" i="14"/>
  <c r="Z456" i="14"/>
  <c r="X456" i="14"/>
  <c r="W456" i="14"/>
  <c r="U456" i="14"/>
  <c r="T456" i="14"/>
  <c r="S456" i="14"/>
  <c r="Q456" i="14" s="1"/>
  <c r="P456" i="14"/>
  <c r="O456" i="14"/>
  <c r="O455" i="14" s="1"/>
  <c r="N456" i="14"/>
  <c r="L456" i="14"/>
  <c r="L455" i="14" s="1"/>
  <c r="K456" i="14"/>
  <c r="K455" i="14" s="1"/>
  <c r="J455" i="14"/>
  <c r="G455" i="14"/>
  <c r="AC452" i="14"/>
  <c r="AA452" i="14"/>
  <c r="AA475" i="14" s="1"/>
  <c r="X452" i="14"/>
  <c r="X475" i="14" s="1"/>
  <c r="T452" i="14"/>
  <c r="T475" i="14" s="1"/>
  <c r="AB451" i="14"/>
  <c r="Y451" i="14"/>
  <c r="V451" i="14"/>
  <c r="M451" i="14"/>
  <c r="AB449" i="14"/>
  <c r="M449" i="14"/>
  <c r="AB448" i="14"/>
  <c r="M448" i="14"/>
  <c r="AB447" i="14"/>
  <c r="M447" i="14"/>
  <c r="AB446" i="14"/>
  <c r="M446" i="14"/>
  <c r="AB445" i="14"/>
  <c r="M445" i="14"/>
  <c r="AB444" i="14"/>
  <c r="M444" i="14"/>
  <c r="AB443" i="14"/>
  <c r="M443" i="14"/>
  <c r="AB442" i="14"/>
  <c r="M442" i="14"/>
  <c r="AC441" i="14"/>
  <c r="AA441" i="14"/>
  <c r="Z441" i="14"/>
  <c r="Y441" i="14"/>
  <c r="X441" i="14"/>
  <c r="W441" i="14"/>
  <c r="V441" i="14"/>
  <c r="U441" i="14"/>
  <c r="T441" i="14"/>
  <c r="S441" i="14"/>
  <c r="R441" i="14"/>
  <c r="Q441" i="14"/>
  <c r="P441" i="14"/>
  <c r="O441" i="14"/>
  <c r="N441" i="14"/>
  <c r="L441" i="14"/>
  <c r="K441" i="14"/>
  <c r="J441" i="14"/>
  <c r="I441" i="14"/>
  <c r="H441" i="14"/>
  <c r="AB440" i="14"/>
  <c r="V440" i="14"/>
  <c r="M440" i="14"/>
  <c r="V438" i="14"/>
  <c r="M438" i="14"/>
  <c r="AB437" i="14"/>
  <c r="Y437" i="14"/>
  <c r="V437" i="14"/>
  <c r="M437" i="14"/>
  <c r="AB436" i="14"/>
  <c r="Y436" i="14"/>
  <c r="V436" i="14"/>
  <c r="M436" i="14"/>
  <c r="AB435" i="14"/>
  <c r="V435" i="14"/>
  <c r="M435" i="14"/>
  <c r="AB434" i="14"/>
  <c r="Y434" i="14"/>
  <c r="V434" i="14"/>
  <c r="M434" i="14"/>
  <c r="AB433" i="14"/>
  <c r="V433" i="14"/>
  <c r="M433" i="14"/>
  <c r="AB432" i="14"/>
  <c r="V432" i="14"/>
  <c r="M432" i="14"/>
  <c r="AB431" i="14"/>
  <c r="V431" i="14"/>
  <c r="M431" i="14"/>
  <c r="AB430" i="14"/>
  <c r="AA430" i="14"/>
  <c r="Z430" i="14"/>
  <c r="X430" i="14"/>
  <c r="W430" i="14"/>
  <c r="U430" i="14"/>
  <c r="T430" i="14"/>
  <c r="S430" i="14"/>
  <c r="R430" i="14"/>
  <c r="Q430" i="14"/>
  <c r="P430" i="14"/>
  <c r="O430" i="14"/>
  <c r="N430" i="14"/>
  <c r="L430" i="14"/>
  <c r="K430" i="14"/>
  <c r="J430" i="14"/>
  <c r="I430" i="14"/>
  <c r="H430" i="14"/>
  <c r="AB429" i="14"/>
  <c r="V429" i="14"/>
  <c r="M429" i="14"/>
  <c r="AB428" i="14"/>
  <c r="V428" i="14"/>
  <c r="M428" i="14"/>
  <c r="V427" i="14"/>
  <c r="M427" i="14"/>
  <c r="V426" i="14"/>
  <c r="M426" i="14"/>
  <c r="AB425" i="14"/>
  <c r="V425" i="14"/>
  <c r="M425" i="14"/>
  <c r="AB424" i="14"/>
  <c r="V424" i="14"/>
  <c r="M424" i="14"/>
  <c r="AB423" i="14"/>
  <c r="AA423" i="14"/>
  <c r="Z423" i="14"/>
  <c r="Y423" i="14"/>
  <c r="X423" i="14"/>
  <c r="W423" i="14"/>
  <c r="U423" i="14"/>
  <c r="T423" i="14"/>
  <c r="S423" i="14"/>
  <c r="R423" i="14"/>
  <c r="Q423" i="14"/>
  <c r="P423" i="14"/>
  <c r="O423" i="14"/>
  <c r="N423" i="14"/>
  <c r="L423" i="14"/>
  <c r="K423" i="14"/>
  <c r="J423" i="14"/>
  <c r="I423" i="14"/>
  <c r="H423" i="14"/>
  <c r="AB422" i="14"/>
  <c r="V422" i="14"/>
  <c r="M422" i="14"/>
  <c r="V421" i="14"/>
  <c r="M421" i="14"/>
  <c r="V420" i="14"/>
  <c r="M420" i="14"/>
  <c r="AB419" i="14"/>
  <c r="V419" i="14"/>
  <c r="M419" i="14"/>
  <c r="AB418" i="14"/>
  <c r="V418" i="14"/>
  <c r="M418" i="14"/>
  <c r="AB417" i="14"/>
  <c r="V417" i="14"/>
  <c r="M417" i="14"/>
  <c r="AB416" i="14"/>
  <c r="V416" i="14"/>
  <c r="M416" i="14"/>
  <c r="AB415" i="14"/>
  <c r="AA415" i="14"/>
  <c r="Z415" i="14"/>
  <c r="Y415" i="14"/>
  <c r="X415" i="14"/>
  <c r="W415" i="14"/>
  <c r="U415" i="14"/>
  <c r="T415" i="14"/>
  <c r="S415" i="14"/>
  <c r="R415" i="14"/>
  <c r="Q415" i="14"/>
  <c r="P415" i="14"/>
  <c r="O415" i="14"/>
  <c r="N415" i="14"/>
  <c r="L415" i="14"/>
  <c r="K415" i="14"/>
  <c r="J415" i="14"/>
  <c r="I415" i="14"/>
  <c r="H415" i="14"/>
  <c r="AB407" i="14"/>
  <c r="M407" i="14"/>
  <c r="AB406" i="14"/>
  <c r="M406" i="14"/>
  <c r="AB405" i="14"/>
  <c r="AA405" i="14"/>
  <c r="Z405" i="14"/>
  <c r="Y405" i="14"/>
  <c r="X405" i="14"/>
  <c r="W405" i="14"/>
  <c r="V405" i="14"/>
  <c r="U405" i="14"/>
  <c r="T405" i="14"/>
  <c r="S405" i="14"/>
  <c r="R405" i="14"/>
  <c r="Q405" i="14"/>
  <c r="P405" i="14"/>
  <c r="O405" i="14"/>
  <c r="N405" i="14"/>
  <c r="L405" i="14"/>
  <c r="K405" i="14"/>
  <c r="J405" i="14"/>
  <c r="I405" i="14"/>
  <c r="H405" i="14"/>
  <c r="AB402" i="14"/>
  <c r="AB401" i="14" s="1"/>
  <c r="M402" i="14"/>
  <c r="AC401" i="14"/>
  <c r="AA401" i="14"/>
  <c r="Z401" i="14"/>
  <c r="Y401" i="14"/>
  <c r="X401" i="14"/>
  <c r="W401" i="14"/>
  <c r="V401" i="14"/>
  <c r="U401" i="14"/>
  <c r="T401" i="14"/>
  <c r="S401" i="14"/>
  <c r="R401" i="14"/>
  <c r="Q401" i="14"/>
  <c r="P401" i="14"/>
  <c r="O401" i="14"/>
  <c r="N401" i="14"/>
  <c r="M401" i="14"/>
  <c r="L401" i="14"/>
  <c r="K401" i="14"/>
  <c r="J401" i="14"/>
  <c r="I401" i="14"/>
  <c r="H401" i="14"/>
  <c r="AB400" i="14"/>
  <c r="M400" i="14"/>
  <c r="AB399" i="14"/>
  <c r="M399" i="14"/>
  <c r="AB398" i="14"/>
  <c r="M398" i="14"/>
  <c r="AB397" i="14"/>
  <c r="M397" i="14"/>
  <c r="AB396" i="14"/>
  <c r="M396" i="14"/>
  <c r="AB395" i="14"/>
  <c r="M395" i="14"/>
  <c r="AB394" i="14"/>
  <c r="AA394" i="14"/>
  <c r="AA387" i="14" s="1"/>
  <c r="Z394" i="14"/>
  <c r="Z387" i="14" s="1"/>
  <c r="Y394" i="14"/>
  <c r="Y387" i="14" s="1"/>
  <c r="X394" i="14"/>
  <c r="X387" i="14" s="1"/>
  <c r="W394" i="14"/>
  <c r="W387" i="14" s="1"/>
  <c r="V394" i="14"/>
  <c r="U394" i="14"/>
  <c r="U387" i="14" s="1"/>
  <c r="T394" i="14"/>
  <c r="T387" i="14" s="1"/>
  <c r="S394" i="14"/>
  <c r="S387" i="14" s="1"/>
  <c r="R394" i="14"/>
  <c r="R387" i="14" s="1"/>
  <c r="Q394" i="14"/>
  <c r="Q387" i="14" s="1"/>
  <c r="P394" i="14"/>
  <c r="P387" i="14" s="1"/>
  <c r="O394" i="14"/>
  <c r="O387" i="14" s="1"/>
  <c r="N394" i="14"/>
  <c r="N387" i="14" s="1"/>
  <c r="L394" i="14"/>
  <c r="L387" i="14" s="1"/>
  <c r="K394" i="14"/>
  <c r="K387" i="14" s="1"/>
  <c r="J394" i="14"/>
  <c r="J387" i="14" s="1"/>
  <c r="I394" i="14"/>
  <c r="I387" i="14" s="1"/>
  <c r="H394" i="14"/>
  <c r="H387" i="14" s="1"/>
  <c r="AB393" i="14"/>
  <c r="Y393" i="14"/>
  <c r="V393" i="14"/>
  <c r="M393" i="14"/>
  <c r="AB392" i="14"/>
  <c r="V392" i="14"/>
  <c r="M392" i="14"/>
  <c r="AB391" i="14"/>
  <c r="V391" i="14"/>
  <c r="M391" i="14"/>
  <c r="AB390" i="14"/>
  <c r="V390" i="14"/>
  <c r="M390" i="14"/>
  <c r="AB389" i="14"/>
  <c r="V389" i="14"/>
  <c r="M389" i="14"/>
  <c r="AB388" i="14"/>
  <c r="V388" i="14"/>
  <c r="M388" i="14"/>
  <c r="AB387" i="14"/>
  <c r="AC384" i="14"/>
  <c r="AA384" i="14"/>
  <c r="Z384" i="14"/>
  <c r="Y384" i="14"/>
  <c r="X384" i="14"/>
  <c r="W384" i="14"/>
  <c r="V384" i="14"/>
  <c r="U384" i="14"/>
  <c r="T384" i="14"/>
  <c r="S384" i="14"/>
  <c r="R384" i="14"/>
  <c r="Q384" i="14"/>
  <c r="P384" i="14"/>
  <c r="O384" i="14"/>
  <c r="N384" i="14"/>
  <c r="M384" i="14"/>
  <c r="L384" i="14"/>
  <c r="K384" i="14"/>
  <c r="J384" i="14"/>
  <c r="I384" i="14"/>
  <c r="H384" i="14"/>
  <c r="Y383" i="14"/>
  <c r="V383" i="14"/>
  <c r="Q383" i="14"/>
  <c r="M383" i="14"/>
  <c r="M382" i="14"/>
  <c r="M381" i="14"/>
  <c r="M380" i="14"/>
  <c r="M379" i="14"/>
  <c r="Y378" i="14"/>
  <c r="M378" i="14"/>
  <c r="M377" i="14"/>
  <c r="M376" i="14"/>
  <c r="AB375" i="14"/>
  <c r="AB374" i="14" s="1"/>
  <c r="AA375" i="14"/>
  <c r="AA374" i="14" s="1"/>
  <c r="Z375" i="14"/>
  <c r="Z374" i="14" s="1"/>
  <c r="Y375" i="14"/>
  <c r="X375" i="14"/>
  <c r="X374" i="14" s="1"/>
  <c r="W375" i="14"/>
  <c r="W374" i="14" s="1"/>
  <c r="V375" i="14"/>
  <c r="U375" i="14"/>
  <c r="U374" i="14" s="1"/>
  <c r="T375" i="14"/>
  <c r="T374" i="14" s="1"/>
  <c r="S375" i="14"/>
  <c r="S374" i="14" s="1"/>
  <c r="R375" i="14"/>
  <c r="R374" i="14" s="1"/>
  <c r="Q375" i="14"/>
  <c r="P375" i="14"/>
  <c r="P374" i="14" s="1"/>
  <c r="O375" i="14"/>
  <c r="O374" i="14" s="1"/>
  <c r="N375" i="14"/>
  <c r="N374" i="14" s="1"/>
  <c r="L375" i="14"/>
  <c r="K375" i="14"/>
  <c r="K374" i="14" s="1"/>
  <c r="I375" i="14"/>
  <c r="I374" i="14" s="1"/>
  <c r="H375" i="14"/>
  <c r="H374" i="14" s="1"/>
  <c r="L374" i="14"/>
  <c r="J374" i="14"/>
  <c r="Y373" i="14"/>
  <c r="Y370" i="14" s="1"/>
  <c r="V373" i="14"/>
  <c r="Q373" i="14"/>
  <c r="M373" i="14"/>
  <c r="V372" i="14"/>
  <c r="Q372" i="14"/>
  <c r="M372" i="14"/>
  <c r="M371" i="14"/>
  <c r="AB370" i="14"/>
  <c r="AA370" i="14"/>
  <c r="Z370" i="14"/>
  <c r="X370" i="14"/>
  <c r="W370" i="14"/>
  <c r="U370" i="14"/>
  <c r="T370" i="14"/>
  <c r="S370" i="14"/>
  <c r="R370" i="14"/>
  <c r="P370" i="14"/>
  <c r="O370" i="14"/>
  <c r="N370" i="14"/>
  <c r="L370" i="14"/>
  <c r="K370" i="14"/>
  <c r="J370" i="14"/>
  <c r="I370" i="14"/>
  <c r="H370" i="14"/>
  <c r="M368" i="14"/>
  <c r="M367" i="14"/>
  <c r="M366" i="14"/>
  <c r="M365" i="14"/>
  <c r="M364" i="14"/>
  <c r="M363" i="14"/>
  <c r="M362" i="14"/>
  <c r="M361" i="14"/>
  <c r="AB360" i="14"/>
  <c r="AB356" i="14" s="1"/>
  <c r="AA360" i="14"/>
  <c r="Z360" i="14"/>
  <c r="Z356" i="14" s="1"/>
  <c r="Y360" i="14"/>
  <c r="Y356" i="14" s="1"/>
  <c r="X360" i="14"/>
  <c r="X356" i="14" s="1"/>
  <c r="W360" i="14"/>
  <c r="W356" i="14" s="1"/>
  <c r="V360" i="14"/>
  <c r="V356" i="14" s="1"/>
  <c r="U360" i="14"/>
  <c r="U356" i="14" s="1"/>
  <c r="T360" i="14"/>
  <c r="T356" i="14" s="1"/>
  <c r="S360" i="14"/>
  <c r="S356" i="14" s="1"/>
  <c r="R360" i="14"/>
  <c r="R356" i="14" s="1"/>
  <c r="Q360" i="14"/>
  <c r="Q356" i="14" s="1"/>
  <c r="P360" i="14"/>
  <c r="P356" i="14" s="1"/>
  <c r="O360" i="14"/>
  <c r="O356" i="14" s="1"/>
  <c r="N360" i="14"/>
  <c r="N356" i="14" s="1"/>
  <c r="L360" i="14"/>
  <c r="L356" i="14" s="1"/>
  <c r="K360" i="14"/>
  <c r="K356" i="14" s="1"/>
  <c r="H360" i="14"/>
  <c r="H356" i="14" s="1"/>
  <c r="M359" i="14"/>
  <c r="M358" i="14"/>
  <c r="M357" i="14"/>
  <c r="AA356" i="14"/>
  <c r="I356" i="14"/>
  <c r="AB354" i="14"/>
  <c r="Y354" i="14"/>
  <c r="V354" i="14"/>
  <c r="Q354" i="14"/>
  <c r="M354" i="14"/>
  <c r="AB353" i="14"/>
  <c r="Y353" i="14"/>
  <c r="V353" i="14"/>
  <c r="Q353" i="14"/>
  <c r="M353" i="14"/>
  <c r="AB352" i="14"/>
  <c r="Y352" i="14"/>
  <c r="V352" i="14"/>
  <c r="Q352" i="14"/>
  <c r="M352" i="14"/>
  <c r="AB351" i="14"/>
  <c r="Y351" i="14"/>
  <c r="V351" i="14"/>
  <c r="Q351" i="14"/>
  <c r="M351" i="14"/>
  <c r="AB350" i="14"/>
  <c r="Y350" i="14"/>
  <c r="V350" i="14"/>
  <c r="Q350" i="14"/>
  <c r="M350" i="14"/>
  <c r="AB349" i="14"/>
  <c r="Y349" i="14"/>
  <c r="V349" i="14"/>
  <c r="Q349" i="14"/>
  <c r="M349" i="14"/>
  <c r="AB348" i="14"/>
  <c r="Y348" i="14"/>
  <c r="V348" i="14"/>
  <c r="Q348" i="14"/>
  <c r="M348" i="14"/>
  <c r="AA347" i="14"/>
  <c r="AA343" i="14" s="1"/>
  <c r="Z347" i="14"/>
  <c r="Z343" i="14" s="1"/>
  <c r="X347" i="14"/>
  <c r="X343" i="14" s="1"/>
  <c r="W347" i="14"/>
  <c r="W343" i="14" s="1"/>
  <c r="U347" i="14"/>
  <c r="U343" i="14" s="1"/>
  <c r="U318" i="14" s="1"/>
  <c r="T347" i="14"/>
  <c r="T343" i="14" s="1"/>
  <c r="S347" i="14"/>
  <c r="S343" i="14" s="1"/>
  <c r="P347" i="14"/>
  <c r="P343" i="14" s="1"/>
  <c r="P318" i="14" s="1"/>
  <c r="N347" i="14"/>
  <c r="M347" i="14" s="1"/>
  <c r="L347" i="14"/>
  <c r="L343" i="14" s="1"/>
  <c r="K347" i="14"/>
  <c r="K343" i="14" s="1"/>
  <c r="J347" i="14"/>
  <c r="J343" i="14" s="1"/>
  <c r="AB346" i="14"/>
  <c r="Y346" i="14"/>
  <c r="V346" i="14"/>
  <c r="Q346" i="14"/>
  <c r="M346" i="14"/>
  <c r="AB345" i="14"/>
  <c r="Y345" i="14"/>
  <c r="V345" i="14"/>
  <c r="Q345" i="14"/>
  <c r="M345" i="14"/>
  <c r="AB344" i="14"/>
  <c r="Y344" i="14"/>
  <c r="V344" i="14"/>
  <c r="Q344" i="14"/>
  <c r="M344" i="14"/>
  <c r="O343" i="14"/>
  <c r="M342" i="14"/>
  <c r="M341" i="14"/>
  <c r="M340" i="14"/>
  <c r="M339" i="14"/>
  <c r="M338" i="14"/>
  <c r="M337" i="14"/>
  <c r="M336" i="14"/>
  <c r="M335" i="14"/>
  <c r="O334" i="14"/>
  <c r="M334" i="14" s="1"/>
  <c r="M332" i="14"/>
  <c r="M331" i="14"/>
  <c r="M330" i="14"/>
  <c r="M329" i="14"/>
  <c r="M328" i="14"/>
  <c r="M327" i="14"/>
  <c r="M326" i="14"/>
  <c r="M325" i="14"/>
  <c r="M324" i="14"/>
  <c r="M323" i="14"/>
  <c r="M322" i="14"/>
  <c r="M321" i="14"/>
  <c r="M320" i="14"/>
  <c r="M319" i="14"/>
  <c r="AB318" i="14"/>
  <c r="AA318" i="14"/>
  <c r="Z318" i="14"/>
  <c r="X318" i="14"/>
  <c r="W318" i="14"/>
  <c r="V318" i="14"/>
  <c r="T318" i="14"/>
  <c r="S318" i="14"/>
  <c r="R318" i="14"/>
  <c r="Q318" i="14"/>
  <c r="O318" i="14"/>
  <c r="N318" i="14"/>
  <c r="L318" i="14"/>
  <c r="K318" i="14"/>
  <c r="I318" i="14"/>
  <c r="H318" i="14"/>
  <c r="AB316" i="14"/>
  <c r="Y316" i="14"/>
  <c r="V316" i="14"/>
  <c r="Q316" i="14"/>
  <c r="M316" i="14"/>
  <c r="AB315" i="14"/>
  <c r="Y315" i="14"/>
  <c r="V315" i="14"/>
  <c r="Q315" i="14"/>
  <c r="M315" i="14"/>
  <c r="AB314" i="14"/>
  <c r="Y314" i="14"/>
  <c r="V314" i="14"/>
  <c r="Q314" i="14"/>
  <c r="M314" i="14"/>
  <c r="AB313" i="14"/>
  <c r="Y313" i="14"/>
  <c r="V313" i="14"/>
  <c r="Q313" i="14"/>
  <c r="M313" i="14"/>
  <c r="AB312" i="14"/>
  <c r="Y312" i="14"/>
  <c r="V312" i="14"/>
  <c r="Q312" i="14"/>
  <c r="M312" i="14"/>
  <c r="AB311" i="14"/>
  <c r="Y311" i="14"/>
  <c r="V311" i="14"/>
  <c r="Q311" i="14"/>
  <c r="M311" i="14"/>
  <c r="AB310" i="14"/>
  <c r="Y310" i="14"/>
  <c r="V310" i="14"/>
  <c r="Q310" i="14"/>
  <c r="M310" i="14"/>
  <c r="AB309" i="14"/>
  <c r="Y309" i="14"/>
  <c r="V309" i="14"/>
  <c r="Q309" i="14"/>
  <c r="M309" i="14"/>
  <c r="AB308" i="14"/>
  <c r="Y308" i="14"/>
  <c r="V308" i="14"/>
  <c r="Q308" i="14"/>
  <c r="M308" i="14"/>
  <c r="AB307" i="14"/>
  <c r="Y307" i="14"/>
  <c r="V307" i="14"/>
  <c r="Q307" i="14"/>
  <c r="M307" i="14"/>
  <c r="AB306" i="14"/>
  <c r="Y306" i="14"/>
  <c r="V306" i="14"/>
  <c r="Q306" i="14"/>
  <c r="M306" i="14"/>
  <c r="AB305" i="14"/>
  <c r="Y305" i="14"/>
  <c r="V305" i="14"/>
  <c r="Q305" i="14"/>
  <c r="M305" i="14"/>
  <c r="AB304" i="14"/>
  <c r="Y304" i="14"/>
  <c r="V304" i="14"/>
  <c r="Q304" i="14"/>
  <c r="M304" i="14"/>
  <c r="AA303" i="14"/>
  <c r="Z303" i="14"/>
  <c r="X303" i="14"/>
  <c r="W303" i="14"/>
  <c r="U303" i="14"/>
  <c r="T303" i="14"/>
  <c r="S303" i="14"/>
  <c r="P303" i="14"/>
  <c r="O303" i="14"/>
  <c r="N303" i="14"/>
  <c r="L303" i="14"/>
  <c r="K303" i="14"/>
  <c r="J303" i="14"/>
  <c r="M302" i="14"/>
  <c r="Y301" i="14"/>
  <c r="V301" i="14"/>
  <c r="Q301" i="14"/>
  <c r="M301" i="14"/>
  <c r="Y300" i="14"/>
  <c r="V300" i="14"/>
  <c r="Q300" i="14"/>
  <c r="M300" i="14"/>
  <c r="Y299" i="14"/>
  <c r="Y456" i="14" s="1"/>
  <c r="V299" i="14"/>
  <c r="Q299" i="14"/>
  <c r="M299" i="14"/>
  <c r="Q298" i="14"/>
  <c r="M298" i="14"/>
  <c r="M297" i="14"/>
  <c r="M295" i="14"/>
  <c r="M294" i="14"/>
  <c r="M293" i="14"/>
  <c r="M292" i="14"/>
  <c r="M291" i="14"/>
  <c r="M290" i="14"/>
  <c r="M289" i="14"/>
  <c r="M288" i="14"/>
  <c r="M287" i="14"/>
  <c r="AC285" i="14"/>
  <c r="M284" i="14"/>
  <c r="AB283" i="14"/>
  <c r="AA283" i="14"/>
  <c r="Z283" i="14"/>
  <c r="Y283" i="14"/>
  <c r="X283" i="14"/>
  <c r="W283" i="14"/>
  <c r="V283" i="14"/>
  <c r="U283" i="14"/>
  <c r="T283" i="14"/>
  <c r="S283" i="14"/>
  <c r="R283" i="14"/>
  <c r="Q283" i="14"/>
  <c r="P283" i="14"/>
  <c r="O283" i="14"/>
  <c r="N283" i="14"/>
  <c r="M283" i="14"/>
  <c r="L283" i="14"/>
  <c r="K283" i="14"/>
  <c r="J283" i="14"/>
  <c r="I283" i="14"/>
  <c r="H283" i="14"/>
  <c r="Y282" i="14"/>
  <c r="V282" i="14"/>
  <c r="Q282" i="14"/>
  <c r="M282" i="14"/>
  <c r="Y281" i="14"/>
  <c r="V281" i="14"/>
  <c r="Q281" i="14"/>
  <c r="M281" i="14"/>
  <c r="Y280" i="14"/>
  <c r="V280" i="14"/>
  <c r="Q280" i="14"/>
  <c r="M280" i="14"/>
  <c r="Y279" i="14"/>
  <c r="V279" i="14"/>
  <c r="Q279" i="14"/>
  <c r="M279" i="14"/>
  <c r="Y278" i="14"/>
  <c r="V278" i="14"/>
  <c r="V276" i="14" s="1"/>
  <c r="Q278" i="14"/>
  <c r="M278" i="14"/>
  <c r="M277" i="14"/>
  <c r="AB276" i="14"/>
  <c r="AA276" i="14"/>
  <c r="Z276" i="14"/>
  <c r="Y276" i="14"/>
  <c r="X276" i="14"/>
  <c r="W276" i="14"/>
  <c r="U276" i="14"/>
  <c r="T276" i="14"/>
  <c r="S276" i="14"/>
  <c r="R276" i="14"/>
  <c r="P276" i="14"/>
  <c r="O276" i="14"/>
  <c r="N276" i="14"/>
  <c r="L276" i="14"/>
  <c r="K276" i="14"/>
  <c r="J276" i="14"/>
  <c r="I276" i="14"/>
  <c r="H276" i="14"/>
  <c r="M275" i="14"/>
  <c r="AB274" i="14"/>
  <c r="AA274" i="14"/>
  <c r="Z274" i="14"/>
  <c r="Y274" i="14"/>
  <c r="X274" i="14"/>
  <c r="W274" i="14"/>
  <c r="V274" i="14"/>
  <c r="U274" i="14"/>
  <c r="T274" i="14"/>
  <c r="S274" i="14"/>
  <c r="R274" i="14"/>
  <c r="Q274" i="14"/>
  <c r="P274" i="14"/>
  <c r="O274" i="14"/>
  <c r="N274" i="14"/>
  <c r="M274" i="14"/>
  <c r="L274" i="14"/>
  <c r="K274" i="14"/>
  <c r="J274" i="14"/>
  <c r="I274" i="14"/>
  <c r="H274" i="14"/>
  <c r="Y273" i="14"/>
  <c r="V273" i="14"/>
  <c r="Q273" i="14"/>
  <c r="M273" i="14"/>
  <c r="Y272" i="14"/>
  <c r="M272" i="14"/>
  <c r="M271" i="14"/>
  <c r="M270" i="14"/>
  <c r="M269" i="14"/>
  <c r="M268" i="14"/>
  <c r="M267" i="14"/>
  <c r="Y266" i="14"/>
  <c r="V266" i="14"/>
  <c r="Q266" i="14"/>
  <c r="M266" i="14"/>
  <c r="AB265" i="14"/>
  <c r="AB264" i="14" s="1"/>
  <c r="AA265" i="14"/>
  <c r="AA264" i="14" s="1"/>
  <c r="Z265" i="14"/>
  <c r="X265" i="14"/>
  <c r="W265" i="14"/>
  <c r="U265" i="14"/>
  <c r="T265" i="14"/>
  <c r="S265" i="14"/>
  <c r="R265" i="14"/>
  <c r="P265" i="14"/>
  <c r="O265" i="14"/>
  <c r="N265" i="14"/>
  <c r="L265" i="14"/>
  <c r="K265" i="14"/>
  <c r="J265" i="14"/>
  <c r="I265" i="14"/>
  <c r="H265" i="14"/>
  <c r="AC264" i="14"/>
  <c r="Z264" i="14"/>
  <c r="AC262" i="14"/>
  <c r="AA262" i="14"/>
  <c r="Z262" i="14"/>
  <c r="Y262" i="14"/>
  <c r="X262" i="14"/>
  <c r="W262" i="14"/>
  <c r="V262" i="14"/>
  <c r="U262" i="14"/>
  <c r="T262" i="14"/>
  <c r="S262" i="14"/>
  <c r="R262" i="14"/>
  <c r="Q262" i="14"/>
  <c r="P262" i="14"/>
  <c r="O262" i="14"/>
  <c r="N262" i="14"/>
  <c r="M262" i="14"/>
  <c r="L262" i="14"/>
  <c r="K262" i="14"/>
  <c r="J262" i="14"/>
  <c r="I262" i="14"/>
  <c r="H262" i="14"/>
  <c r="M261" i="14"/>
  <c r="Y260" i="14"/>
  <c r="V260" i="14"/>
  <c r="V259" i="14" s="1"/>
  <c r="Q260" i="14"/>
  <c r="Q259" i="14" s="1"/>
  <c r="M260" i="14"/>
  <c r="M259" i="14" s="1"/>
  <c r="AC259" i="14"/>
  <c r="AB259" i="14"/>
  <c r="AA259" i="14"/>
  <c r="Z259" i="14"/>
  <c r="Y259" i="14"/>
  <c r="X259" i="14"/>
  <c r="W259" i="14"/>
  <c r="U259" i="14"/>
  <c r="T259" i="14"/>
  <c r="S259" i="14"/>
  <c r="R259" i="14"/>
  <c r="P259" i="14"/>
  <c r="O259" i="14"/>
  <c r="N259" i="14"/>
  <c r="L259" i="14"/>
  <c r="K259" i="14"/>
  <c r="J259" i="14"/>
  <c r="I259" i="14"/>
  <c r="H259" i="14"/>
  <c r="AB258" i="14"/>
  <c r="M258" i="14"/>
  <c r="M257" i="14"/>
  <c r="M256" i="14"/>
  <c r="AB255" i="14"/>
  <c r="AA255" i="14"/>
  <c r="Z255" i="14"/>
  <c r="Y255" i="14"/>
  <c r="X255" i="14"/>
  <c r="W255" i="14"/>
  <c r="V255" i="14"/>
  <c r="U255" i="14"/>
  <c r="T255" i="14"/>
  <c r="S255" i="14"/>
  <c r="R255" i="14"/>
  <c r="Q255" i="14"/>
  <c r="P255" i="14"/>
  <c r="O255" i="14"/>
  <c r="N255" i="14"/>
  <c r="L255" i="14"/>
  <c r="K255" i="14"/>
  <c r="J255" i="14"/>
  <c r="I255" i="14"/>
  <c r="H255" i="14"/>
  <c r="M254" i="14"/>
  <c r="AB253" i="14"/>
  <c r="AA253" i="14"/>
  <c r="Z253" i="14"/>
  <c r="Y253" i="14"/>
  <c r="X253" i="14"/>
  <c r="W253" i="14"/>
  <c r="V253" i="14"/>
  <c r="U253" i="14"/>
  <c r="T253" i="14"/>
  <c r="S253" i="14"/>
  <c r="R253" i="14"/>
  <c r="Q253" i="14"/>
  <c r="P253" i="14"/>
  <c r="O253" i="14"/>
  <c r="N253" i="14"/>
  <c r="M253" i="14"/>
  <c r="L253" i="14"/>
  <c r="K253" i="14"/>
  <c r="J253" i="14"/>
  <c r="I253" i="14"/>
  <c r="H253" i="14"/>
  <c r="M252" i="14"/>
  <c r="AB251" i="14"/>
  <c r="AA251" i="14"/>
  <c r="Z251" i="14"/>
  <c r="Y251" i="14"/>
  <c r="X251" i="14"/>
  <c r="W251" i="14"/>
  <c r="V251" i="14"/>
  <c r="U251" i="14"/>
  <c r="T251" i="14"/>
  <c r="S251" i="14"/>
  <c r="R251" i="14"/>
  <c r="Q251" i="14"/>
  <c r="P251" i="14"/>
  <c r="O251" i="14"/>
  <c r="N251" i="14"/>
  <c r="M251" i="14"/>
  <c r="L251" i="14"/>
  <c r="K251" i="14"/>
  <c r="J251" i="14"/>
  <c r="I251" i="14"/>
  <c r="H251" i="14"/>
  <c r="M250" i="14"/>
  <c r="M249" i="14"/>
  <c r="Y245" i="14"/>
  <c r="V245" i="14"/>
  <c r="Q245" i="14"/>
  <c r="Q235" i="14" s="1"/>
  <c r="M245" i="14"/>
  <c r="M244" i="14"/>
  <c r="M239" i="14"/>
  <c r="M238" i="14"/>
  <c r="V236" i="14"/>
  <c r="M236" i="14"/>
  <c r="AB235" i="14"/>
  <c r="AA235" i="14"/>
  <c r="Z235" i="14"/>
  <c r="Y235" i="14"/>
  <c r="X235" i="14"/>
  <c r="W235" i="14"/>
  <c r="U235" i="14"/>
  <c r="T235" i="14"/>
  <c r="S235" i="14"/>
  <c r="R235" i="14"/>
  <c r="P235" i="14"/>
  <c r="O235" i="14"/>
  <c r="N235" i="14"/>
  <c r="L235" i="14"/>
  <c r="K235" i="14"/>
  <c r="J235" i="14"/>
  <c r="I235" i="14"/>
  <c r="H235" i="14"/>
  <c r="M232" i="14"/>
  <c r="M231" i="14"/>
  <c r="AB230" i="14"/>
  <c r="AA230" i="14"/>
  <c r="Z230" i="14"/>
  <c r="X230" i="14"/>
  <c r="W230" i="14"/>
  <c r="V230" i="14"/>
  <c r="U230" i="14"/>
  <c r="T230" i="14"/>
  <c r="S230" i="14"/>
  <c r="R230" i="14"/>
  <c r="Q230" i="14"/>
  <c r="P230" i="14"/>
  <c r="O230" i="14"/>
  <c r="N230" i="14"/>
  <c r="L230" i="14"/>
  <c r="K230" i="14"/>
  <c r="J230" i="14"/>
  <c r="I230" i="14"/>
  <c r="H230" i="14"/>
  <c r="AC229" i="14"/>
  <c r="M227" i="14"/>
  <c r="M226" i="14"/>
  <c r="AB225" i="14"/>
  <c r="AA225" i="14"/>
  <c r="Z225" i="14"/>
  <c r="Y225" i="14"/>
  <c r="X225" i="14"/>
  <c r="W225" i="14"/>
  <c r="V225" i="14"/>
  <c r="U225" i="14"/>
  <c r="T225" i="14"/>
  <c r="S225" i="14"/>
  <c r="R225" i="14"/>
  <c r="Q225" i="14"/>
  <c r="P225" i="14"/>
  <c r="O225" i="14"/>
  <c r="N225" i="14"/>
  <c r="L225" i="14"/>
  <c r="K225" i="14"/>
  <c r="J225" i="14"/>
  <c r="I225" i="14"/>
  <c r="H225" i="14"/>
  <c r="Y224" i="14"/>
  <c r="Y221" i="14" s="1"/>
  <c r="V224" i="14"/>
  <c r="V221" i="14" s="1"/>
  <c r="Q224" i="14"/>
  <c r="Q221" i="14" s="1"/>
  <c r="M224" i="14"/>
  <c r="M223" i="14"/>
  <c r="M222" i="14"/>
  <c r="AB221" i="14"/>
  <c r="AA221" i="14"/>
  <c r="Z221" i="14"/>
  <c r="X221" i="14"/>
  <c r="W221" i="14"/>
  <c r="U221" i="14"/>
  <c r="T221" i="14"/>
  <c r="S221" i="14"/>
  <c r="R221" i="14"/>
  <c r="P221" i="14"/>
  <c r="O221" i="14"/>
  <c r="N221" i="14"/>
  <c r="L221" i="14"/>
  <c r="K221" i="14"/>
  <c r="J221" i="14"/>
  <c r="I221" i="14"/>
  <c r="H221" i="14"/>
  <c r="M220" i="14"/>
  <c r="M213" i="14"/>
  <c r="M212" i="14"/>
  <c r="M210" i="14"/>
  <c r="M209" i="14"/>
  <c r="AB208" i="14"/>
  <c r="AA208" i="14"/>
  <c r="Z208" i="14"/>
  <c r="Y208" i="14"/>
  <c r="X208" i="14"/>
  <c r="W208" i="14"/>
  <c r="V208" i="14"/>
  <c r="U208" i="14"/>
  <c r="T208" i="14"/>
  <c r="S208" i="14"/>
  <c r="R208" i="14"/>
  <c r="Q208" i="14"/>
  <c r="P208" i="14"/>
  <c r="O208" i="14"/>
  <c r="N208" i="14"/>
  <c r="L208" i="14"/>
  <c r="K208" i="14"/>
  <c r="J208" i="14"/>
  <c r="I208" i="14"/>
  <c r="H208" i="14"/>
  <c r="AC207" i="14"/>
  <c r="Y206" i="14"/>
  <c r="V206" i="14"/>
  <c r="Q206" i="14"/>
  <c r="M206" i="14"/>
  <c r="Y205" i="14"/>
  <c r="V205" i="14"/>
  <c r="Q205" i="14"/>
  <c r="M205" i="14"/>
  <c r="Y204" i="14"/>
  <c r="V204" i="14"/>
  <c r="Q204" i="14"/>
  <c r="M204" i="14"/>
  <c r="Y203" i="14"/>
  <c r="V203" i="14"/>
  <c r="Q203" i="14"/>
  <c r="M203" i="14"/>
  <c r="O202" i="14"/>
  <c r="O191" i="14" s="1"/>
  <c r="N202" i="14"/>
  <c r="L202" i="14"/>
  <c r="L191" i="14" s="1"/>
  <c r="K202" i="14"/>
  <c r="K191" i="14" s="1"/>
  <c r="Y201" i="14"/>
  <c r="Y193" i="14" s="1"/>
  <c r="Y191" i="14" s="1"/>
  <c r="V201" i="14"/>
  <c r="Q201" i="14"/>
  <c r="M201" i="14"/>
  <c r="AA193" i="14"/>
  <c r="AA191" i="14" s="1"/>
  <c r="Z193" i="14"/>
  <c r="Z191" i="14" s="1"/>
  <c r="X193" i="14"/>
  <c r="X191" i="14" s="1"/>
  <c r="W193" i="14"/>
  <c r="W191" i="14" s="1"/>
  <c r="V193" i="14"/>
  <c r="V191" i="14" s="1"/>
  <c r="U193" i="14"/>
  <c r="U191" i="14" s="1"/>
  <c r="T193" i="14"/>
  <c r="T191" i="14" s="1"/>
  <c r="S193" i="14"/>
  <c r="S191" i="14" s="1"/>
  <c r="R193" i="14"/>
  <c r="R191" i="14" s="1"/>
  <c r="Q193" i="14"/>
  <c r="Q191" i="14" s="1"/>
  <c r="P193" i="14"/>
  <c r="P191" i="14" s="1"/>
  <c r="I193" i="14"/>
  <c r="I191" i="14" s="1"/>
  <c r="H193" i="14"/>
  <c r="H191" i="14" s="1"/>
  <c r="M192" i="14"/>
  <c r="AC191" i="14"/>
  <c r="AB191" i="14"/>
  <c r="J191" i="14"/>
  <c r="M190" i="14"/>
  <c r="M189" i="14"/>
  <c r="M188" i="14"/>
  <c r="AB187" i="14"/>
  <c r="AA187" i="14"/>
  <c r="Z187" i="14"/>
  <c r="Y187" i="14"/>
  <c r="X187" i="14"/>
  <c r="W187" i="14"/>
  <c r="V187" i="14"/>
  <c r="U187" i="14"/>
  <c r="T187" i="14"/>
  <c r="S187" i="14"/>
  <c r="R187" i="14"/>
  <c r="Q187" i="14"/>
  <c r="P187" i="14"/>
  <c r="O187" i="14"/>
  <c r="N187" i="14"/>
  <c r="L187" i="14"/>
  <c r="K187" i="14"/>
  <c r="J187" i="14"/>
  <c r="I187" i="14"/>
  <c r="H187" i="14"/>
  <c r="M186" i="14"/>
  <c r="M185" i="14"/>
  <c r="AB184" i="14"/>
  <c r="AA184" i="14"/>
  <c r="Z184" i="14"/>
  <c r="Y184" i="14"/>
  <c r="X184" i="14"/>
  <c r="W184" i="14"/>
  <c r="V184" i="14"/>
  <c r="U184" i="14"/>
  <c r="T184" i="14"/>
  <c r="S184" i="14"/>
  <c r="R184" i="14"/>
  <c r="Q184" i="14"/>
  <c r="P184" i="14"/>
  <c r="O184" i="14"/>
  <c r="N184" i="14"/>
  <c r="L184" i="14"/>
  <c r="K184" i="14"/>
  <c r="J184" i="14"/>
  <c r="I184" i="14"/>
  <c r="H184" i="14"/>
  <c r="M178" i="14"/>
  <c r="M177" i="14"/>
  <c r="M176" i="14"/>
  <c r="M175" i="14"/>
  <c r="M174" i="14"/>
  <c r="AB173" i="14"/>
  <c r="AA173" i="14"/>
  <c r="Z173" i="14"/>
  <c r="Y173" i="14"/>
  <c r="X173" i="14"/>
  <c r="W173" i="14"/>
  <c r="V173" i="14"/>
  <c r="U173" i="14"/>
  <c r="T173" i="14"/>
  <c r="S173" i="14"/>
  <c r="R173" i="14"/>
  <c r="Q173" i="14"/>
  <c r="P173" i="14"/>
  <c r="O173" i="14"/>
  <c r="N173" i="14"/>
  <c r="L173" i="14"/>
  <c r="K173" i="14"/>
  <c r="J173" i="14"/>
  <c r="I173" i="14"/>
  <c r="H173" i="14"/>
  <c r="Q172" i="14"/>
  <c r="M172" i="14"/>
  <c r="Q170" i="14"/>
  <c r="M170" i="14"/>
  <c r="AB169" i="14"/>
  <c r="Q169" i="14"/>
  <c r="M169" i="14"/>
  <c r="AB168" i="14"/>
  <c r="AA168" i="14"/>
  <c r="Z168" i="14"/>
  <c r="Y168" i="14"/>
  <c r="X168" i="14"/>
  <c r="W168" i="14"/>
  <c r="V168" i="14"/>
  <c r="U168" i="14"/>
  <c r="T168" i="14"/>
  <c r="S168" i="14"/>
  <c r="R168" i="14"/>
  <c r="P168" i="14"/>
  <c r="O168" i="14"/>
  <c r="N168" i="14"/>
  <c r="L168" i="14"/>
  <c r="K168" i="14"/>
  <c r="J168" i="14"/>
  <c r="I168" i="14"/>
  <c r="H168" i="14"/>
  <c r="M167" i="14"/>
  <c r="M166" i="14"/>
  <c r="M164" i="14"/>
  <c r="AB163" i="14"/>
  <c r="AA163" i="14"/>
  <c r="Z163" i="14"/>
  <c r="Y163" i="14"/>
  <c r="X163" i="14"/>
  <c r="W163" i="14"/>
  <c r="V163" i="14"/>
  <c r="U163" i="14"/>
  <c r="T163" i="14"/>
  <c r="S163" i="14"/>
  <c r="R163" i="14"/>
  <c r="Q163" i="14"/>
  <c r="P163" i="14"/>
  <c r="O163" i="14"/>
  <c r="N163" i="14"/>
  <c r="L163" i="14"/>
  <c r="K163" i="14"/>
  <c r="J163" i="14"/>
  <c r="I163" i="14"/>
  <c r="H163" i="14"/>
  <c r="Q160" i="14"/>
  <c r="M160" i="14"/>
  <c r="Q158" i="14"/>
  <c r="M158" i="14"/>
  <c r="M156" i="14"/>
  <c r="M155" i="14"/>
  <c r="M153" i="14"/>
  <c r="M152" i="14"/>
  <c r="Q151" i="14"/>
  <c r="Q150" i="14"/>
  <c r="AA149" i="14"/>
  <c r="AA142" i="14" s="1"/>
  <c r="Z149" i="14"/>
  <c r="Z142" i="14" s="1"/>
  <c r="Y149" i="14"/>
  <c r="Y142" i="14" s="1"/>
  <c r="X149" i="14"/>
  <c r="X142" i="14" s="1"/>
  <c r="W149" i="14"/>
  <c r="W142" i="14" s="1"/>
  <c r="V149" i="14"/>
  <c r="V142" i="14" s="1"/>
  <c r="U149" i="14"/>
  <c r="U142" i="14" s="1"/>
  <c r="T149" i="14"/>
  <c r="T142" i="14" s="1"/>
  <c r="S149" i="14"/>
  <c r="S142" i="14" s="1"/>
  <c r="R149" i="14"/>
  <c r="R142" i="14" s="1"/>
  <c r="P149" i="14"/>
  <c r="P142" i="14" s="1"/>
  <c r="O149" i="14"/>
  <c r="O142" i="14" s="1"/>
  <c r="N149" i="14"/>
  <c r="N142" i="14" s="1"/>
  <c r="L149" i="14"/>
  <c r="L142" i="14" s="1"/>
  <c r="K149" i="14"/>
  <c r="K142" i="14" s="1"/>
  <c r="J149" i="14"/>
  <c r="J142" i="14" s="1"/>
  <c r="Q148" i="14"/>
  <c r="M148" i="14"/>
  <c r="Q147" i="14"/>
  <c r="M147" i="14"/>
  <c r="Q146" i="14"/>
  <c r="M146" i="14"/>
  <c r="Q145" i="14"/>
  <c r="M145" i="14"/>
  <c r="Q144" i="14"/>
  <c r="M144" i="14"/>
  <c r="Q143" i="14"/>
  <c r="M143" i="14"/>
  <c r="AC142" i="14"/>
  <c r="AB142" i="14"/>
  <c r="I142" i="14"/>
  <c r="H142" i="14"/>
  <c r="M141" i="14"/>
  <c r="M140" i="14"/>
  <c r="M139" i="14"/>
  <c r="M138" i="14"/>
  <c r="AB137" i="14"/>
  <c r="AA137" i="14"/>
  <c r="Z137" i="14"/>
  <c r="Y137" i="14"/>
  <c r="X137" i="14"/>
  <c r="W137" i="14"/>
  <c r="W136" i="14" s="1"/>
  <c r="W135" i="14" s="1"/>
  <c r="W134" i="14" s="1"/>
  <c r="W133" i="14" s="1"/>
  <c r="W132" i="14" s="1"/>
  <c r="W131" i="14" s="1"/>
  <c r="W130" i="14" s="1"/>
  <c r="W129" i="14" s="1"/>
  <c r="V137" i="14"/>
  <c r="V136" i="14" s="1"/>
  <c r="V135" i="14" s="1"/>
  <c r="V134" i="14" s="1"/>
  <c r="V133" i="14" s="1"/>
  <c r="V132" i="14" s="1"/>
  <c r="V131" i="14" s="1"/>
  <c r="V130" i="14" s="1"/>
  <c r="V129" i="14" s="1"/>
  <c r="U137" i="14"/>
  <c r="T137" i="14"/>
  <c r="S137" i="14"/>
  <c r="S136" i="14" s="1"/>
  <c r="S135" i="14" s="1"/>
  <c r="R137" i="14"/>
  <c r="Q137" i="14"/>
  <c r="P137" i="14"/>
  <c r="O137" i="14"/>
  <c r="N137" i="14"/>
  <c r="L137" i="14"/>
  <c r="K137" i="14"/>
  <c r="J137" i="14"/>
  <c r="I137" i="14"/>
  <c r="H137" i="14"/>
  <c r="M135" i="14"/>
  <c r="M134" i="14"/>
  <c r="AB133" i="14"/>
  <c r="AA133" i="14"/>
  <c r="Z133" i="14"/>
  <c r="O133" i="14"/>
  <c r="N133" i="14"/>
  <c r="L133" i="14"/>
  <c r="K133" i="14"/>
  <c r="AB132" i="14"/>
  <c r="M132" i="14"/>
  <c r="M131" i="14"/>
  <c r="M130" i="14"/>
  <c r="AB129" i="14"/>
  <c r="O129" i="14"/>
  <c r="N129" i="14"/>
  <c r="L129" i="14"/>
  <c r="K129" i="14"/>
  <c r="AB128" i="14"/>
  <c r="Y128" i="14"/>
  <c r="V128" i="14"/>
  <c r="Q128" i="14"/>
  <c r="M128" i="14"/>
  <c r="Y127" i="14"/>
  <c r="V127" i="14"/>
  <c r="Q127" i="14"/>
  <c r="M127" i="14"/>
  <c r="Y126" i="14"/>
  <c r="V126" i="14"/>
  <c r="Q126" i="14"/>
  <c r="M126" i="14"/>
  <c r="Y125" i="14"/>
  <c r="V125" i="14"/>
  <c r="Q125" i="14"/>
  <c r="M125" i="14"/>
  <c r="AB124" i="14"/>
  <c r="V124" i="14"/>
  <c r="S124" i="14"/>
  <c r="O124" i="14"/>
  <c r="O462" i="14" s="1"/>
  <c r="N124" i="14"/>
  <c r="L124" i="14"/>
  <c r="K124" i="14"/>
  <c r="K462" i="14" s="1"/>
  <c r="M122" i="14"/>
  <c r="M121" i="14"/>
  <c r="M120" i="14"/>
  <c r="AB119" i="14"/>
  <c r="AA119" i="14"/>
  <c r="Z119" i="14"/>
  <c r="Z105" i="14" s="1"/>
  <c r="Y119" i="14"/>
  <c r="X119" i="14"/>
  <c r="X105" i="14" s="1"/>
  <c r="W119" i="14"/>
  <c r="V119" i="14"/>
  <c r="U119" i="14"/>
  <c r="U105" i="14" s="1"/>
  <c r="T119" i="14"/>
  <c r="T105" i="14" s="1"/>
  <c r="S119" i="14"/>
  <c r="R119" i="14"/>
  <c r="R105" i="14" s="1"/>
  <c r="Q119" i="14"/>
  <c r="P119" i="14"/>
  <c r="P105" i="14" s="1"/>
  <c r="O119" i="14"/>
  <c r="N119" i="14"/>
  <c r="L119" i="14"/>
  <c r="K119" i="14"/>
  <c r="I119" i="14"/>
  <c r="I105" i="14" s="1"/>
  <c r="H119" i="14"/>
  <c r="H105" i="14" s="1"/>
  <c r="M117" i="14"/>
  <c r="M114" i="14"/>
  <c r="M113" i="14"/>
  <c r="M112" i="14"/>
  <c r="M111" i="14"/>
  <c r="XFD110" i="14"/>
  <c r="M107" i="14"/>
  <c r="Y106" i="14"/>
  <c r="V106" i="14"/>
  <c r="Q106" i="14"/>
  <c r="M106" i="14"/>
  <c r="AC105" i="14"/>
  <c r="AC104" i="14" s="1"/>
  <c r="J105" i="14"/>
  <c r="Q103" i="14"/>
  <c r="M103" i="14"/>
  <c r="Q102" i="14"/>
  <c r="M102" i="14"/>
  <c r="AC101" i="14"/>
  <c r="AB101" i="14"/>
  <c r="AA101" i="14"/>
  <c r="Z101" i="14"/>
  <c r="Y101" i="14"/>
  <c r="X101" i="14"/>
  <c r="W101" i="14"/>
  <c r="V101" i="14"/>
  <c r="U101" i="14"/>
  <c r="T101" i="14"/>
  <c r="S101" i="14"/>
  <c r="R101" i="14"/>
  <c r="P101" i="14"/>
  <c r="O101" i="14"/>
  <c r="N101" i="14"/>
  <c r="L101" i="14"/>
  <c r="K101" i="14"/>
  <c r="J101" i="14"/>
  <c r="I101" i="14"/>
  <c r="H101" i="14"/>
  <c r="Y100" i="14"/>
  <c r="V100" i="14"/>
  <c r="Q100" i="14"/>
  <c r="M100" i="14"/>
  <c r="Y99" i="14"/>
  <c r="V99" i="14"/>
  <c r="Q99" i="14"/>
  <c r="M99" i="14"/>
  <c r="Y98" i="14"/>
  <c r="V98" i="14"/>
  <c r="Q98" i="14"/>
  <c r="M98" i="14"/>
  <c r="M97" i="14" s="1"/>
  <c r="M96" i="14" s="1"/>
  <c r="AB97" i="14"/>
  <c r="AB96" i="14" s="1"/>
  <c r="O97" i="14"/>
  <c r="O478" i="14" s="1"/>
  <c r="N97" i="14"/>
  <c r="N478" i="14" s="1"/>
  <c r="L97" i="14"/>
  <c r="L96" i="14" s="1"/>
  <c r="K97" i="14"/>
  <c r="K96" i="14" s="1"/>
  <c r="AA96" i="14"/>
  <c r="Z96" i="14"/>
  <c r="Y96" i="14"/>
  <c r="X96" i="14"/>
  <c r="W96" i="14"/>
  <c r="V96" i="14"/>
  <c r="U96" i="14"/>
  <c r="T96" i="14"/>
  <c r="S96" i="14"/>
  <c r="R96" i="14"/>
  <c r="Q96" i="14"/>
  <c r="P96" i="14"/>
  <c r="J96" i="14"/>
  <c r="I96" i="14"/>
  <c r="H96" i="14"/>
  <c r="Y95" i="14"/>
  <c r="V95" i="14"/>
  <c r="Q95" i="14"/>
  <c r="M95" i="14"/>
  <c r="Y94" i="14"/>
  <c r="V94" i="14"/>
  <c r="Q94" i="14"/>
  <c r="M94" i="14"/>
  <c r="Y93" i="14"/>
  <c r="V93" i="14"/>
  <c r="Q93" i="14"/>
  <c r="M93" i="14"/>
  <c r="Y92" i="14"/>
  <c r="V92" i="14"/>
  <c r="Q92" i="14"/>
  <c r="M92" i="14"/>
  <c r="Y91" i="14"/>
  <c r="V91" i="14"/>
  <c r="Q91" i="14"/>
  <c r="M91" i="14"/>
  <c r="AB90" i="14"/>
  <c r="V90" i="14"/>
  <c r="V463" i="14" s="1"/>
  <c r="S90" i="14"/>
  <c r="S463" i="14" s="1"/>
  <c r="O90" i="14"/>
  <c r="O463" i="14" s="1"/>
  <c r="N90" i="14"/>
  <c r="N463" i="14" s="1"/>
  <c r="L90" i="14"/>
  <c r="L463" i="14" s="1"/>
  <c r="K90" i="14"/>
  <c r="K463" i="14" s="1"/>
  <c r="Y89" i="14"/>
  <c r="V89" i="14"/>
  <c r="Q89" i="14"/>
  <c r="M89" i="14"/>
  <c r="Y88" i="14"/>
  <c r="V88" i="14"/>
  <c r="Q88" i="14"/>
  <c r="M88" i="14"/>
  <c r="Y87" i="14"/>
  <c r="V87" i="14"/>
  <c r="Q87" i="14"/>
  <c r="M87" i="14"/>
  <c r="Y86" i="14"/>
  <c r="V86" i="14"/>
  <c r="Q86" i="14"/>
  <c r="M86" i="14"/>
  <c r="Y85" i="14"/>
  <c r="V85" i="14"/>
  <c r="Q85" i="14"/>
  <c r="M85" i="14"/>
  <c r="AB84" i="14"/>
  <c r="AA84" i="14"/>
  <c r="Z84" i="14"/>
  <c r="Y84" i="14" s="1"/>
  <c r="X84" i="14"/>
  <c r="W84" i="14"/>
  <c r="T84" i="14"/>
  <c r="S84" i="14"/>
  <c r="O84" i="14"/>
  <c r="N84" i="14"/>
  <c r="L84" i="14"/>
  <c r="K84" i="14"/>
  <c r="J84" i="14"/>
  <c r="M83" i="14"/>
  <c r="M82" i="14"/>
  <c r="M81" i="14"/>
  <c r="M80" i="14"/>
  <c r="M79" i="14"/>
  <c r="AB78" i="14"/>
  <c r="AA78" i="14"/>
  <c r="Z78" i="14"/>
  <c r="Y78" i="14"/>
  <c r="X78" i="14"/>
  <c r="W78" i="14"/>
  <c r="V78" i="14"/>
  <c r="U78" i="14"/>
  <c r="T78" i="14"/>
  <c r="S78" i="14"/>
  <c r="R78" i="14"/>
  <c r="Q78" i="14"/>
  <c r="P78" i="14"/>
  <c r="O78" i="14"/>
  <c r="O508" i="14" s="1"/>
  <c r="N78" i="14"/>
  <c r="N508" i="14" s="1"/>
  <c r="L78" i="14"/>
  <c r="K78" i="14"/>
  <c r="J78" i="14"/>
  <c r="I78" i="14"/>
  <c r="H78" i="14"/>
  <c r="V77" i="14"/>
  <c r="Q77" i="14"/>
  <c r="M77" i="14"/>
  <c r="V76" i="14"/>
  <c r="Q76" i="14"/>
  <c r="M76" i="14"/>
  <c r="V75" i="14"/>
  <c r="Q75" i="14"/>
  <c r="M75" i="14"/>
  <c r="AB74" i="14"/>
  <c r="V74" i="14"/>
  <c r="V461" i="14" s="1"/>
  <c r="S74" i="14"/>
  <c r="S461" i="14" s="1"/>
  <c r="O74" i="14"/>
  <c r="O461" i="14" s="1"/>
  <c r="N74" i="14"/>
  <c r="N461" i="14" s="1"/>
  <c r="L74" i="14"/>
  <c r="L461" i="14" s="1"/>
  <c r="K74" i="14"/>
  <c r="K461" i="14" s="1"/>
  <c r="Y73" i="14"/>
  <c r="V73" i="14"/>
  <c r="Q73" i="14"/>
  <c r="M73" i="14"/>
  <c r="Y72" i="14"/>
  <c r="V72" i="14"/>
  <c r="Q72" i="14"/>
  <c r="M72" i="14"/>
  <c r="Y71" i="14"/>
  <c r="V71" i="14"/>
  <c r="Q71" i="14"/>
  <c r="M71" i="14"/>
  <c r="AB70" i="14"/>
  <c r="AA70" i="14"/>
  <c r="Z70" i="14"/>
  <c r="Y70" i="14" s="1"/>
  <c r="X70" i="14"/>
  <c r="W70" i="14"/>
  <c r="T70" i="14"/>
  <c r="S70" i="14"/>
  <c r="O70" i="14"/>
  <c r="N70" i="14"/>
  <c r="K70" i="14"/>
  <c r="J70" i="14"/>
  <c r="M69" i="14"/>
  <c r="M68" i="14"/>
  <c r="M67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L66" i="14"/>
  <c r="K66" i="14"/>
  <c r="J66" i="14"/>
  <c r="I66" i="14"/>
  <c r="H66" i="14"/>
  <c r="Y64" i="14"/>
  <c r="Y62" i="14" s="1"/>
  <c r="V64" i="14"/>
  <c r="V62" i="14" s="1"/>
  <c r="Q64" i="14"/>
  <c r="Q62" i="14" s="1"/>
  <c r="M64" i="14"/>
  <c r="M63" i="14"/>
  <c r="H63" i="14"/>
  <c r="H62" i="14" s="1"/>
  <c r="AB62" i="14"/>
  <c r="AA62" i="14"/>
  <c r="Z62" i="14"/>
  <c r="X62" i="14"/>
  <c r="W62" i="14"/>
  <c r="U62" i="14"/>
  <c r="T62" i="14"/>
  <c r="S62" i="14"/>
  <c r="R62" i="14"/>
  <c r="P62" i="14"/>
  <c r="O62" i="14"/>
  <c r="N62" i="14"/>
  <c r="L62" i="14"/>
  <c r="K62" i="14"/>
  <c r="J62" i="14"/>
  <c r="I62" i="14"/>
  <c r="Q61" i="14"/>
  <c r="M61" i="14"/>
  <c r="M60" i="14"/>
  <c r="M59" i="14"/>
  <c r="M58" i="14"/>
  <c r="M57" i="14"/>
  <c r="M54" i="14"/>
  <c r="M53" i="14"/>
  <c r="M52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L51" i="14"/>
  <c r="K51" i="14"/>
  <c r="J51" i="14"/>
  <c r="I51" i="14"/>
  <c r="H51" i="14"/>
  <c r="AC50" i="14"/>
  <c r="Y49" i="14"/>
  <c r="V49" i="14"/>
  <c r="Q49" i="14"/>
  <c r="M49" i="14"/>
  <c r="Y48" i="14"/>
  <c r="V48" i="14"/>
  <c r="Q48" i="14"/>
  <c r="Q46" i="14" s="1"/>
  <c r="M48" i="14"/>
  <c r="M527" i="14" s="1"/>
  <c r="M47" i="14"/>
  <c r="M46" i="14" s="1"/>
  <c r="AB46" i="14"/>
  <c r="AA46" i="14"/>
  <c r="Z46" i="14"/>
  <c r="Y46" i="14"/>
  <c r="X46" i="14"/>
  <c r="W46" i="14"/>
  <c r="V46" i="14"/>
  <c r="U46" i="14"/>
  <c r="T46" i="14"/>
  <c r="S46" i="14"/>
  <c r="R46" i="14"/>
  <c r="P46" i="14"/>
  <c r="O46" i="14"/>
  <c r="N46" i="14"/>
  <c r="L46" i="14"/>
  <c r="K46" i="14"/>
  <c r="J46" i="14"/>
  <c r="I46" i="14"/>
  <c r="H46" i="14"/>
  <c r="M45" i="14"/>
  <c r="AB44" i="14"/>
  <c r="AB38" i="14" s="1"/>
  <c r="M44" i="14"/>
  <c r="M43" i="14"/>
  <c r="M42" i="14"/>
  <c r="M41" i="14"/>
  <c r="M40" i="14"/>
  <c r="M39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L38" i="14"/>
  <c r="K38" i="14"/>
  <c r="J38" i="14"/>
  <c r="I38" i="14"/>
  <c r="H38" i="14"/>
  <c r="AC37" i="14"/>
  <c r="AB36" i="14"/>
  <c r="AB35" i="14" s="1"/>
  <c r="M36" i="14"/>
  <c r="AC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L35" i="14"/>
  <c r="K35" i="14"/>
  <c r="J35" i="14"/>
  <c r="I35" i="14"/>
  <c r="H35" i="14"/>
  <c r="M34" i="14"/>
  <c r="M33" i="14"/>
  <c r="Y32" i="14"/>
  <c r="V32" i="14"/>
  <c r="V31" i="14" s="1"/>
  <c r="Q32" i="14"/>
  <c r="M32" i="14"/>
  <c r="AC31" i="14"/>
  <c r="AB31" i="14"/>
  <c r="AA31" i="14"/>
  <c r="Z31" i="14"/>
  <c r="X31" i="14"/>
  <c r="W31" i="14"/>
  <c r="U31" i="14"/>
  <c r="T31" i="14"/>
  <c r="S31" i="14"/>
  <c r="R31" i="14"/>
  <c r="Q31" i="14"/>
  <c r="P31" i="14"/>
  <c r="O31" i="14"/>
  <c r="N31" i="14"/>
  <c r="L31" i="14"/>
  <c r="K31" i="14"/>
  <c r="J31" i="14"/>
  <c r="I31" i="14"/>
  <c r="H31" i="14"/>
  <c r="M30" i="14"/>
  <c r="M29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L28" i="14"/>
  <c r="K28" i="14"/>
  <c r="J28" i="14"/>
  <c r="I28" i="14"/>
  <c r="H28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M25" i="14"/>
  <c r="M24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L23" i="14"/>
  <c r="K23" i="14"/>
  <c r="J23" i="14"/>
  <c r="I23" i="14"/>
  <c r="H23" i="14"/>
  <c r="M22" i="14"/>
  <c r="M21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L20" i="14"/>
  <c r="K20" i="14"/>
  <c r="J20" i="14"/>
  <c r="I20" i="14"/>
  <c r="H20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M17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V15" i="14"/>
  <c r="V14" i="14" s="1"/>
  <c r="Q15" i="14"/>
  <c r="M15" i="14"/>
  <c r="M14" i="14" s="1"/>
  <c r="AB14" i="14"/>
  <c r="AA14" i="14"/>
  <c r="Z14" i="14"/>
  <c r="Y14" i="14"/>
  <c r="X14" i="14"/>
  <c r="W14" i="14"/>
  <c r="U14" i="14"/>
  <c r="T14" i="14"/>
  <c r="S14" i="14"/>
  <c r="R14" i="14"/>
  <c r="Q14" i="14"/>
  <c r="P14" i="14"/>
  <c r="O14" i="14"/>
  <c r="N14" i="14"/>
  <c r="L14" i="14"/>
  <c r="K14" i="14"/>
  <c r="J14" i="14"/>
  <c r="I14" i="14"/>
  <c r="H14" i="14"/>
  <c r="AC13" i="14"/>
  <c r="S455" i="14" l="1"/>
  <c r="Q455" i="14" s="1"/>
  <c r="M430" i="14"/>
  <c r="AB13" i="14"/>
  <c r="O37" i="14"/>
  <c r="X13" i="14"/>
  <c r="M515" i="14"/>
  <c r="Q101" i="14"/>
  <c r="K386" i="14"/>
  <c r="J466" i="14"/>
  <c r="J465" i="14" s="1"/>
  <c r="AB441" i="14"/>
  <c r="S37" i="14"/>
  <c r="U37" i="14"/>
  <c r="W37" i="14"/>
  <c r="Y37" i="14"/>
  <c r="AA37" i="14"/>
  <c r="Q37" i="14"/>
  <c r="Z13" i="14"/>
  <c r="M405" i="14"/>
  <c r="M441" i="14"/>
  <c r="V235" i="14"/>
  <c r="M375" i="14"/>
  <c r="Q386" i="14"/>
  <c r="U386" i="14"/>
  <c r="Y386" i="14"/>
  <c r="AA460" i="14"/>
  <c r="N13" i="14"/>
  <c r="R13" i="14"/>
  <c r="V13" i="14"/>
  <c r="U13" i="14"/>
  <c r="M28" i="14"/>
  <c r="I37" i="14"/>
  <c r="Y457" i="14"/>
  <c r="P13" i="14"/>
  <c r="Y13" i="14"/>
  <c r="O386" i="14"/>
  <c r="S386" i="14"/>
  <c r="M394" i="14"/>
  <c r="M387" i="14" s="1"/>
  <c r="I286" i="14"/>
  <c r="I285" i="14" s="1"/>
  <c r="I386" i="14"/>
  <c r="Y430" i="14"/>
  <c r="Y452" i="14" s="1"/>
  <c r="Y475" i="14" s="1"/>
  <c r="T13" i="14"/>
  <c r="P104" i="14"/>
  <c r="U162" i="14"/>
  <c r="Y162" i="14"/>
  <c r="M374" i="14"/>
  <c r="W386" i="14"/>
  <c r="V460" i="14"/>
  <c r="Z104" i="14"/>
  <c r="O162" i="14"/>
  <c r="S162" i="14"/>
  <c r="W162" i="14"/>
  <c r="AA162" i="14"/>
  <c r="AD262" i="14"/>
  <c r="Y31" i="14"/>
  <c r="M35" i="14"/>
  <c r="Z460" i="14"/>
  <c r="N96" i="14"/>
  <c r="H162" i="14"/>
  <c r="L162" i="14"/>
  <c r="L65" i="14"/>
  <c r="L50" i="14" s="1"/>
  <c r="O96" i="14"/>
  <c r="M101" i="14"/>
  <c r="K229" i="14"/>
  <c r="AF262" i="14"/>
  <c r="Y374" i="14"/>
  <c r="V387" i="14"/>
  <c r="V386" i="14" s="1"/>
  <c r="V430" i="14"/>
  <c r="Y408" i="15"/>
  <c r="Y474" i="15" s="1"/>
  <c r="Y473" i="15" s="1"/>
  <c r="W13" i="14"/>
  <c r="AA13" i="14"/>
  <c r="AB37" i="14"/>
  <c r="N343" i="14"/>
  <c r="N286" i="14" s="1"/>
  <c r="N285" i="14" s="1"/>
  <c r="M173" i="14"/>
  <c r="N162" i="14"/>
  <c r="Q276" i="14"/>
  <c r="AF162" i="14"/>
  <c r="K37" i="14"/>
  <c r="M129" i="14"/>
  <c r="M133" i="14"/>
  <c r="R207" i="14"/>
  <c r="T207" i="14"/>
  <c r="V207" i="14"/>
  <c r="X207" i="14"/>
  <c r="AB207" i="14"/>
  <c r="M318" i="14"/>
  <c r="AA386" i="14"/>
  <c r="O13" i="14"/>
  <c r="Q13" i="14"/>
  <c r="S13" i="14"/>
  <c r="H13" i="14"/>
  <c r="J13" i="14"/>
  <c r="L13" i="14"/>
  <c r="M38" i="14"/>
  <c r="M37" i="14" s="1"/>
  <c r="M51" i="14"/>
  <c r="M137" i="14"/>
  <c r="AB229" i="14"/>
  <c r="W264" i="14"/>
  <c r="Y265" i="14"/>
  <c r="Y264" i="14" s="1"/>
  <c r="P264" i="14"/>
  <c r="V162" i="14"/>
  <c r="L207" i="14"/>
  <c r="W286" i="14"/>
  <c r="W285" i="14" s="1"/>
  <c r="X386" i="14"/>
  <c r="Z386" i="14"/>
  <c r="Y460" i="14"/>
  <c r="J104" i="14"/>
  <c r="H229" i="14"/>
  <c r="J229" i="14"/>
  <c r="L229" i="14"/>
  <c r="O229" i="14"/>
  <c r="Q229" i="14"/>
  <c r="S229" i="14"/>
  <c r="U229" i="14"/>
  <c r="W229" i="14"/>
  <c r="I229" i="14"/>
  <c r="N229" i="14"/>
  <c r="P229" i="14"/>
  <c r="R229" i="14"/>
  <c r="T229" i="14"/>
  <c r="V229" i="14"/>
  <c r="X229" i="14"/>
  <c r="M235" i="14"/>
  <c r="Y229" i="14"/>
  <c r="AB303" i="14"/>
  <c r="H264" i="14"/>
  <c r="S286" i="14"/>
  <c r="S285" i="14" s="1"/>
  <c r="AA286" i="14"/>
  <c r="AA285" i="14" s="1"/>
  <c r="H466" i="14"/>
  <c r="H465" i="14" s="1"/>
  <c r="O65" i="14"/>
  <c r="O50" i="14" s="1"/>
  <c r="S65" i="14"/>
  <c r="S50" i="14" s="1"/>
  <c r="W65" i="14"/>
  <c r="W50" i="14" s="1"/>
  <c r="AA65" i="14"/>
  <c r="AA50" i="14" s="1"/>
  <c r="T104" i="14"/>
  <c r="Y105" i="14"/>
  <c r="Y104" i="14" s="1"/>
  <c r="H104" i="14"/>
  <c r="N105" i="14"/>
  <c r="N104" i="14" s="1"/>
  <c r="R104" i="14"/>
  <c r="AD104" i="14" s="1"/>
  <c r="X104" i="14"/>
  <c r="M119" i="14"/>
  <c r="O520" i="14"/>
  <c r="Q149" i="14"/>
  <c r="Q142" i="14" s="1"/>
  <c r="M149" i="14"/>
  <c r="M142" i="14" s="1"/>
  <c r="R162" i="14"/>
  <c r="Z162" i="14"/>
  <c r="M163" i="14"/>
  <c r="Q168" i="14"/>
  <c r="Q162" i="14" s="1"/>
  <c r="M168" i="14"/>
  <c r="M184" i="14"/>
  <c r="M225" i="14"/>
  <c r="N264" i="14"/>
  <c r="X264" i="14"/>
  <c r="M276" i="14"/>
  <c r="Q303" i="14"/>
  <c r="Y303" i="14"/>
  <c r="M303" i="14"/>
  <c r="V303" i="14"/>
  <c r="H286" i="14"/>
  <c r="H285" i="14" s="1"/>
  <c r="J286" i="14"/>
  <c r="J285" i="14" s="1"/>
  <c r="V347" i="14"/>
  <c r="V343" i="14" s="1"/>
  <c r="AB347" i="14"/>
  <c r="AB343" i="14" s="1"/>
  <c r="AB286" i="14" s="1"/>
  <c r="AB285" i="14" s="1"/>
  <c r="Q347" i="14"/>
  <c r="Q343" i="14" s="1"/>
  <c r="Y347" i="14"/>
  <c r="Y343" i="14" s="1"/>
  <c r="Y318" i="14" s="1"/>
  <c r="R286" i="14"/>
  <c r="R285" i="14" s="1"/>
  <c r="M360" i="14"/>
  <c r="M356" i="14" s="1"/>
  <c r="M473" i="15"/>
  <c r="Z286" i="14"/>
  <c r="Z285" i="14" s="1"/>
  <c r="K286" i="14"/>
  <c r="K285" i="14" s="1"/>
  <c r="H386" i="14"/>
  <c r="J386" i="14"/>
  <c r="L386" i="14"/>
  <c r="N386" i="14"/>
  <c r="P386" i="14"/>
  <c r="R386" i="14"/>
  <c r="T386" i="14"/>
  <c r="M62" i="14"/>
  <c r="H65" i="14"/>
  <c r="H50" i="14" s="1"/>
  <c r="Y65" i="14"/>
  <c r="Y50" i="14" s="1"/>
  <c r="M78" i="14"/>
  <c r="M508" i="14" s="1"/>
  <c r="K105" i="14"/>
  <c r="K104" i="14" s="1"/>
  <c r="O105" i="14"/>
  <c r="O104" i="14" s="1"/>
  <c r="U104" i="14"/>
  <c r="AA105" i="14"/>
  <c r="AA104" i="14" s="1"/>
  <c r="N520" i="14"/>
  <c r="AB105" i="14"/>
  <c r="AB104" i="14" s="1"/>
  <c r="I162" i="14"/>
  <c r="K162" i="14"/>
  <c r="AC173" i="14"/>
  <c r="AC162" i="14" s="1"/>
  <c r="AC408" i="14" s="1"/>
  <c r="AC455" i="14" s="1"/>
  <c r="AB455" i="14" s="1"/>
  <c r="J162" i="14"/>
  <c r="H207" i="14"/>
  <c r="J207" i="14"/>
  <c r="N207" i="14"/>
  <c r="P207" i="14"/>
  <c r="Z207" i="14"/>
  <c r="M221" i="14"/>
  <c r="J264" i="14"/>
  <c r="L264" i="14"/>
  <c r="R264" i="14"/>
  <c r="T264" i="14"/>
  <c r="M265" i="14"/>
  <c r="M264" i="14" s="1"/>
  <c r="V265" i="14"/>
  <c r="V264" i="14" s="1"/>
  <c r="Q265" i="14"/>
  <c r="Q264" i="14" s="1"/>
  <c r="U286" i="14"/>
  <c r="U285" i="14" s="1"/>
  <c r="M370" i="14"/>
  <c r="Q370" i="14"/>
  <c r="V370" i="14"/>
  <c r="Q374" i="14"/>
  <c r="V374" i="14"/>
  <c r="Q132" i="15"/>
  <c r="S131" i="15"/>
  <c r="K13" i="14"/>
  <c r="W105" i="14"/>
  <c r="W104" i="14" s="1"/>
  <c r="V105" i="14"/>
  <c r="V104" i="14" s="1"/>
  <c r="Q207" i="14"/>
  <c r="Y207" i="14"/>
  <c r="I207" i="14"/>
  <c r="K207" i="14"/>
  <c r="O207" i="14"/>
  <c r="S207" i="14"/>
  <c r="U207" i="14"/>
  <c r="I13" i="14"/>
  <c r="L466" i="14"/>
  <c r="L465" i="14" s="1"/>
  <c r="M23" i="14"/>
  <c r="M31" i="14"/>
  <c r="M530" i="14"/>
  <c r="M532" i="14" s="1"/>
  <c r="M478" i="14"/>
  <c r="H37" i="14"/>
  <c r="J37" i="14"/>
  <c r="L37" i="14"/>
  <c r="N37" i="14"/>
  <c r="P37" i="14"/>
  <c r="R37" i="14"/>
  <c r="T37" i="14"/>
  <c r="V37" i="14"/>
  <c r="X37" i="14"/>
  <c r="Z37" i="14"/>
  <c r="J65" i="14"/>
  <c r="J50" i="14" s="1"/>
  <c r="N65" i="14"/>
  <c r="N50" i="14" s="1"/>
  <c r="P466" i="14"/>
  <c r="P465" i="14" s="1"/>
  <c r="R466" i="14"/>
  <c r="R465" i="14" s="1"/>
  <c r="T466" i="14"/>
  <c r="T465" i="14" s="1"/>
  <c r="X466" i="14"/>
  <c r="X465" i="14" s="1"/>
  <c r="Z466" i="14"/>
  <c r="Z465" i="14" s="1"/>
  <c r="AB65" i="14"/>
  <c r="AB50" i="14" s="1"/>
  <c r="M66" i="14"/>
  <c r="M70" i="14"/>
  <c r="Q70" i="14"/>
  <c r="P70" i="14" s="1"/>
  <c r="V70" i="14"/>
  <c r="U70" i="14" s="1"/>
  <c r="M74" i="14"/>
  <c r="M461" i="14" s="1"/>
  <c r="I65" i="14"/>
  <c r="I50" i="14" s="1"/>
  <c r="K65" i="14"/>
  <c r="K50" i="14" s="1"/>
  <c r="M84" i="14"/>
  <c r="Q84" i="14"/>
  <c r="P84" i="14" s="1"/>
  <c r="V84" i="14"/>
  <c r="U84" i="14" s="1"/>
  <c r="M90" i="14"/>
  <c r="M463" i="14" s="1"/>
  <c r="I104" i="14"/>
  <c r="P162" i="14"/>
  <c r="T162" i="14"/>
  <c r="X162" i="14"/>
  <c r="AB162" i="14"/>
  <c r="M187" i="14"/>
  <c r="M208" i="14"/>
  <c r="Z229" i="14"/>
  <c r="O286" i="14"/>
  <c r="O285" i="14" s="1"/>
  <c r="T458" i="14"/>
  <c r="T455" i="14" s="1"/>
  <c r="T286" i="14"/>
  <c r="T285" i="14" s="1"/>
  <c r="X458" i="14"/>
  <c r="X455" i="14" s="1"/>
  <c r="X286" i="14"/>
  <c r="X285" i="14" s="1"/>
  <c r="L286" i="14"/>
  <c r="L285" i="14" s="1"/>
  <c r="P286" i="14"/>
  <c r="P285" i="14" s="1"/>
  <c r="W207" i="14"/>
  <c r="AA207" i="14"/>
  <c r="AA229" i="14"/>
  <c r="M230" i="14"/>
  <c r="M255" i="14"/>
  <c r="I264" i="14"/>
  <c r="K264" i="14"/>
  <c r="O264" i="14"/>
  <c r="S264" i="14"/>
  <c r="U264" i="14"/>
  <c r="M343" i="14"/>
  <c r="M415" i="14"/>
  <c r="V415" i="14"/>
  <c r="AB530" i="14"/>
  <c r="M423" i="14"/>
  <c r="V423" i="14"/>
  <c r="V457" i="14"/>
  <c r="I452" i="14"/>
  <c r="I475" i="14" s="1"/>
  <c r="K452" i="14"/>
  <c r="K475" i="14" s="1"/>
  <c r="P452" i="14"/>
  <c r="P475" i="14" s="1"/>
  <c r="R452" i="14"/>
  <c r="R475" i="14" s="1"/>
  <c r="Z452" i="14"/>
  <c r="Z475" i="14" s="1"/>
  <c r="AB452" i="14"/>
  <c r="V456" i="14"/>
  <c r="H452" i="14"/>
  <c r="H475" i="14" s="1"/>
  <c r="J452" i="14"/>
  <c r="J475" i="14" s="1"/>
  <c r="L452" i="14"/>
  <c r="L475" i="14" s="1"/>
  <c r="O452" i="14"/>
  <c r="O475" i="14" s="1"/>
  <c r="Q452" i="14"/>
  <c r="Q475" i="14" s="1"/>
  <c r="S452" i="14"/>
  <c r="S475" i="14" s="1"/>
  <c r="U452" i="14"/>
  <c r="U475" i="14" s="1"/>
  <c r="W452" i="14"/>
  <c r="W475" i="14" s="1"/>
  <c r="AB538" i="14"/>
  <c r="L462" i="14"/>
  <c r="L105" i="14"/>
  <c r="L104" i="14" s="1"/>
  <c r="M202" i="14"/>
  <c r="M191" i="14" s="1"/>
  <c r="N191" i="14"/>
  <c r="M20" i="14"/>
  <c r="R65" i="14"/>
  <c r="R50" i="14" s="1"/>
  <c r="T65" i="14"/>
  <c r="T50" i="14" s="1"/>
  <c r="X65" i="14"/>
  <c r="X50" i="14" s="1"/>
  <c r="Z65" i="14"/>
  <c r="Z50" i="14" s="1"/>
  <c r="I466" i="14"/>
  <c r="I465" i="14" s="1"/>
  <c r="K466" i="14"/>
  <c r="K465" i="14" s="1"/>
  <c r="U466" i="14"/>
  <c r="U465" i="14" s="1"/>
  <c r="S462" i="14"/>
  <c r="Q124" i="14"/>
  <c r="Q462" i="14" s="1"/>
  <c r="Q135" i="14"/>
  <c r="S134" i="14"/>
  <c r="K458" i="14"/>
  <c r="O458" i="14"/>
  <c r="Z458" i="14"/>
  <c r="Z455" i="14" s="1"/>
  <c r="M456" i="14"/>
  <c r="N455" i="14"/>
  <c r="M455" i="14" s="1"/>
  <c r="W466" i="14"/>
  <c r="AA466" i="14"/>
  <c r="AA465" i="14" s="1"/>
  <c r="M524" i="14"/>
  <c r="AE262" i="14"/>
  <c r="L458" i="14"/>
  <c r="W458" i="14"/>
  <c r="AA458" i="14"/>
  <c r="O466" i="14"/>
  <c r="O465" i="14" s="1"/>
  <c r="O503" i="14"/>
  <c r="N462" i="14"/>
  <c r="M462" i="14"/>
  <c r="Q530" i="14"/>
  <c r="Q534" i="14"/>
  <c r="M497" i="14"/>
  <c r="V534" i="14"/>
  <c r="N452" i="14"/>
  <c r="K460" i="14"/>
  <c r="N460" i="14"/>
  <c r="M460" i="14" s="1"/>
  <c r="S460" i="14"/>
  <c r="M486" i="14"/>
  <c r="M490" i="14"/>
  <c r="N466" i="14"/>
  <c r="Q74" i="14"/>
  <c r="Q90" i="14"/>
  <c r="Q463" i="14" s="1"/>
  <c r="M124" i="14"/>
  <c r="V530" i="14"/>
  <c r="P532" i="14"/>
  <c r="AA534" i="13"/>
  <c r="Z534" i="13"/>
  <c r="Y534" i="13"/>
  <c r="X534" i="13"/>
  <c r="W534" i="13"/>
  <c r="U534" i="13"/>
  <c r="T534" i="13"/>
  <c r="R534" i="13"/>
  <c r="P534" i="13"/>
  <c r="J534" i="13"/>
  <c r="I534" i="13"/>
  <c r="H534" i="13"/>
  <c r="AA530" i="13"/>
  <c r="Z530" i="13"/>
  <c r="Y530" i="13"/>
  <c r="Y532" i="13" s="1"/>
  <c r="Y535" i="13" s="1"/>
  <c r="X530" i="13"/>
  <c r="W530" i="13"/>
  <c r="U530" i="13"/>
  <c r="U532" i="13" s="1"/>
  <c r="U535" i="13" s="1"/>
  <c r="T530" i="13"/>
  <c r="R530" i="13"/>
  <c r="R532" i="13" s="1"/>
  <c r="R535" i="13" s="1"/>
  <c r="P530" i="13"/>
  <c r="P535" i="13" s="1"/>
  <c r="O530" i="13"/>
  <c r="O532" i="13" s="1"/>
  <c r="N530" i="13"/>
  <c r="N532" i="13" s="1"/>
  <c r="L530" i="13"/>
  <c r="L532" i="13" s="1"/>
  <c r="K530" i="13"/>
  <c r="K532" i="13" s="1"/>
  <c r="J530" i="13"/>
  <c r="J532" i="13" s="1"/>
  <c r="J535" i="13" s="1"/>
  <c r="I530" i="13"/>
  <c r="I532" i="13" s="1"/>
  <c r="I535" i="13" s="1"/>
  <c r="H530" i="13"/>
  <c r="H532" i="13" s="1"/>
  <c r="H535" i="13" s="1"/>
  <c r="O527" i="13"/>
  <c r="N527" i="13"/>
  <c r="O524" i="13"/>
  <c r="N524" i="13"/>
  <c r="O515" i="13"/>
  <c r="N515" i="13"/>
  <c r="O497" i="13"/>
  <c r="N497" i="13"/>
  <c r="O490" i="13"/>
  <c r="N490" i="13"/>
  <c r="O486" i="13"/>
  <c r="N486" i="13"/>
  <c r="AB475" i="13"/>
  <c r="AB474" i="13"/>
  <c r="AB473" i="13"/>
  <c r="G473" i="13"/>
  <c r="AB470" i="13"/>
  <c r="AA470" i="13"/>
  <c r="Z470" i="13"/>
  <c r="Y470" i="13"/>
  <c r="X470" i="13"/>
  <c r="W470" i="13"/>
  <c r="V470" i="13"/>
  <c r="U470" i="13"/>
  <c r="T470" i="13"/>
  <c r="S470" i="13"/>
  <c r="R470" i="13"/>
  <c r="Q470" i="13"/>
  <c r="P470" i="13"/>
  <c r="O470" i="13"/>
  <c r="N470" i="13"/>
  <c r="M470" i="13" s="1"/>
  <c r="L470" i="13"/>
  <c r="K470" i="13"/>
  <c r="J470" i="13"/>
  <c r="I470" i="13"/>
  <c r="H470" i="13"/>
  <c r="AB466" i="13"/>
  <c r="AC465" i="13"/>
  <c r="AB465" i="13" s="1"/>
  <c r="AA463" i="13"/>
  <c r="Z463" i="13"/>
  <c r="Y463" i="13"/>
  <c r="X463" i="13"/>
  <c r="W463" i="13"/>
  <c r="U463" i="13"/>
  <c r="T463" i="13"/>
  <c r="R463" i="13"/>
  <c r="P463" i="13"/>
  <c r="AA462" i="13"/>
  <c r="Z462" i="13"/>
  <c r="Y462" i="13"/>
  <c r="X462" i="13"/>
  <c r="W462" i="13"/>
  <c r="V462" i="13"/>
  <c r="U462" i="13"/>
  <c r="T462" i="13"/>
  <c r="R462" i="13"/>
  <c r="P462" i="13"/>
  <c r="AA461" i="13"/>
  <c r="Z461" i="13"/>
  <c r="Y461" i="13"/>
  <c r="X461" i="13"/>
  <c r="W461" i="13"/>
  <c r="U461" i="13"/>
  <c r="T461" i="13"/>
  <c r="R461" i="13"/>
  <c r="P461" i="13"/>
  <c r="X460" i="13"/>
  <c r="W460" i="13"/>
  <c r="U460" i="13"/>
  <c r="T460" i="13"/>
  <c r="R460" i="13"/>
  <c r="P460" i="13"/>
  <c r="AA459" i="13"/>
  <c r="X459" i="13"/>
  <c r="T459" i="13"/>
  <c r="AB458" i="13"/>
  <c r="AB457" i="13"/>
  <c r="AA457" i="13"/>
  <c r="Z457" i="13"/>
  <c r="X457" i="13"/>
  <c r="W457" i="13"/>
  <c r="U457" i="13"/>
  <c r="T457" i="13"/>
  <c r="S457" i="13"/>
  <c r="Q457" i="13" s="1"/>
  <c r="P457" i="13"/>
  <c r="O457" i="13"/>
  <c r="N457" i="13"/>
  <c r="M457" i="13" s="1"/>
  <c r="L457" i="13"/>
  <c r="K457" i="13"/>
  <c r="AB456" i="13"/>
  <c r="AA456" i="13"/>
  <c r="Z456" i="13"/>
  <c r="X456" i="13"/>
  <c r="W456" i="13"/>
  <c r="U456" i="13"/>
  <c r="T456" i="13"/>
  <c r="S456" i="13"/>
  <c r="Q456" i="13" s="1"/>
  <c r="P456" i="13"/>
  <c r="O456" i="13"/>
  <c r="O455" i="13" s="1"/>
  <c r="N456" i="13"/>
  <c r="L456" i="13"/>
  <c r="L455" i="13" s="1"/>
  <c r="K456" i="13"/>
  <c r="K455" i="13" s="1"/>
  <c r="J455" i="13"/>
  <c r="G455" i="13"/>
  <c r="AC452" i="13"/>
  <c r="AA452" i="13"/>
  <c r="AA475" i="13" s="1"/>
  <c r="X452" i="13"/>
  <c r="X475" i="13" s="1"/>
  <c r="T452" i="13"/>
  <c r="T475" i="13" s="1"/>
  <c r="AB451" i="13"/>
  <c r="Y451" i="13"/>
  <c r="V451" i="13"/>
  <c r="M451" i="13"/>
  <c r="AB449" i="13"/>
  <c r="M449" i="13"/>
  <c r="AB448" i="13"/>
  <c r="M448" i="13"/>
  <c r="AB447" i="13"/>
  <c r="M447" i="13"/>
  <c r="AB446" i="13"/>
  <c r="M446" i="13"/>
  <c r="AB445" i="13"/>
  <c r="M445" i="13"/>
  <c r="AB444" i="13"/>
  <c r="M444" i="13"/>
  <c r="AB443" i="13"/>
  <c r="M443" i="13"/>
  <c r="AB442" i="13"/>
  <c r="M442" i="13"/>
  <c r="AC441" i="13"/>
  <c r="AA441" i="13"/>
  <c r="Z441" i="13"/>
  <c r="Y441" i="13"/>
  <c r="X441" i="13"/>
  <c r="W441" i="13"/>
  <c r="V441" i="13"/>
  <c r="U441" i="13"/>
  <c r="T441" i="13"/>
  <c r="S441" i="13"/>
  <c r="R441" i="13"/>
  <c r="Q441" i="13"/>
  <c r="P441" i="13"/>
  <c r="O441" i="13"/>
  <c r="N441" i="13"/>
  <c r="L441" i="13"/>
  <c r="K441" i="13"/>
  <c r="J441" i="13"/>
  <c r="I441" i="13"/>
  <c r="H441" i="13"/>
  <c r="AB440" i="13"/>
  <c r="V440" i="13"/>
  <c r="M440" i="13"/>
  <c r="V438" i="13"/>
  <c r="M438" i="13"/>
  <c r="AB437" i="13"/>
  <c r="Y437" i="13"/>
  <c r="V437" i="13"/>
  <c r="M437" i="13"/>
  <c r="AB436" i="13"/>
  <c r="Y436" i="13"/>
  <c r="V436" i="13"/>
  <c r="M436" i="13"/>
  <c r="AB435" i="13"/>
  <c r="V435" i="13"/>
  <c r="M435" i="13"/>
  <c r="AB434" i="13"/>
  <c r="Y434" i="13"/>
  <c r="V434" i="13"/>
  <c r="M434" i="13"/>
  <c r="AB433" i="13"/>
  <c r="V433" i="13"/>
  <c r="M433" i="13"/>
  <c r="AB432" i="13"/>
  <c r="V432" i="13"/>
  <c r="M432" i="13"/>
  <c r="AB431" i="13"/>
  <c r="V431" i="13"/>
  <c r="M431" i="13"/>
  <c r="AB430" i="13"/>
  <c r="AA430" i="13"/>
  <c r="Z430" i="13"/>
  <c r="X430" i="13"/>
  <c r="W430" i="13"/>
  <c r="U430" i="13"/>
  <c r="T430" i="13"/>
  <c r="S430" i="13"/>
  <c r="R430" i="13"/>
  <c r="Q430" i="13"/>
  <c r="P430" i="13"/>
  <c r="O430" i="13"/>
  <c r="N430" i="13"/>
  <c r="L430" i="13"/>
  <c r="K430" i="13"/>
  <c r="J430" i="13"/>
  <c r="I430" i="13"/>
  <c r="H430" i="13"/>
  <c r="AB429" i="13"/>
  <c r="V429" i="13"/>
  <c r="M429" i="13"/>
  <c r="AB428" i="13"/>
  <c r="V428" i="13"/>
  <c r="M428" i="13"/>
  <c r="V427" i="13"/>
  <c r="M427" i="13"/>
  <c r="V426" i="13"/>
  <c r="M426" i="13"/>
  <c r="AB425" i="13"/>
  <c r="V425" i="13"/>
  <c r="M425" i="13"/>
  <c r="AB424" i="13"/>
  <c r="V424" i="13"/>
  <c r="M424" i="13"/>
  <c r="AB423" i="13"/>
  <c r="AA423" i="13"/>
  <c r="Z423" i="13"/>
  <c r="Y423" i="13"/>
  <c r="X423" i="13"/>
  <c r="W423" i="13"/>
  <c r="U423" i="13"/>
  <c r="T423" i="13"/>
  <c r="S423" i="13"/>
  <c r="R423" i="13"/>
  <c r="Q423" i="13"/>
  <c r="P423" i="13"/>
  <c r="O423" i="13"/>
  <c r="N423" i="13"/>
  <c r="L423" i="13"/>
  <c r="K423" i="13"/>
  <c r="J423" i="13"/>
  <c r="I423" i="13"/>
  <c r="H423" i="13"/>
  <c r="AB422" i="13"/>
  <c r="V422" i="13"/>
  <c r="M422" i="13"/>
  <c r="V421" i="13"/>
  <c r="M421" i="13"/>
  <c r="V420" i="13"/>
  <c r="M420" i="13"/>
  <c r="AB419" i="13"/>
  <c r="V419" i="13"/>
  <c r="M419" i="13"/>
  <c r="AB418" i="13"/>
  <c r="V418" i="13"/>
  <c r="M418" i="13"/>
  <c r="AB417" i="13"/>
  <c r="V417" i="13"/>
  <c r="M417" i="13"/>
  <c r="AB416" i="13"/>
  <c r="V416" i="13"/>
  <c r="M416" i="13"/>
  <c r="AB415" i="13"/>
  <c r="AA415" i="13"/>
  <c r="Z415" i="13"/>
  <c r="Y415" i="13"/>
  <c r="X415" i="13"/>
  <c r="W415" i="13"/>
  <c r="U415" i="13"/>
  <c r="T415" i="13"/>
  <c r="S415" i="13"/>
  <c r="R415" i="13"/>
  <c r="Q415" i="13"/>
  <c r="P415" i="13"/>
  <c r="O415" i="13"/>
  <c r="N415" i="13"/>
  <c r="L415" i="13"/>
  <c r="K415" i="13"/>
  <c r="J415" i="13"/>
  <c r="I415" i="13"/>
  <c r="H415" i="13"/>
  <c r="AB407" i="13"/>
  <c r="M407" i="13"/>
  <c r="AB406" i="13"/>
  <c r="M406" i="13"/>
  <c r="AB405" i="13"/>
  <c r="AA405" i="13"/>
  <c r="Z405" i="13"/>
  <c r="Y405" i="13"/>
  <c r="X405" i="13"/>
  <c r="W405" i="13"/>
  <c r="V405" i="13"/>
  <c r="U405" i="13"/>
  <c r="T405" i="13"/>
  <c r="S405" i="13"/>
  <c r="R405" i="13"/>
  <c r="Q405" i="13"/>
  <c r="P405" i="13"/>
  <c r="O405" i="13"/>
  <c r="N405" i="13"/>
  <c r="L405" i="13"/>
  <c r="K405" i="13"/>
  <c r="J405" i="13"/>
  <c r="I405" i="13"/>
  <c r="H405" i="13"/>
  <c r="AB402" i="13"/>
  <c r="AB401" i="13" s="1"/>
  <c r="M402" i="13"/>
  <c r="M401" i="13" s="1"/>
  <c r="AC401" i="13"/>
  <c r="AA401" i="13"/>
  <c r="Z401" i="13"/>
  <c r="Y401" i="13"/>
  <c r="X401" i="13"/>
  <c r="W401" i="13"/>
  <c r="V401" i="13"/>
  <c r="U401" i="13"/>
  <c r="T401" i="13"/>
  <c r="S401" i="13"/>
  <c r="R401" i="13"/>
  <c r="Q401" i="13"/>
  <c r="P401" i="13"/>
  <c r="O401" i="13"/>
  <c r="N401" i="13"/>
  <c r="L401" i="13"/>
  <c r="K401" i="13"/>
  <c r="J401" i="13"/>
  <c r="I401" i="13"/>
  <c r="H401" i="13"/>
  <c r="AB400" i="13"/>
  <c r="M400" i="13"/>
  <c r="AB399" i="13"/>
  <c r="M399" i="13"/>
  <c r="AB398" i="13"/>
  <c r="M398" i="13"/>
  <c r="AB397" i="13"/>
  <c r="M397" i="13"/>
  <c r="AB396" i="13"/>
  <c r="M396" i="13"/>
  <c r="AB395" i="13"/>
  <c r="M395" i="13"/>
  <c r="AB394" i="13"/>
  <c r="AA394" i="13"/>
  <c r="AA387" i="13" s="1"/>
  <c r="Z394" i="13"/>
  <c r="Z387" i="13" s="1"/>
  <c r="Y394" i="13"/>
  <c r="Y387" i="13" s="1"/>
  <c r="X394" i="13"/>
  <c r="W394" i="13"/>
  <c r="W387" i="13" s="1"/>
  <c r="V394" i="13"/>
  <c r="U394" i="13"/>
  <c r="U387" i="13" s="1"/>
  <c r="T394" i="13"/>
  <c r="T387" i="13" s="1"/>
  <c r="S394" i="13"/>
  <c r="S387" i="13" s="1"/>
  <c r="R394" i="13"/>
  <c r="R387" i="13" s="1"/>
  <c r="Q394" i="13"/>
  <c r="Q387" i="13" s="1"/>
  <c r="P394" i="13"/>
  <c r="P387" i="13" s="1"/>
  <c r="O394" i="13"/>
  <c r="O387" i="13" s="1"/>
  <c r="N394" i="13"/>
  <c r="N387" i="13" s="1"/>
  <c r="L394" i="13"/>
  <c r="L387" i="13" s="1"/>
  <c r="K394" i="13"/>
  <c r="K387" i="13" s="1"/>
  <c r="J394" i="13"/>
  <c r="J387" i="13" s="1"/>
  <c r="I394" i="13"/>
  <c r="I387" i="13" s="1"/>
  <c r="H394" i="13"/>
  <c r="H387" i="13" s="1"/>
  <c r="AB393" i="13"/>
  <c r="Y393" i="13"/>
  <c r="V393" i="13"/>
  <c r="M393" i="13"/>
  <c r="AB392" i="13"/>
  <c r="V392" i="13"/>
  <c r="M392" i="13"/>
  <c r="AB391" i="13"/>
  <c r="V391" i="13"/>
  <c r="M391" i="13"/>
  <c r="AB390" i="13"/>
  <c r="V390" i="13"/>
  <c r="M390" i="13"/>
  <c r="AB389" i="13"/>
  <c r="V389" i="13"/>
  <c r="M389" i="13"/>
  <c r="AB388" i="13"/>
  <c r="V388" i="13"/>
  <c r="M388" i="13"/>
  <c r="AB387" i="13"/>
  <c r="X387" i="13"/>
  <c r="AC384" i="13"/>
  <c r="AA384" i="13"/>
  <c r="Z384" i="13"/>
  <c r="Y384" i="13"/>
  <c r="X384" i="13"/>
  <c r="W384" i="13"/>
  <c r="V384" i="13"/>
  <c r="U384" i="13"/>
  <c r="T384" i="13"/>
  <c r="S384" i="13"/>
  <c r="R384" i="13"/>
  <c r="Q384" i="13"/>
  <c r="P384" i="13"/>
  <c r="O384" i="13"/>
  <c r="N384" i="13"/>
  <c r="M384" i="13"/>
  <c r="L384" i="13"/>
  <c r="K384" i="13"/>
  <c r="J384" i="13"/>
  <c r="I384" i="13"/>
  <c r="H384" i="13"/>
  <c r="Y383" i="13"/>
  <c r="V383" i="13"/>
  <c r="Q383" i="13"/>
  <c r="M383" i="13"/>
  <c r="M382" i="13"/>
  <c r="M381" i="13"/>
  <c r="M380" i="13"/>
  <c r="M379" i="13"/>
  <c r="Y378" i="13"/>
  <c r="M378" i="13"/>
  <c r="M377" i="13"/>
  <c r="M376" i="13"/>
  <c r="AB375" i="13"/>
  <c r="AB374" i="13" s="1"/>
  <c r="AA375" i="13"/>
  <c r="AA374" i="13" s="1"/>
  <c r="Z375" i="13"/>
  <c r="Z374" i="13" s="1"/>
  <c r="Y375" i="13"/>
  <c r="X375" i="13"/>
  <c r="X374" i="13" s="1"/>
  <c r="W375" i="13"/>
  <c r="W374" i="13" s="1"/>
  <c r="V375" i="13"/>
  <c r="U375" i="13"/>
  <c r="U374" i="13" s="1"/>
  <c r="T375" i="13"/>
  <c r="T374" i="13" s="1"/>
  <c r="S375" i="13"/>
  <c r="S374" i="13" s="1"/>
  <c r="R375" i="13"/>
  <c r="R374" i="13" s="1"/>
  <c r="Q375" i="13"/>
  <c r="P375" i="13"/>
  <c r="P374" i="13" s="1"/>
  <c r="O375" i="13"/>
  <c r="O374" i="13" s="1"/>
  <c r="N375" i="13"/>
  <c r="N374" i="13" s="1"/>
  <c r="L375" i="13"/>
  <c r="L374" i="13" s="1"/>
  <c r="K375" i="13"/>
  <c r="K374" i="13" s="1"/>
  <c r="I375" i="13"/>
  <c r="I374" i="13" s="1"/>
  <c r="H375" i="13"/>
  <c r="H374" i="13" s="1"/>
  <c r="J374" i="13"/>
  <c r="Y373" i="13"/>
  <c r="Y370" i="13" s="1"/>
  <c r="V373" i="13"/>
  <c r="Q373" i="13"/>
  <c r="M373" i="13"/>
  <c r="V372" i="13"/>
  <c r="Q372" i="13"/>
  <c r="M372" i="13"/>
  <c r="M371" i="13"/>
  <c r="AB370" i="13"/>
  <c r="AA370" i="13"/>
  <c r="Z370" i="13"/>
  <c r="X370" i="13"/>
  <c r="W370" i="13"/>
  <c r="U370" i="13"/>
  <c r="T370" i="13"/>
  <c r="S370" i="13"/>
  <c r="R370" i="13"/>
  <c r="P370" i="13"/>
  <c r="O370" i="13"/>
  <c r="N370" i="13"/>
  <c r="L370" i="13"/>
  <c r="K370" i="13"/>
  <c r="J370" i="13"/>
  <c r="I370" i="13"/>
  <c r="H370" i="13"/>
  <c r="M368" i="13"/>
  <c r="M367" i="13"/>
  <c r="M366" i="13"/>
  <c r="M365" i="13"/>
  <c r="M364" i="13"/>
  <c r="M363" i="13"/>
  <c r="M362" i="13"/>
  <c r="M361" i="13"/>
  <c r="AB360" i="13"/>
  <c r="AB356" i="13" s="1"/>
  <c r="AA360" i="13"/>
  <c r="Z360" i="13"/>
  <c r="Z356" i="13" s="1"/>
  <c r="Y360" i="13"/>
  <c r="Y356" i="13" s="1"/>
  <c r="X360" i="13"/>
  <c r="X356" i="13" s="1"/>
  <c r="W360" i="13"/>
  <c r="W356" i="13" s="1"/>
  <c r="V360" i="13"/>
  <c r="V356" i="13" s="1"/>
  <c r="U360" i="13"/>
  <c r="U356" i="13" s="1"/>
  <c r="T360" i="13"/>
  <c r="T356" i="13" s="1"/>
  <c r="S360" i="13"/>
  <c r="S356" i="13" s="1"/>
  <c r="R360" i="13"/>
  <c r="R356" i="13" s="1"/>
  <c r="Q360" i="13"/>
  <c r="Q356" i="13" s="1"/>
  <c r="P360" i="13"/>
  <c r="P356" i="13" s="1"/>
  <c r="O360" i="13"/>
  <c r="O356" i="13" s="1"/>
  <c r="N360" i="13"/>
  <c r="N356" i="13" s="1"/>
  <c r="L360" i="13"/>
  <c r="L356" i="13" s="1"/>
  <c r="K360" i="13"/>
  <c r="K356" i="13" s="1"/>
  <c r="H360" i="13"/>
  <c r="H356" i="13" s="1"/>
  <c r="M359" i="13"/>
  <c r="M358" i="13"/>
  <c r="M357" i="13"/>
  <c r="AA356" i="13"/>
  <c r="I356" i="13"/>
  <c r="AB354" i="13"/>
  <c r="Y354" i="13"/>
  <c r="V354" i="13"/>
  <c r="Q354" i="13"/>
  <c r="M354" i="13"/>
  <c r="AB353" i="13"/>
  <c r="Y353" i="13"/>
  <c r="V353" i="13"/>
  <c r="Q353" i="13"/>
  <c r="M353" i="13"/>
  <c r="AB352" i="13"/>
  <c r="Y352" i="13"/>
  <c r="V352" i="13"/>
  <c r="Q352" i="13"/>
  <c r="M352" i="13"/>
  <c r="AB351" i="13"/>
  <c r="Y351" i="13"/>
  <c r="V351" i="13"/>
  <c r="Q351" i="13"/>
  <c r="M351" i="13"/>
  <c r="AB350" i="13"/>
  <c r="Y350" i="13"/>
  <c r="V350" i="13"/>
  <c r="Q350" i="13"/>
  <c r="M350" i="13"/>
  <c r="AB349" i="13"/>
  <c r="Y349" i="13"/>
  <c r="V349" i="13"/>
  <c r="Q349" i="13"/>
  <c r="M349" i="13"/>
  <c r="AB348" i="13"/>
  <c r="Y348" i="13"/>
  <c r="V348" i="13"/>
  <c r="Q348" i="13"/>
  <c r="M348" i="13"/>
  <c r="AA347" i="13"/>
  <c r="AA343" i="13" s="1"/>
  <c r="Z347" i="13"/>
  <c r="Z343" i="13" s="1"/>
  <c r="X347" i="13"/>
  <c r="X343" i="13" s="1"/>
  <c r="W347" i="13"/>
  <c r="U347" i="13"/>
  <c r="U343" i="13" s="1"/>
  <c r="U318" i="13" s="1"/>
  <c r="T347" i="13"/>
  <c r="T343" i="13" s="1"/>
  <c r="S347" i="13"/>
  <c r="S343" i="13" s="1"/>
  <c r="P347" i="13"/>
  <c r="P343" i="13" s="1"/>
  <c r="P318" i="13" s="1"/>
  <c r="N347" i="13"/>
  <c r="L347" i="13"/>
  <c r="L343" i="13" s="1"/>
  <c r="K347" i="13"/>
  <c r="K343" i="13" s="1"/>
  <c r="J347" i="13"/>
  <c r="J343" i="13" s="1"/>
  <c r="AB346" i="13"/>
  <c r="Y346" i="13"/>
  <c r="V346" i="13"/>
  <c r="Q346" i="13"/>
  <c r="M346" i="13"/>
  <c r="AB345" i="13"/>
  <c r="Y345" i="13"/>
  <c r="V345" i="13"/>
  <c r="Q345" i="13"/>
  <c r="M345" i="13"/>
  <c r="AB344" i="13"/>
  <c r="Y344" i="13"/>
  <c r="V344" i="13"/>
  <c r="Q344" i="13"/>
  <c r="M344" i="13"/>
  <c r="W343" i="13"/>
  <c r="O343" i="13"/>
  <c r="M342" i="13"/>
  <c r="M341" i="13"/>
  <c r="M340" i="13"/>
  <c r="M339" i="13"/>
  <c r="M338" i="13"/>
  <c r="M337" i="13"/>
  <c r="M336" i="13"/>
  <c r="M335" i="13"/>
  <c r="O334" i="13"/>
  <c r="M334" i="13" s="1"/>
  <c r="M332" i="13"/>
  <c r="M331" i="13"/>
  <c r="M330" i="13"/>
  <c r="M329" i="13"/>
  <c r="M328" i="13"/>
  <c r="M327" i="13"/>
  <c r="M326" i="13"/>
  <c r="M325" i="13"/>
  <c r="M324" i="13"/>
  <c r="M323" i="13"/>
  <c r="M322" i="13"/>
  <c r="M321" i="13"/>
  <c r="M320" i="13"/>
  <c r="M319" i="13"/>
  <c r="AB318" i="13"/>
  <c r="AA318" i="13"/>
  <c r="Z318" i="13"/>
  <c r="X318" i="13"/>
  <c r="W318" i="13"/>
  <c r="V318" i="13"/>
  <c r="T318" i="13"/>
  <c r="S318" i="13"/>
  <c r="R318" i="13"/>
  <c r="Q318" i="13"/>
  <c r="O318" i="13"/>
  <c r="N318" i="13"/>
  <c r="L318" i="13"/>
  <c r="K318" i="13"/>
  <c r="I318" i="13"/>
  <c r="H318" i="13"/>
  <c r="AB316" i="13"/>
  <c r="Y316" i="13"/>
  <c r="V316" i="13"/>
  <c r="Q316" i="13"/>
  <c r="M316" i="13"/>
  <c r="AB315" i="13"/>
  <c r="Y315" i="13"/>
  <c r="V315" i="13"/>
  <c r="Q315" i="13"/>
  <c r="M315" i="13"/>
  <c r="AB314" i="13"/>
  <c r="Y314" i="13"/>
  <c r="V314" i="13"/>
  <c r="Q314" i="13"/>
  <c r="M314" i="13"/>
  <c r="AB313" i="13"/>
  <c r="Y313" i="13"/>
  <c r="V313" i="13"/>
  <c r="Q313" i="13"/>
  <c r="M313" i="13"/>
  <c r="AB312" i="13"/>
  <c r="Y312" i="13"/>
  <c r="V312" i="13"/>
  <c r="Q312" i="13"/>
  <c r="M312" i="13"/>
  <c r="AB311" i="13"/>
  <c r="Y311" i="13"/>
  <c r="V311" i="13"/>
  <c r="Q311" i="13"/>
  <c r="M311" i="13"/>
  <c r="AB310" i="13"/>
  <c r="Y310" i="13"/>
  <c r="V310" i="13"/>
  <c r="Q310" i="13"/>
  <c r="M310" i="13"/>
  <c r="AB309" i="13"/>
  <c r="Y309" i="13"/>
  <c r="V309" i="13"/>
  <c r="Q309" i="13"/>
  <c r="M309" i="13"/>
  <c r="AB308" i="13"/>
  <c r="Y308" i="13"/>
  <c r="V308" i="13"/>
  <c r="Q308" i="13"/>
  <c r="M308" i="13"/>
  <c r="AB307" i="13"/>
  <c r="Y307" i="13"/>
  <c r="V307" i="13"/>
  <c r="Q307" i="13"/>
  <c r="M307" i="13"/>
  <c r="AB306" i="13"/>
  <c r="Y306" i="13"/>
  <c r="V306" i="13"/>
  <c r="Q306" i="13"/>
  <c r="M306" i="13"/>
  <c r="AB305" i="13"/>
  <c r="Y305" i="13"/>
  <c r="V305" i="13"/>
  <c r="Q305" i="13"/>
  <c r="M305" i="13"/>
  <c r="AB304" i="13"/>
  <c r="Y304" i="13"/>
  <c r="V304" i="13"/>
  <c r="Q304" i="13"/>
  <c r="M304" i="13"/>
  <c r="AA303" i="13"/>
  <c r="Z303" i="13"/>
  <c r="X303" i="13"/>
  <c r="W303" i="13"/>
  <c r="U303" i="13"/>
  <c r="T303" i="13"/>
  <c r="S303" i="13"/>
  <c r="P303" i="13"/>
  <c r="O303" i="13"/>
  <c r="N303" i="13"/>
  <c r="L303" i="13"/>
  <c r="K303" i="13"/>
  <c r="J303" i="13"/>
  <c r="M302" i="13"/>
  <c r="Y301" i="13"/>
  <c r="V301" i="13"/>
  <c r="Q301" i="13"/>
  <c r="M301" i="13"/>
  <c r="Y300" i="13"/>
  <c r="V300" i="13"/>
  <c r="Q300" i="13"/>
  <c r="M300" i="13"/>
  <c r="Y299" i="13"/>
  <c r="V299" i="13"/>
  <c r="Q299" i="13"/>
  <c r="M299" i="13"/>
  <c r="Q298" i="13"/>
  <c r="M298" i="13"/>
  <c r="M297" i="13"/>
  <c r="M295" i="13"/>
  <c r="M294" i="13"/>
  <c r="M293" i="13"/>
  <c r="M292" i="13"/>
  <c r="M291" i="13"/>
  <c r="M290" i="13"/>
  <c r="M289" i="13"/>
  <c r="M288" i="13"/>
  <c r="M287" i="13"/>
  <c r="AC285" i="13"/>
  <c r="M284" i="13"/>
  <c r="AB283" i="13"/>
  <c r="AA283" i="13"/>
  <c r="Z283" i="13"/>
  <c r="Y283" i="13"/>
  <c r="X283" i="13"/>
  <c r="W283" i="13"/>
  <c r="V283" i="13"/>
  <c r="U283" i="13"/>
  <c r="T283" i="13"/>
  <c r="S283" i="13"/>
  <c r="R283" i="13"/>
  <c r="Q283" i="13"/>
  <c r="P283" i="13"/>
  <c r="O283" i="13"/>
  <c r="N283" i="13"/>
  <c r="M283" i="13"/>
  <c r="L283" i="13"/>
  <c r="K283" i="13"/>
  <c r="J283" i="13"/>
  <c r="I283" i="13"/>
  <c r="H283" i="13"/>
  <c r="Y282" i="13"/>
  <c r="V282" i="13"/>
  <c r="Q282" i="13"/>
  <c r="M282" i="13"/>
  <c r="Y281" i="13"/>
  <c r="V281" i="13"/>
  <c r="Q281" i="13"/>
  <c r="M281" i="13"/>
  <c r="Y280" i="13"/>
  <c r="V280" i="13"/>
  <c r="Q280" i="13"/>
  <c r="M280" i="13"/>
  <c r="Y279" i="13"/>
  <c r="V279" i="13"/>
  <c r="Q279" i="13"/>
  <c r="M279" i="13"/>
  <c r="Y278" i="13"/>
  <c r="V278" i="13"/>
  <c r="V276" i="13" s="1"/>
  <c r="Q278" i="13"/>
  <c r="Q276" i="13" s="1"/>
  <c r="M278" i="13"/>
  <c r="M277" i="13"/>
  <c r="AB276" i="13"/>
  <c r="AA276" i="13"/>
  <c r="Z276" i="13"/>
  <c r="Y276" i="13"/>
  <c r="X276" i="13"/>
  <c r="W276" i="13"/>
  <c r="U276" i="13"/>
  <c r="T276" i="13"/>
  <c r="S276" i="13"/>
  <c r="R276" i="13"/>
  <c r="P276" i="13"/>
  <c r="O276" i="13"/>
  <c r="N276" i="13"/>
  <c r="L276" i="13"/>
  <c r="K276" i="13"/>
  <c r="J276" i="13"/>
  <c r="I276" i="13"/>
  <c r="H276" i="13"/>
  <c r="M275" i="13"/>
  <c r="AB274" i="13"/>
  <c r="AA274" i="13"/>
  <c r="Z274" i="13"/>
  <c r="Y274" i="13"/>
  <c r="X274" i="13"/>
  <c r="W274" i="13"/>
  <c r="V274" i="13"/>
  <c r="U274" i="13"/>
  <c r="T274" i="13"/>
  <c r="S274" i="13"/>
  <c r="R274" i="13"/>
  <c r="Q274" i="13"/>
  <c r="P274" i="13"/>
  <c r="O274" i="13"/>
  <c r="N274" i="13"/>
  <c r="M274" i="13"/>
  <c r="L274" i="13"/>
  <c r="K274" i="13"/>
  <c r="J274" i="13"/>
  <c r="I274" i="13"/>
  <c r="H274" i="13"/>
  <c r="Y273" i="13"/>
  <c r="V273" i="13"/>
  <c r="Q273" i="13"/>
  <c r="M273" i="13"/>
  <c r="Y272" i="13"/>
  <c r="M272" i="13"/>
  <c r="M271" i="13"/>
  <c r="M270" i="13"/>
  <c r="M269" i="13"/>
  <c r="M268" i="13"/>
  <c r="M267" i="13"/>
  <c r="Y266" i="13"/>
  <c r="V266" i="13"/>
  <c r="Q266" i="13"/>
  <c r="M266" i="13"/>
  <c r="AB265" i="13"/>
  <c r="AB264" i="13" s="1"/>
  <c r="AA265" i="13"/>
  <c r="AA264" i="13" s="1"/>
  <c r="Z265" i="13"/>
  <c r="Z264" i="13" s="1"/>
  <c r="X265" i="13"/>
  <c r="W265" i="13"/>
  <c r="U265" i="13"/>
  <c r="T265" i="13"/>
  <c r="S265" i="13"/>
  <c r="R265" i="13"/>
  <c r="P265" i="13"/>
  <c r="O265" i="13"/>
  <c r="N265" i="13"/>
  <c r="L265" i="13"/>
  <c r="L264" i="13" s="1"/>
  <c r="K265" i="13"/>
  <c r="K264" i="13" s="1"/>
  <c r="J265" i="13"/>
  <c r="J264" i="13" s="1"/>
  <c r="I265" i="13"/>
  <c r="I264" i="13" s="1"/>
  <c r="H265" i="13"/>
  <c r="H264" i="13" s="1"/>
  <c r="AC264" i="13"/>
  <c r="AC262" i="13"/>
  <c r="AA262" i="13"/>
  <c r="Z262" i="13"/>
  <c r="Y262" i="13"/>
  <c r="X262" i="13"/>
  <c r="W262" i="13"/>
  <c r="V262" i="13"/>
  <c r="U262" i="13"/>
  <c r="T262" i="13"/>
  <c r="S262" i="13"/>
  <c r="R262" i="13"/>
  <c r="Q262" i="13"/>
  <c r="P262" i="13"/>
  <c r="O262" i="13"/>
  <c r="N262" i="13"/>
  <c r="M262" i="13"/>
  <c r="L262" i="13"/>
  <c r="K262" i="13"/>
  <c r="J262" i="13"/>
  <c r="I262" i="13"/>
  <c r="H262" i="13"/>
  <c r="M261" i="13"/>
  <c r="Y260" i="13"/>
  <c r="V260" i="13"/>
  <c r="V259" i="13" s="1"/>
  <c r="Q260" i="13"/>
  <c r="Q259" i="13" s="1"/>
  <c r="M260" i="13"/>
  <c r="M259" i="13" s="1"/>
  <c r="AC259" i="13"/>
  <c r="AB259" i="13"/>
  <c r="AA259" i="13"/>
  <c r="Z259" i="13"/>
  <c r="Y259" i="13"/>
  <c r="X259" i="13"/>
  <c r="W259" i="13"/>
  <c r="U259" i="13"/>
  <c r="T259" i="13"/>
  <c r="S259" i="13"/>
  <c r="R259" i="13"/>
  <c r="P259" i="13"/>
  <c r="O259" i="13"/>
  <c r="N259" i="13"/>
  <c r="L259" i="13"/>
  <c r="K259" i="13"/>
  <c r="J259" i="13"/>
  <c r="I259" i="13"/>
  <c r="H259" i="13"/>
  <c r="AB258" i="13"/>
  <c r="AB255" i="13" s="1"/>
  <c r="M258" i="13"/>
  <c r="M257" i="13"/>
  <c r="M256" i="13"/>
  <c r="AA255" i="13"/>
  <c r="Z255" i="13"/>
  <c r="Y255" i="13"/>
  <c r="X255" i="13"/>
  <c r="W255" i="13"/>
  <c r="V255" i="13"/>
  <c r="U255" i="13"/>
  <c r="T255" i="13"/>
  <c r="S255" i="13"/>
  <c r="R255" i="13"/>
  <c r="Q255" i="13"/>
  <c r="P255" i="13"/>
  <c r="O255" i="13"/>
  <c r="N255" i="13"/>
  <c r="L255" i="13"/>
  <c r="K255" i="13"/>
  <c r="J255" i="13"/>
  <c r="I255" i="13"/>
  <c r="H255" i="13"/>
  <c r="M254" i="13"/>
  <c r="AB253" i="13"/>
  <c r="AA253" i="13"/>
  <c r="Z253" i="13"/>
  <c r="Y253" i="13"/>
  <c r="X253" i="13"/>
  <c r="W253" i="13"/>
  <c r="V253" i="13"/>
  <c r="U253" i="13"/>
  <c r="T253" i="13"/>
  <c r="S253" i="13"/>
  <c r="R253" i="13"/>
  <c r="Q253" i="13"/>
  <c r="P253" i="13"/>
  <c r="O253" i="13"/>
  <c r="N253" i="13"/>
  <c r="M253" i="13"/>
  <c r="L253" i="13"/>
  <c r="K253" i="13"/>
  <c r="J253" i="13"/>
  <c r="I253" i="13"/>
  <c r="H253" i="13"/>
  <c r="M252" i="13"/>
  <c r="AB251" i="13"/>
  <c r="AA251" i="13"/>
  <c r="Z251" i="13"/>
  <c r="Y251" i="13"/>
  <c r="X251" i="13"/>
  <c r="W251" i="13"/>
  <c r="V251" i="13"/>
  <c r="U251" i="13"/>
  <c r="T251" i="13"/>
  <c r="S251" i="13"/>
  <c r="R251" i="13"/>
  <c r="Q251" i="13"/>
  <c r="P251" i="13"/>
  <c r="O251" i="13"/>
  <c r="N251" i="13"/>
  <c r="M251" i="13"/>
  <c r="L251" i="13"/>
  <c r="K251" i="13"/>
  <c r="J251" i="13"/>
  <c r="I251" i="13"/>
  <c r="H251" i="13"/>
  <c r="M250" i="13"/>
  <c r="M249" i="13"/>
  <c r="Y245" i="13"/>
  <c r="V245" i="13"/>
  <c r="Q245" i="13"/>
  <c r="Q235" i="13" s="1"/>
  <c r="M245" i="13"/>
  <c r="M244" i="13"/>
  <c r="M239" i="13"/>
  <c r="M238" i="13"/>
  <c r="V236" i="13"/>
  <c r="M236" i="13"/>
  <c r="AB235" i="13"/>
  <c r="AA235" i="13"/>
  <c r="Z235" i="13"/>
  <c r="Y235" i="13"/>
  <c r="X235" i="13"/>
  <c r="W235" i="13"/>
  <c r="U235" i="13"/>
  <c r="T235" i="13"/>
  <c r="S235" i="13"/>
  <c r="R235" i="13"/>
  <c r="P235" i="13"/>
  <c r="O235" i="13"/>
  <c r="N235" i="13"/>
  <c r="L235" i="13"/>
  <c r="K235" i="13"/>
  <c r="J235" i="13"/>
  <c r="I235" i="13"/>
  <c r="H235" i="13"/>
  <c r="M232" i="13"/>
  <c r="M231" i="13"/>
  <c r="AB230" i="13"/>
  <c r="AA230" i="13"/>
  <c r="Z230" i="13"/>
  <c r="X230" i="13"/>
  <c r="W230" i="13"/>
  <c r="V230" i="13"/>
  <c r="U230" i="13"/>
  <c r="T230" i="13"/>
  <c r="S230" i="13"/>
  <c r="R230" i="13"/>
  <c r="Q230" i="13"/>
  <c r="P230" i="13"/>
  <c r="O230" i="13"/>
  <c r="N230" i="13"/>
  <c r="L230" i="13"/>
  <c r="K230" i="13"/>
  <c r="J230" i="13"/>
  <c r="I230" i="13"/>
  <c r="H230" i="13"/>
  <c r="AC229" i="13"/>
  <c r="M227" i="13"/>
  <c r="M226" i="13"/>
  <c r="AB225" i="13"/>
  <c r="AA225" i="13"/>
  <c r="Z225" i="13"/>
  <c r="Y225" i="13"/>
  <c r="X225" i="13"/>
  <c r="W225" i="13"/>
  <c r="V225" i="13"/>
  <c r="U225" i="13"/>
  <c r="T225" i="13"/>
  <c r="S225" i="13"/>
  <c r="R225" i="13"/>
  <c r="Q225" i="13"/>
  <c r="P225" i="13"/>
  <c r="O225" i="13"/>
  <c r="N225" i="13"/>
  <c r="L225" i="13"/>
  <c r="K225" i="13"/>
  <c r="J225" i="13"/>
  <c r="I225" i="13"/>
  <c r="H225" i="13"/>
  <c r="Y224" i="13"/>
  <c r="Y221" i="13" s="1"/>
  <c r="V224" i="13"/>
  <c r="V221" i="13" s="1"/>
  <c r="Q224" i="13"/>
  <c r="Q221" i="13" s="1"/>
  <c r="M224" i="13"/>
  <c r="M223" i="13"/>
  <c r="M222" i="13"/>
  <c r="AB221" i="13"/>
  <c r="AA221" i="13"/>
  <c r="Z221" i="13"/>
  <c r="X221" i="13"/>
  <c r="W221" i="13"/>
  <c r="U221" i="13"/>
  <c r="T221" i="13"/>
  <c r="S221" i="13"/>
  <c r="R221" i="13"/>
  <c r="P221" i="13"/>
  <c r="O221" i="13"/>
  <c r="N221" i="13"/>
  <c r="L221" i="13"/>
  <c r="K221" i="13"/>
  <c r="J221" i="13"/>
  <c r="I221" i="13"/>
  <c r="H221" i="13"/>
  <c r="M220" i="13"/>
  <c r="M213" i="13"/>
  <c r="M212" i="13"/>
  <c r="M210" i="13"/>
  <c r="M209" i="13"/>
  <c r="AB208" i="13"/>
  <c r="AA208" i="13"/>
  <c r="Z208" i="13"/>
  <c r="Y208" i="13"/>
  <c r="X208" i="13"/>
  <c r="W208" i="13"/>
  <c r="V208" i="13"/>
  <c r="U208" i="13"/>
  <c r="U207" i="13" s="1"/>
  <c r="T208" i="13"/>
  <c r="S208" i="13"/>
  <c r="R208" i="13"/>
  <c r="Q208" i="13"/>
  <c r="P208" i="13"/>
  <c r="O208" i="13"/>
  <c r="N208" i="13"/>
  <c r="L208" i="13"/>
  <c r="K208" i="13"/>
  <c r="J208" i="13"/>
  <c r="I208" i="13"/>
  <c r="H208" i="13"/>
  <c r="AC207" i="13"/>
  <c r="Y206" i="13"/>
  <c r="V206" i="13"/>
  <c r="Q206" i="13"/>
  <c r="M206" i="13"/>
  <c r="Y205" i="13"/>
  <c r="V205" i="13"/>
  <c r="Q205" i="13"/>
  <c r="M205" i="13"/>
  <c r="Y204" i="13"/>
  <c r="V204" i="13"/>
  <c r="Q204" i="13"/>
  <c r="M204" i="13"/>
  <c r="Y203" i="13"/>
  <c r="V203" i="13"/>
  <c r="Q203" i="13"/>
  <c r="M203" i="13"/>
  <c r="O202" i="13"/>
  <c r="O191" i="13" s="1"/>
  <c r="N202" i="13"/>
  <c r="L202" i="13"/>
  <c r="L191" i="13" s="1"/>
  <c r="K202" i="13"/>
  <c r="K191" i="13" s="1"/>
  <c r="Y201" i="13"/>
  <c r="Y193" i="13" s="1"/>
  <c r="Y191" i="13" s="1"/>
  <c r="V201" i="13"/>
  <c r="Q201" i="13"/>
  <c r="M201" i="13"/>
  <c r="AA193" i="13"/>
  <c r="AA191" i="13" s="1"/>
  <c r="Z193" i="13"/>
  <c r="Z191" i="13" s="1"/>
  <c r="X193" i="13"/>
  <c r="X191" i="13" s="1"/>
  <c r="W193" i="13"/>
  <c r="W191" i="13" s="1"/>
  <c r="V193" i="13"/>
  <c r="V191" i="13" s="1"/>
  <c r="U193" i="13"/>
  <c r="U191" i="13" s="1"/>
  <c r="T193" i="13"/>
  <c r="T191" i="13" s="1"/>
  <c r="S193" i="13"/>
  <c r="S191" i="13" s="1"/>
  <c r="R193" i="13"/>
  <c r="R191" i="13" s="1"/>
  <c r="Q193" i="13"/>
  <c r="Q191" i="13" s="1"/>
  <c r="P193" i="13"/>
  <c r="P191" i="13" s="1"/>
  <c r="I193" i="13"/>
  <c r="I191" i="13" s="1"/>
  <c r="H193" i="13"/>
  <c r="H191" i="13" s="1"/>
  <c r="M192" i="13"/>
  <c r="AC191" i="13"/>
  <c r="AB191" i="13"/>
  <c r="J191" i="13"/>
  <c r="M190" i="13"/>
  <c r="M189" i="13"/>
  <c r="M188" i="13"/>
  <c r="AB187" i="13"/>
  <c r="AA187" i="13"/>
  <c r="Z187" i="13"/>
  <c r="Y187" i="13"/>
  <c r="X187" i="13"/>
  <c r="W187" i="13"/>
  <c r="V187" i="13"/>
  <c r="U187" i="13"/>
  <c r="T187" i="13"/>
  <c r="S187" i="13"/>
  <c r="R187" i="13"/>
  <c r="Q187" i="13"/>
  <c r="P187" i="13"/>
  <c r="O187" i="13"/>
  <c r="N187" i="13"/>
  <c r="L187" i="13"/>
  <c r="K187" i="13"/>
  <c r="J187" i="13"/>
  <c r="I187" i="13"/>
  <c r="H187" i="13"/>
  <c r="M186" i="13"/>
  <c r="M185" i="13"/>
  <c r="AB184" i="13"/>
  <c r="AA184" i="13"/>
  <c r="Z184" i="13"/>
  <c r="Y184" i="13"/>
  <c r="X184" i="13"/>
  <c r="W184" i="13"/>
  <c r="V184" i="13"/>
  <c r="U184" i="13"/>
  <c r="T184" i="13"/>
  <c r="S184" i="13"/>
  <c r="R184" i="13"/>
  <c r="Q184" i="13"/>
  <c r="P184" i="13"/>
  <c r="O184" i="13"/>
  <c r="N184" i="13"/>
  <c r="L184" i="13"/>
  <c r="K184" i="13"/>
  <c r="J184" i="13"/>
  <c r="I184" i="13"/>
  <c r="H184" i="13"/>
  <c r="M178" i="13"/>
  <c r="M177" i="13"/>
  <c r="M176" i="13"/>
  <c r="M175" i="13"/>
  <c r="M174" i="13"/>
  <c r="AB173" i="13"/>
  <c r="AA173" i="13"/>
  <c r="Z173" i="13"/>
  <c r="Y173" i="13"/>
  <c r="X173" i="13"/>
  <c r="W173" i="13"/>
  <c r="V173" i="13"/>
  <c r="U173" i="13"/>
  <c r="T173" i="13"/>
  <c r="S173" i="13"/>
  <c r="R173" i="13"/>
  <c r="Q173" i="13"/>
  <c r="P173" i="13"/>
  <c r="O173" i="13"/>
  <c r="N173" i="13"/>
  <c r="L173" i="13"/>
  <c r="K173" i="13"/>
  <c r="J173" i="13"/>
  <c r="I173" i="13"/>
  <c r="H173" i="13"/>
  <c r="Q172" i="13"/>
  <c r="M172" i="13"/>
  <c r="Q170" i="13"/>
  <c r="M170" i="13"/>
  <c r="AB169" i="13"/>
  <c r="Q169" i="13"/>
  <c r="M169" i="13"/>
  <c r="AB168" i="13"/>
  <c r="AA168" i="13"/>
  <c r="Z168" i="13"/>
  <c r="Y168" i="13"/>
  <c r="X168" i="13"/>
  <c r="W168" i="13"/>
  <c r="V168" i="13"/>
  <c r="U168" i="13"/>
  <c r="T168" i="13"/>
  <c r="S168" i="13"/>
  <c r="R168" i="13"/>
  <c r="P168" i="13"/>
  <c r="O168" i="13"/>
  <c r="N168" i="13"/>
  <c r="L168" i="13"/>
  <c r="K168" i="13"/>
  <c r="J168" i="13"/>
  <c r="I168" i="13"/>
  <c r="H168" i="13"/>
  <c r="M167" i="13"/>
  <c r="M166" i="13"/>
  <c r="M164" i="13"/>
  <c r="AB163" i="13"/>
  <c r="AA163" i="13"/>
  <c r="Z163" i="13"/>
  <c r="Y163" i="13"/>
  <c r="X163" i="13"/>
  <c r="W163" i="13"/>
  <c r="V163" i="13"/>
  <c r="U163" i="13"/>
  <c r="T163" i="13"/>
  <c r="S163" i="13"/>
  <c r="R163" i="13"/>
  <c r="Q163" i="13"/>
  <c r="P163" i="13"/>
  <c r="O163" i="13"/>
  <c r="N163" i="13"/>
  <c r="L163" i="13"/>
  <c r="K163" i="13"/>
  <c r="J163" i="13"/>
  <c r="I163" i="13"/>
  <c r="H163" i="13"/>
  <c r="Q160" i="13"/>
  <c r="M160" i="13"/>
  <c r="Q158" i="13"/>
  <c r="M158" i="13"/>
  <c r="M156" i="13"/>
  <c r="M155" i="13"/>
  <c r="M153" i="13"/>
  <c r="M152" i="13"/>
  <c r="Q151" i="13"/>
  <c r="Q150" i="13"/>
  <c r="AA149" i="13"/>
  <c r="AA142" i="13" s="1"/>
  <c r="Z149" i="13"/>
  <c r="Z142" i="13" s="1"/>
  <c r="Y149" i="13"/>
  <c r="X149" i="13"/>
  <c r="W149" i="13"/>
  <c r="V149" i="13"/>
  <c r="V142" i="13" s="1"/>
  <c r="U149" i="13"/>
  <c r="U142" i="13" s="1"/>
  <c r="T149" i="13"/>
  <c r="T142" i="13" s="1"/>
  <c r="S149" i="13"/>
  <c r="S142" i="13" s="1"/>
  <c r="R149" i="13"/>
  <c r="R142" i="13" s="1"/>
  <c r="P149" i="13"/>
  <c r="P142" i="13" s="1"/>
  <c r="O149" i="13"/>
  <c r="O142" i="13" s="1"/>
  <c r="N149" i="13"/>
  <c r="N142" i="13" s="1"/>
  <c r="L149" i="13"/>
  <c r="L142" i="13" s="1"/>
  <c r="K149" i="13"/>
  <c r="K142" i="13" s="1"/>
  <c r="J149" i="13"/>
  <c r="J142" i="13" s="1"/>
  <c r="Q148" i="13"/>
  <c r="M148" i="13"/>
  <c r="Q147" i="13"/>
  <c r="M147" i="13"/>
  <c r="Q146" i="13"/>
  <c r="M146" i="13"/>
  <c r="Q145" i="13"/>
  <c r="M145" i="13"/>
  <c r="Q144" i="13"/>
  <c r="M144" i="13"/>
  <c r="Q143" i="13"/>
  <c r="M143" i="13"/>
  <c r="AC142" i="13"/>
  <c r="AB142" i="13"/>
  <c r="Y142" i="13"/>
  <c r="X142" i="13"/>
  <c r="W142" i="13"/>
  <c r="I142" i="13"/>
  <c r="H142" i="13"/>
  <c r="M141" i="13"/>
  <c r="M140" i="13"/>
  <c r="M139" i="13"/>
  <c r="M138" i="13"/>
  <c r="AB137" i="13"/>
  <c r="AA137" i="13"/>
  <c r="Z137" i="13"/>
  <c r="Y137" i="13"/>
  <c r="X137" i="13"/>
  <c r="W137" i="13"/>
  <c r="W136" i="13" s="1"/>
  <c r="W135" i="13" s="1"/>
  <c r="W134" i="13" s="1"/>
  <c r="W133" i="13" s="1"/>
  <c r="W132" i="13" s="1"/>
  <c r="W131" i="13" s="1"/>
  <c r="W130" i="13" s="1"/>
  <c r="W129" i="13" s="1"/>
  <c r="V137" i="13"/>
  <c r="V136" i="13" s="1"/>
  <c r="V135" i="13" s="1"/>
  <c r="V134" i="13" s="1"/>
  <c r="V133" i="13" s="1"/>
  <c r="V132" i="13" s="1"/>
  <c r="V131" i="13" s="1"/>
  <c r="V130" i="13" s="1"/>
  <c r="V129" i="13" s="1"/>
  <c r="U137" i="13"/>
  <c r="T137" i="13"/>
  <c r="S137" i="13"/>
  <c r="S136" i="13" s="1"/>
  <c r="S135" i="13" s="1"/>
  <c r="R137" i="13"/>
  <c r="Q137" i="13"/>
  <c r="P137" i="13"/>
  <c r="O137" i="13"/>
  <c r="N137" i="13"/>
  <c r="L137" i="13"/>
  <c r="K137" i="13"/>
  <c r="J137" i="13"/>
  <c r="I137" i="13"/>
  <c r="H137" i="13"/>
  <c r="M135" i="13"/>
  <c r="M134" i="13"/>
  <c r="AB133" i="13"/>
  <c r="AA133" i="13"/>
  <c r="Z133" i="13"/>
  <c r="O133" i="13"/>
  <c r="N133" i="13"/>
  <c r="L133" i="13"/>
  <c r="K133" i="13"/>
  <c r="AB132" i="13"/>
  <c r="M132" i="13"/>
  <c r="M131" i="13"/>
  <c r="M130" i="13"/>
  <c r="AB129" i="13"/>
  <c r="O129" i="13"/>
  <c r="N129" i="13"/>
  <c r="L129" i="13"/>
  <c r="K129" i="13"/>
  <c r="AB128" i="13"/>
  <c r="Y128" i="13"/>
  <c r="V128" i="13"/>
  <c r="Q128" i="13"/>
  <c r="M128" i="13"/>
  <c r="Y127" i="13"/>
  <c r="V127" i="13"/>
  <c r="Q127" i="13"/>
  <c r="M127" i="13"/>
  <c r="Y126" i="13"/>
  <c r="V126" i="13"/>
  <c r="Q126" i="13"/>
  <c r="M126" i="13"/>
  <c r="Y125" i="13"/>
  <c r="V125" i="13"/>
  <c r="Q125" i="13"/>
  <c r="M125" i="13"/>
  <c r="AB124" i="13"/>
  <c r="V124" i="13"/>
  <c r="S124" i="13"/>
  <c r="O124" i="13"/>
  <c r="O462" i="13" s="1"/>
  <c r="N124" i="13"/>
  <c r="L124" i="13"/>
  <c r="L462" i="13" s="1"/>
  <c r="K124" i="13"/>
  <c r="K462" i="13" s="1"/>
  <c r="M122" i="13"/>
  <c r="M121" i="13"/>
  <c r="M120" i="13"/>
  <c r="AB119" i="13"/>
  <c r="AA119" i="13"/>
  <c r="Z119" i="13"/>
  <c r="Z105" i="13" s="1"/>
  <c r="Y119" i="13"/>
  <c r="X119" i="13"/>
  <c r="X105" i="13" s="1"/>
  <c r="W119" i="13"/>
  <c r="V119" i="13"/>
  <c r="U119" i="13"/>
  <c r="U105" i="13" s="1"/>
  <c r="T119" i="13"/>
  <c r="T105" i="13" s="1"/>
  <c r="S119" i="13"/>
  <c r="R119" i="13"/>
  <c r="R105" i="13" s="1"/>
  <c r="Q119" i="13"/>
  <c r="P119" i="13"/>
  <c r="P105" i="13" s="1"/>
  <c r="O119" i="13"/>
  <c r="N119" i="13"/>
  <c r="L119" i="13"/>
  <c r="K119" i="13"/>
  <c r="I119" i="13"/>
  <c r="I105" i="13" s="1"/>
  <c r="I104" i="13" s="1"/>
  <c r="H119" i="13"/>
  <c r="H105" i="13" s="1"/>
  <c r="M117" i="13"/>
  <c r="M114" i="13"/>
  <c r="M113" i="13"/>
  <c r="M112" i="13"/>
  <c r="M111" i="13"/>
  <c r="XFD110" i="13"/>
  <c r="M107" i="13"/>
  <c r="Y106" i="13"/>
  <c r="V106" i="13"/>
  <c r="Q106" i="13"/>
  <c r="M106" i="13"/>
  <c r="AC105" i="13"/>
  <c r="AC104" i="13" s="1"/>
  <c r="J105" i="13"/>
  <c r="Q103" i="13"/>
  <c r="M103" i="13"/>
  <c r="Q102" i="13"/>
  <c r="M102" i="13"/>
  <c r="AC101" i="13"/>
  <c r="AB101" i="13"/>
  <c r="AA101" i="13"/>
  <c r="Z101" i="13"/>
  <c r="Y101" i="13"/>
  <c r="X101" i="13"/>
  <c r="W101" i="13"/>
  <c r="V101" i="13"/>
  <c r="U101" i="13"/>
  <c r="T101" i="13"/>
  <c r="S101" i="13"/>
  <c r="R101" i="13"/>
  <c r="P101" i="13"/>
  <c r="O101" i="13"/>
  <c r="N101" i="13"/>
  <c r="L101" i="13"/>
  <c r="K101" i="13"/>
  <c r="J101" i="13"/>
  <c r="I101" i="13"/>
  <c r="H101" i="13"/>
  <c r="Y100" i="13"/>
  <c r="V100" i="13"/>
  <c r="Q100" i="13"/>
  <c r="M100" i="13"/>
  <c r="Y99" i="13"/>
  <c r="V99" i="13"/>
  <c r="Q99" i="13"/>
  <c r="M99" i="13"/>
  <c r="Y98" i="13"/>
  <c r="V98" i="13"/>
  <c r="Q98" i="13"/>
  <c r="M98" i="13"/>
  <c r="AB97" i="13"/>
  <c r="AB96" i="13" s="1"/>
  <c r="O97" i="13"/>
  <c r="O478" i="13" s="1"/>
  <c r="N97" i="13"/>
  <c r="N478" i="13" s="1"/>
  <c r="M97" i="13"/>
  <c r="M96" i="13" s="1"/>
  <c r="L97" i="13"/>
  <c r="L96" i="13" s="1"/>
  <c r="K97" i="13"/>
  <c r="K96" i="13" s="1"/>
  <c r="AA96" i="13"/>
  <c r="Z96" i="13"/>
  <c r="Y96" i="13"/>
  <c r="X96" i="13"/>
  <c r="W96" i="13"/>
  <c r="V96" i="13"/>
  <c r="U96" i="13"/>
  <c r="T96" i="13"/>
  <c r="S96" i="13"/>
  <c r="R96" i="13"/>
  <c r="Q96" i="13"/>
  <c r="P96" i="13"/>
  <c r="J96" i="13"/>
  <c r="I96" i="13"/>
  <c r="H96" i="13"/>
  <c r="Y95" i="13"/>
  <c r="V95" i="13"/>
  <c r="Q95" i="13"/>
  <c r="M95" i="13"/>
  <c r="Y94" i="13"/>
  <c r="V94" i="13"/>
  <c r="Q94" i="13"/>
  <c r="M94" i="13"/>
  <c r="Y93" i="13"/>
  <c r="V93" i="13"/>
  <c r="Q93" i="13"/>
  <c r="M93" i="13"/>
  <c r="Y92" i="13"/>
  <c r="V92" i="13"/>
  <c r="Q92" i="13"/>
  <c r="M92" i="13"/>
  <c r="Y91" i="13"/>
  <c r="V91" i="13"/>
  <c r="Q91" i="13"/>
  <c r="M91" i="13"/>
  <c r="AB90" i="13"/>
  <c r="V90" i="13"/>
  <c r="V463" i="13" s="1"/>
  <c r="S90" i="13"/>
  <c r="S463" i="13" s="1"/>
  <c r="O90" i="13"/>
  <c r="O463" i="13" s="1"/>
  <c r="N90" i="13"/>
  <c r="N463" i="13" s="1"/>
  <c r="L90" i="13"/>
  <c r="L463" i="13" s="1"/>
  <c r="K90" i="13"/>
  <c r="K463" i="13" s="1"/>
  <c r="Y89" i="13"/>
  <c r="V89" i="13"/>
  <c r="Q89" i="13"/>
  <c r="M89" i="13"/>
  <c r="Y88" i="13"/>
  <c r="V88" i="13"/>
  <c r="Q88" i="13"/>
  <c r="M88" i="13"/>
  <c r="Y87" i="13"/>
  <c r="V87" i="13"/>
  <c r="Q87" i="13"/>
  <c r="M87" i="13"/>
  <c r="Y86" i="13"/>
  <c r="V86" i="13"/>
  <c r="Q86" i="13"/>
  <c r="M86" i="13"/>
  <c r="Y85" i="13"/>
  <c r="V85" i="13"/>
  <c r="Q85" i="13"/>
  <c r="M85" i="13"/>
  <c r="AB84" i="13"/>
  <c r="AA84" i="13"/>
  <c r="Z84" i="13"/>
  <c r="X84" i="13"/>
  <c r="W84" i="13"/>
  <c r="T84" i="13"/>
  <c r="S84" i="13"/>
  <c r="O84" i="13"/>
  <c r="N84" i="13"/>
  <c r="L84" i="13"/>
  <c r="K84" i="13"/>
  <c r="J84" i="13"/>
  <c r="M83" i="13"/>
  <c r="M82" i="13"/>
  <c r="M81" i="13"/>
  <c r="M80" i="13"/>
  <c r="M79" i="13"/>
  <c r="AB78" i="13"/>
  <c r="AA78" i="13"/>
  <c r="Z78" i="13"/>
  <c r="Y78" i="13"/>
  <c r="X78" i="13"/>
  <c r="W78" i="13"/>
  <c r="V78" i="13"/>
  <c r="U78" i="13"/>
  <c r="T78" i="13"/>
  <c r="S78" i="13"/>
  <c r="R78" i="13"/>
  <c r="Q78" i="13"/>
  <c r="P78" i="13"/>
  <c r="O78" i="13"/>
  <c r="O508" i="13" s="1"/>
  <c r="N78" i="13"/>
  <c r="N508" i="13" s="1"/>
  <c r="L78" i="13"/>
  <c r="K78" i="13"/>
  <c r="J78" i="13"/>
  <c r="I78" i="13"/>
  <c r="H78" i="13"/>
  <c r="V77" i="13"/>
  <c r="Q77" i="13"/>
  <c r="M77" i="13"/>
  <c r="V76" i="13"/>
  <c r="Q76" i="13"/>
  <c r="M76" i="13"/>
  <c r="V75" i="13"/>
  <c r="Q75" i="13"/>
  <c r="M75" i="13"/>
  <c r="AB74" i="13"/>
  <c r="V74" i="13"/>
  <c r="V461" i="13" s="1"/>
  <c r="S74" i="13"/>
  <c r="S461" i="13" s="1"/>
  <c r="O74" i="13"/>
  <c r="O461" i="13" s="1"/>
  <c r="N74" i="13"/>
  <c r="N461" i="13" s="1"/>
  <c r="L74" i="13"/>
  <c r="L461" i="13" s="1"/>
  <c r="K74" i="13"/>
  <c r="K461" i="13" s="1"/>
  <c r="Y73" i="13"/>
  <c r="V73" i="13"/>
  <c r="Q73" i="13"/>
  <c r="M73" i="13"/>
  <c r="Y72" i="13"/>
  <c r="V72" i="13"/>
  <c r="Q72" i="13"/>
  <c r="M72" i="13"/>
  <c r="Y71" i="13"/>
  <c r="V71" i="13"/>
  <c r="Q71" i="13"/>
  <c r="M71" i="13"/>
  <c r="AB70" i="13"/>
  <c r="AA70" i="13"/>
  <c r="Z70" i="13"/>
  <c r="Y70" i="13" s="1"/>
  <c r="X70" i="13"/>
  <c r="W70" i="13"/>
  <c r="T70" i="13"/>
  <c r="S70" i="13"/>
  <c r="O70" i="13"/>
  <c r="N70" i="13"/>
  <c r="K70" i="13"/>
  <c r="J70" i="13"/>
  <c r="M69" i="13"/>
  <c r="M68" i="13"/>
  <c r="M67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L66" i="13"/>
  <c r="K66" i="13"/>
  <c r="J66" i="13"/>
  <c r="I66" i="13"/>
  <c r="H66" i="13"/>
  <c r="Y64" i="13"/>
  <c r="Y62" i="13" s="1"/>
  <c r="V64" i="13"/>
  <c r="V62" i="13" s="1"/>
  <c r="Q64" i="13"/>
  <c r="Q62" i="13" s="1"/>
  <c r="M64" i="13"/>
  <c r="M63" i="13"/>
  <c r="H63" i="13"/>
  <c r="H62" i="13" s="1"/>
  <c r="AB62" i="13"/>
  <c r="AA62" i="13"/>
  <c r="Z62" i="13"/>
  <c r="X62" i="13"/>
  <c r="W62" i="13"/>
  <c r="U62" i="13"/>
  <c r="T62" i="13"/>
  <c r="S62" i="13"/>
  <c r="R62" i="13"/>
  <c r="P62" i="13"/>
  <c r="O62" i="13"/>
  <c r="N62" i="13"/>
  <c r="L62" i="13"/>
  <c r="K62" i="13"/>
  <c r="J62" i="13"/>
  <c r="I62" i="13"/>
  <c r="Q61" i="13"/>
  <c r="M61" i="13"/>
  <c r="M60" i="13"/>
  <c r="M59" i="13"/>
  <c r="M58" i="13"/>
  <c r="M57" i="13"/>
  <c r="M54" i="13"/>
  <c r="M53" i="13"/>
  <c r="M52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L51" i="13"/>
  <c r="K51" i="13"/>
  <c r="J51" i="13"/>
  <c r="I51" i="13"/>
  <c r="H51" i="13"/>
  <c r="AC50" i="13"/>
  <c r="Y49" i="13"/>
  <c r="V49" i="13"/>
  <c r="Q49" i="13"/>
  <c r="M49" i="13"/>
  <c r="Y48" i="13"/>
  <c r="V48" i="13"/>
  <c r="Q48" i="13"/>
  <c r="Q46" i="13" s="1"/>
  <c r="M48" i="13"/>
  <c r="M527" i="13" s="1"/>
  <c r="M47" i="13"/>
  <c r="M46" i="13" s="1"/>
  <c r="AB46" i="13"/>
  <c r="AA46" i="13"/>
  <c r="Z46" i="13"/>
  <c r="Y46" i="13"/>
  <c r="X46" i="13"/>
  <c r="W46" i="13"/>
  <c r="V46" i="13"/>
  <c r="U46" i="13"/>
  <c r="T46" i="13"/>
  <c r="S46" i="13"/>
  <c r="R46" i="13"/>
  <c r="P46" i="13"/>
  <c r="O46" i="13"/>
  <c r="N46" i="13"/>
  <c r="L46" i="13"/>
  <c r="K46" i="13"/>
  <c r="J46" i="13"/>
  <c r="I46" i="13"/>
  <c r="H46" i="13"/>
  <c r="M45" i="13"/>
  <c r="AB44" i="13"/>
  <c r="AB38" i="13" s="1"/>
  <c r="M44" i="13"/>
  <c r="M43" i="13"/>
  <c r="M42" i="13"/>
  <c r="M41" i="13"/>
  <c r="M40" i="13"/>
  <c r="M39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L38" i="13"/>
  <c r="K38" i="13"/>
  <c r="J38" i="13"/>
  <c r="I38" i="13"/>
  <c r="H38" i="13"/>
  <c r="AC37" i="13"/>
  <c r="AB36" i="13"/>
  <c r="AB35" i="13" s="1"/>
  <c r="M36" i="13"/>
  <c r="AC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M34" i="13"/>
  <c r="M33" i="13"/>
  <c r="Y32" i="13"/>
  <c r="V32" i="13"/>
  <c r="V31" i="13" s="1"/>
  <c r="Q32" i="13"/>
  <c r="Q31" i="13" s="1"/>
  <c r="M32" i="13"/>
  <c r="AC31" i="13"/>
  <c r="AB31" i="13"/>
  <c r="AA31" i="13"/>
  <c r="Z31" i="13"/>
  <c r="Y31" i="13"/>
  <c r="X31" i="13"/>
  <c r="W31" i="13"/>
  <c r="U31" i="13"/>
  <c r="T31" i="13"/>
  <c r="S31" i="13"/>
  <c r="R31" i="13"/>
  <c r="P31" i="13"/>
  <c r="O31" i="13"/>
  <c r="N31" i="13"/>
  <c r="L31" i="13"/>
  <c r="K31" i="13"/>
  <c r="J31" i="13"/>
  <c r="I31" i="13"/>
  <c r="H31" i="13"/>
  <c r="M30" i="13"/>
  <c r="M29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L28" i="13"/>
  <c r="K28" i="13"/>
  <c r="J28" i="13"/>
  <c r="I28" i="13"/>
  <c r="H28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M25" i="13"/>
  <c r="M24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L23" i="13"/>
  <c r="K23" i="13"/>
  <c r="J23" i="13"/>
  <c r="I23" i="13"/>
  <c r="H23" i="13"/>
  <c r="M22" i="13"/>
  <c r="M21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L20" i="13"/>
  <c r="K20" i="13"/>
  <c r="J20" i="13"/>
  <c r="I20" i="13"/>
  <c r="H20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M17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V15" i="13"/>
  <c r="V14" i="13" s="1"/>
  <c r="Q15" i="13"/>
  <c r="Q14" i="13" s="1"/>
  <c r="M15" i="13"/>
  <c r="M14" i="13" s="1"/>
  <c r="AB14" i="13"/>
  <c r="AA14" i="13"/>
  <c r="Z14" i="13"/>
  <c r="Y14" i="13"/>
  <c r="X14" i="13"/>
  <c r="W14" i="13"/>
  <c r="U14" i="13"/>
  <c r="T14" i="13"/>
  <c r="S14" i="13"/>
  <c r="R14" i="13"/>
  <c r="P14" i="13"/>
  <c r="O14" i="13"/>
  <c r="N14" i="13"/>
  <c r="L14" i="13"/>
  <c r="K14" i="13"/>
  <c r="J14" i="13"/>
  <c r="I14" i="13"/>
  <c r="H14" i="13"/>
  <c r="AC13" i="13"/>
  <c r="AD6" i="13"/>
  <c r="AA534" i="12"/>
  <c r="Z534" i="12"/>
  <c r="Y534" i="12"/>
  <c r="X534" i="12"/>
  <c r="W534" i="12"/>
  <c r="U534" i="12"/>
  <c r="T534" i="12"/>
  <c r="R534" i="12"/>
  <c r="P534" i="12"/>
  <c r="J534" i="12"/>
  <c r="I534" i="12"/>
  <c r="H534" i="12"/>
  <c r="AA530" i="12"/>
  <c r="Z530" i="12"/>
  <c r="Y530" i="12"/>
  <c r="Y532" i="12" s="1"/>
  <c r="Y535" i="12" s="1"/>
  <c r="X530" i="12"/>
  <c r="W530" i="12"/>
  <c r="U530" i="12"/>
  <c r="U532" i="12" s="1"/>
  <c r="U535" i="12" s="1"/>
  <c r="T530" i="12"/>
  <c r="R530" i="12"/>
  <c r="R532" i="12" s="1"/>
  <c r="R535" i="12" s="1"/>
  <c r="P530" i="12"/>
  <c r="P535" i="12" s="1"/>
  <c r="O530" i="12"/>
  <c r="O532" i="12" s="1"/>
  <c r="N530" i="12"/>
  <c r="N532" i="12" s="1"/>
  <c r="L530" i="12"/>
  <c r="L532" i="12" s="1"/>
  <c r="K530" i="12"/>
  <c r="K532" i="12" s="1"/>
  <c r="J530" i="12"/>
  <c r="J532" i="12" s="1"/>
  <c r="J535" i="12" s="1"/>
  <c r="I530" i="12"/>
  <c r="I532" i="12" s="1"/>
  <c r="I535" i="12" s="1"/>
  <c r="H530" i="12"/>
  <c r="H532" i="12" s="1"/>
  <c r="H535" i="12" s="1"/>
  <c r="O527" i="12"/>
  <c r="N527" i="12"/>
  <c r="O524" i="12"/>
  <c r="N524" i="12"/>
  <c r="O515" i="12"/>
  <c r="N515" i="12"/>
  <c r="O497" i="12"/>
  <c r="N497" i="12"/>
  <c r="O490" i="12"/>
  <c r="N490" i="12"/>
  <c r="O486" i="12"/>
  <c r="N486" i="12"/>
  <c r="AB475" i="12"/>
  <c r="AB474" i="12"/>
  <c r="AB473" i="12"/>
  <c r="G473" i="12"/>
  <c r="AB470" i="12"/>
  <c r="AA470" i="12"/>
  <c r="Z470" i="12"/>
  <c r="Y470" i="12"/>
  <c r="X470" i="12"/>
  <c r="W470" i="12"/>
  <c r="V470" i="12"/>
  <c r="U470" i="12"/>
  <c r="T470" i="12"/>
  <c r="S470" i="12"/>
  <c r="R470" i="12"/>
  <c r="Q470" i="12"/>
  <c r="P470" i="12"/>
  <c r="O470" i="12"/>
  <c r="N470" i="12"/>
  <c r="M470" i="12" s="1"/>
  <c r="L470" i="12"/>
  <c r="K470" i="12"/>
  <c r="J470" i="12"/>
  <c r="I470" i="12"/>
  <c r="H470" i="12"/>
  <c r="AB466" i="12"/>
  <c r="AC465" i="12"/>
  <c r="AB465" i="12" s="1"/>
  <c r="AA463" i="12"/>
  <c r="Z463" i="12"/>
  <c r="Y463" i="12"/>
  <c r="X463" i="12"/>
  <c r="W463" i="12"/>
  <c r="U463" i="12"/>
  <c r="T463" i="12"/>
  <c r="R463" i="12"/>
  <c r="P463" i="12"/>
  <c r="AA462" i="12"/>
  <c r="Z462" i="12"/>
  <c r="Y462" i="12"/>
  <c r="X462" i="12"/>
  <c r="W462" i="12"/>
  <c r="V462" i="12"/>
  <c r="U462" i="12"/>
  <c r="T462" i="12"/>
  <c r="R462" i="12"/>
  <c r="P462" i="12"/>
  <c r="AA461" i="12"/>
  <c r="Z461" i="12"/>
  <c r="Y461" i="12"/>
  <c r="X461" i="12"/>
  <c r="W461" i="12"/>
  <c r="U461" i="12"/>
  <c r="T461" i="12"/>
  <c r="R461" i="12"/>
  <c r="P461" i="12"/>
  <c r="X460" i="12"/>
  <c r="W460" i="12"/>
  <c r="U460" i="12"/>
  <c r="T460" i="12"/>
  <c r="R460" i="12"/>
  <c r="P460" i="12"/>
  <c r="AA459" i="12"/>
  <c r="X459" i="12"/>
  <c r="T459" i="12"/>
  <c r="AB458" i="12"/>
  <c r="AB457" i="12"/>
  <c r="AA457" i="12"/>
  <c r="Z457" i="12"/>
  <c r="X457" i="12"/>
  <c r="W457" i="12"/>
  <c r="U457" i="12"/>
  <c r="T457" i="12"/>
  <c r="S457" i="12"/>
  <c r="Q457" i="12" s="1"/>
  <c r="P457" i="12"/>
  <c r="O457" i="12"/>
  <c r="N457" i="12"/>
  <c r="M457" i="12" s="1"/>
  <c r="L457" i="12"/>
  <c r="K457" i="12"/>
  <c r="AB456" i="12"/>
  <c r="AA456" i="12"/>
  <c r="Z456" i="12"/>
  <c r="X456" i="12"/>
  <c r="W456" i="12"/>
  <c r="U456" i="12"/>
  <c r="T456" i="12"/>
  <c r="S456" i="12"/>
  <c r="Q456" i="12" s="1"/>
  <c r="P456" i="12"/>
  <c r="O456" i="12"/>
  <c r="O455" i="12" s="1"/>
  <c r="N456" i="12"/>
  <c r="M456" i="12" s="1"/>
  <c r="L456" i="12"/>
  <c r="L455" i="12" s="1"/>
  <c r="K456" i="12"/>
  <c r="K455" i="12" s="1"/>
  <c r="J455" i="12"/>
  <c r="G455" i="12"/>
  <c r="AC452" i="12"/>
  <c r="AA452" i="12"/>
  <c r="AA475" i="12" s="1"/>
  <c r="X452" i="12"/>
  <c r="X475" i="12" s="1"/>
  <c r="T452" i="12"/>
  <c r="T475" i="12" s="1"/>
  <c r="AB451" i="12"/>
  <c r="Y451" i="12"/>
  <c r="V451" i="12"/>
  <c r="M451" i="12"/>
  <c r="AB449" i="12"/>
  <c r="M449" i="12"/>
  <c r="AB448" i="12"/>
  <c r="M448" i="12"/>
  <c r="AB447" i="12"/>
  <c r="M447" i="12"/>
  <c r="AB446" i="12"/>
  <c r="M446" i="12"/>
  <c r="AB445" i="12"/>
  <c r="M445" i="12"/>
  <c r="AB444" i="12"/>
  <c r="M444" i="12"/>
  <c r="AB443" i="12"/>
  <c r="M443" i="12"/>
  <c r="AB442" i="12"/>
  <c r="M442" i="12"/>
  <c r="AC441" i="12"/>
  <c r="AA441" i="12"/>
  <c r="Z441" i="12"/>
  <c r="Y441" i="12"/>
  <c r="X441" i="12"/>
  <c r="W441" i="12"/>
  <c r="V441" i="12"/>
  <c r="U441" i="12"/>
  <c r="T441" i="12"/>
  <c r="S441" i="12"/>
  <c r="R441" i="12"/>
  <c r="Q441" i="12"/>
  <c r="P441" i="12"/>
  <c r="O441" i="12"/>
  <c r="N441" i="12"/>
  <c r="L441" i="12"/>
  <c r="K441" i="12"/>
  <c r="J441" i="12"/>
  <c r="I441" i="12"/>
  <c r="H441" i="12"/>
  <c r="AB440" i="12"/>
  <c r="V440" i="12"/>
  <c r="M440" i="12"/>
  <c r="V438" i="12"/>
  <c r="M438" i="12"/>
  <c r="AB437" i="12"/>
  <c r="Y437" i="12"/>
  <c r="V437" i="12"/>
  <c r="M437" i="12"/>
  <c r="AB436" i="12"/>
  <c r="Y436" i="12"/>
  <c r="V436" i="12"/>
  <c r="M436" i="12"/>
  <c r="AB435" i="12"/>
  <c r="V435" i="12"/>
  <c r="M435" i="12"/>
  <c r="AB434" i="12"/>
  <c r="Y434" i="12"/>
  <c r="V434" i="12"/>
  <c r="M434" i="12"/>
  <c r="AB433" i="12"/>
  <c r="V433" i="12"/>
  <c r="M433" i="12"/>
  <c r="AB432" i="12"/>
  <c r="V432" i="12"/>
  <c r="M432" i="12"/>
  <c r="AB431" i="12"/>
  <c r="V431" i="12"/>
  <c r="M431" i="12"/>
  <c r="AB430" i="12"/>
  <c r="AA430" i="12"/>
  <c r="Z430" i="12"/>
  <c r="X430" i="12"/>
  <c r="W430" i="12"/>
  <c r="U430" i="12"/>
  <c r="T430" i="12"/>
  <c r="S430" i="12"/>
  <c r="R430" i="12"/>
  <c r="Q430" i="12"/>
  <c r="P430" i="12"/>
  <c r="O430" i="12"/>
  <c r="N430" i="12"/>
  <c r="L430" i="12"/>
  <c r="K430" i="12"/>
  <c r="J430" i="12"/>
  <c r="I430" i="12"/>
  <c r="H430" i="12"/>
  <c r="AB429" i="12"/>
  <c r="V429" i="12"/>
  <c r="M429" i="12"/>
  <c r="AB428" i="12"/>
  <c r="V428" i="12"/>
  <c r="M428" i="12"/>
  <c r="V427" i="12"/>
  <c r="M427" i="12"/>
  <c r="V426" i="12"/>
  <c r="M426" i="12"/>
  <c r="AB425" i="12"/>
  <c r="V425" i="12"/>
  <c r="M425" i="12"/>
  <c r="AB424" i="12"/>
  <c r="V424" i="12"/>
  <c r="M424" i="12"/>
  <c r="AB423" i="12"/>
  <c r="AA423" i="12"/>
  <c r="Z423" i="12"/>
  <c r="Y423" i="12"/>
  <c r="X423" i="12"/>
  <c r="W423" i="12"/>
  <c r="U423" i="12"/>
  <c r="T423" i="12"/>
  <c r="S423" i="12"/>
  <c r="R423" i="12"/>
  <c r="Q423" i="12"/>
  <c r="P423" i="12"/>
  <c r="O423" i="12"/>
  <c r="N423" i="12"/>
  <c r="L423" i="12"/>
  <c r="K423" i="12"/>
  <c r="J423" i="12"/>
  <c r="I423" i="12"/>
  <c r="H423" i="12"/>
  <c r="AB422" i="12"/>
  <c r="V422" i="12"/>
  <c r="M422" i="12"/>
  <c r="V421" i="12"/>
  <c r="M421" i="12"/>
  <c r="V420" i="12"/>
  <c r="M420" i="12"/>
  <c r="AB419" i="12"/>
  <c r="V419" i="12"/>
  <c r="M419" i="12"/>
  <c r="AB418" i="12"/>
  <c r="V418" i="12"/>
  <c r="M418" i="12"/>
  <c r="AB417" i="12"/>
  <c r="V417" i="12"/>
  <c r="M417" i="12"/>
  <c r="AB416" i="12"/>
  <c r="V416" i="12"/>
  <c r="M416" i="12"/>
  <c r="AB415" i="12"/>
  <c r="AA415" i="12"/>
  <c r="Z415" i="12"/>
  <c r="Y415" i="12"/>
  <c r="X415" i="12"/>
  <c r="W415" i="12"/>
  <c r="U415" i="12"/>
  <c r="T415" i="12"/>
  <c r="S415" i="12"/>
  <c r="R415" i="12"/>
  <c r="Q415" i="12"/>
  <c r="P415" i="12"/>
  <c r="O415" i="12"/>
  <c r="N415" i="12"/>
  <c r="L415" i="12"/>
  <c r="K415" i="12"/>
  <c r="J415" i="12"/>
  <c r="I415" i="12"/>
  <c r="H415" i="12"/>
  <c r="AB407" i="12"/>
  <c r="M407" i="12"/>
  <c r="AB406" i="12"/>
  <c r="M406" i="12"/>
  <c r="AB405" i="12"/>
  <c r="AA405" i="12"/>
  <c r="Z405" i="12"/>
  <c r="Y405" i="12"/>
  <c r="X405" i="12"/>
  <c r="W405" i="12"/>
  <c r="V405" i="12"/>
  <c r="U405" i="12"/>
  <c r="T405" i="12"/>
  <c r="S405" i="12"/>
  <c r="R405" i="12"/>
  <c r="Q405" i="12"/>
  <c r="P405" i="12"/>
  <c r="O405" i="12"/>
  <c r="N405" i="12"/>
  <c r="L405" i="12"/>
  <c r="K405" i="12"/>
  <c r="J405" i="12"/>
  <c r="I405" i="12"/>
  <c r="H405" i="12"/>
  <c r="AB402" i="12"/>
  <c r="AB401" i="12" s="1"/>
  <c r="M402" i="12"/>
  <c r="M401" i="12" s="1"/>
  <c r="AC401" i="12"/>
  <c r="AA401" i="12"/>
  <c r="Z401" i="12"/>
  <c r="Y401" i="12"/>
  <c r="X401" i="12"/>
  <c r="W401" i="12"/>
  <c r="V401" i="12"/>
  <c r="U401" i="12"/>
  <c r="T401" i="12"/>
  <c r="S401" i="12"/>
  <c r="R401" i="12"/>
  <c r="Q401" i="12"/>
  <c r="P401" i="12"/>
  <c r="O401" i="12"/>
  <c r="N401" i="12"/>
  <c r="L401" i="12"/>
  <c r="K401" i="12"/>
  <c r="J401" i="12"/>
  <c r="I401" i="12"/>
  <c r="H401" i="12"/>
  <c r="AB400" i="12"/>
  <c r="M400" i="12"/>
  <c r="AB399" i="12"/>
  <c r="M399" i="12"/>
  <c r="AB398" i="12"/>
  <c r="M398" i="12"/>
  <c r="AB397" i="12"/>
  <c r="M397" i="12"/>
  <c r="AB396" i="12"/>
  <c r="M396" i="12"/>
  <c r="AB395" i="12"/>
  <c r="M395" i="12"/>
  <c r="AB394" i="12"/>
  <c r="AA394" i="12"/>
  <c r="AA387" i="12" s="1"/>
  <c r="Z394" i="12"/>
  <c r="Z387" i="12" s="1"/>
  <c r="Y394" i="12"/>
  <c r="Y387" i="12" s="1"/>
  <c r="X394" i="12"/>
  <c r="X387" i="12" s="1"/>
  <c r="W394" i="12"/>
  <c r="W387" i="12" s="1"/>
  <c r="V394" i="12"/>
  <c r="U394" i="12"/>
  <c r="U387" i="12" s="1"/>
  <c r="T394" i="12"/>
  <c r="T387" i="12" s="1"/>
  <c r="S394" i="12"/>
  <c r="S387" i="12" s="1"/>
  <c r="R394" i="12"/>
  <c r="R387" i="12" s="1"/>
  <c r="Q394" i="12"/>
  <c r="Q387" i="12" s="1"/>
  <c r="P394" i="12"/>
  <c r="P387" i="12" s="1"/>
  <c r="O394" i="12"/>
  <c r="O387" i="12" s="1"/>
  <c r="N394" i="12"/>
  <c r="N387" i="12" s="1"/>
  <c r="L394" i="12"/>
  <c r="L387" i="12" s="1"/>
  <c r="K394" i="12"/>
  <c r="K387" i="12" s="1"/>
  <c r="J394" i="12"/>
  <c r="J387" i="12" s="1"/>
  <c r="I394" i="12"/>
  <c r="I387" i="12" s="1"/>
  <c r="H394" i="12"/>
  <c r="H387" i="12" s="1"/>
  <c r="AB393" i="12"/>
  <c r="Y393" i="12"/>
  <c r="V393" i="12"/>
  <c r="M393" i="12"/>
  <c r="AB392" i="12"/>
  <c r="V392" i="12"/>
  <c r="M392" i="12"/>
  <c r="AB391" i="12"/>
  <c r="V391" i="12"/>
  <c r="M391" i="12"/>
  <c r="AB390" i="12"/>
  <c r="V390" i="12"/>
  <c r="M390" i="12"/>
  <c r="AB389" i="12"/>
  <c r="V389" i="12"/>
  <c r="M389" i="12"/>
  <c r="AB388" i="12"/>
  <c r="V388" i="12"/>
  <c r="M388" i="12"/>
  <c r="AB387" i="12"/>
  <c r="AC384" i="12"/>
  <c r="AA384" i="12"/>
  <c r="Z384" i="12"/>
  <c r="Y384" i="12"/>
  <c r="X384" i="12"/>
  <c r="W384" i="12"/>
  <c r="V384" i="12"/>
  <c r="U384" i="12"/>
  <c r="T384" i="12"/>
  <c r="S384" i="12"/>
  <c r="R384" i="12"/>
  <c r="Q384" i="12"/>
  <c r="P384" i="12"/>
  <c r="O384" i="12"/>
  <c r="N384" i="12"/>
  <c r="M384" i="12"/>
  <c r="L384" i="12"/>
  <c r="K384" i="12"/>
  <c r="J384" i="12"/>
  <c r="I384" i="12"/>
  <c r="H384" i="12"/>
  <c r="Y383" i="12"/>
  <c r="V383" i="12"/>
  <c r="Q383" i="12"/>
  <c r="M383" i="12"/>
  <c r="M382" i="12"/>
  <c r="M381" i="12"/>
  <c r="M380" i="12"/>
  <c r="M379" i="12"/>
  <c r="Y378" i="12"/>
  <c r="M378" i="12"/>
  <c r="M377" i="12"/>
  <c r="M376" i="12"/>
  <c r="AB375" i="12"/>
  <c r="AB374" i="12" s="1"/>
  <c r="AA375" i="12"/>
  <c r="AA374" i="12" s="1"/>
  <c r="Z375" i="12"/>
  <c r="Z374" i="12" s="1"/>
  <c r="Y375" i="12"/>
  <c r="X375" i="12"/>
  <c r="X374" i="12" s="1"/>
  <c r="W375" i="12"/>
  <c r="W374" i="12" s="1"/>
  <c r="V375" i="12"/>
  <c r="U375" i="12"/>
  <c r="U374" i="12" s="1"/>
  <c r="T375" i="12"/>
  <c r="T374" i="12" s="1"/>
  <c r="S375" i="12"/>
  <c r="S374" i="12" s="1"/>
  <c r="R375" i="12"/>
  <c r="R374" i="12" s="1"/>
  <c r="Q375" i="12"/>
  <c r="P375" i="12"/>
  <c r="P374" i="12" s="1"/>
  <c r="O375" i="12"/>
  <c r="O374" i="12" s="1"/>
  <c r="N375" i="12"/>
  <c r="N374" i="12" s="1"/>
  <c r="L375" i="12"/>
  <c r="L374" i="12" s="1"/>
  <c r="K375" i="12"/>
  <c r="K374" i="12" s="1"/>
  <c r="I375" i="12"/>
  <c r="I374" i="12" s="1"/>
  <c r="H375" i="12"/>
  <c r="H374" i="12" s="1"/>
  <c r="J374" i="12"/>
  <c r="Y373" i="12"/>
  <c r="Y370" i="12" s="1"/>
  <c r="V373" i="12"/>
  <c r="Q373" i="12"/>
  <c r="M373" i="12"/>
  <c r="V372" i="12"/>
  <c r="Q372" i="12"/>
  <c r="M372" i="12"/>
  <c r="M371" i="12"/>
  <c r="AB370" i="12"/>
  <c r="AA370" i="12"/>
  <c r="Z370" i="12"/>
  <c r="X370" i="12"/>
  <c r="W370" i="12"/>
  <c r="U370" i="12"/>
  <c r="T370" i="12"/>
  <c r="S370" i="12"/>
  <c r="R370" i="12"/>
  <c r="P370" i="12"/>
  <c r="O370" i="12"/>
  <c r="N370" i="12"/>
  <c r="L370" i="12"/>
  <c r="K370" i="12"/>
  <c r="J370" i="12"/>
  <c r="I370" i="12"/>
  <c r="H370" i="12"/>
  <c r="M368" i="12"/>
  <c r="M367" i="12"/>
  <c r="M366" i="12"/>
  <c r="M365" i="12"/>
  <c r="M364" i="12"/>
  <c r="M363" i="12"/>
  <c r="M362" i="12"/>
  <c r="M361" i="12"/>
  <c r="AB360" i="12"/>
  <c r="AB356" i="12" s="1"/>
  <c r="AA360" i="12"/>
  <c r="Z360" i="12"/>
  <c r="Z356" i="12" s="1"/>
  <c r="Y360" i="12"/>
  <c r="Y356" i="12" s="1"/>
  <c r="X360" i="12"/>
  <c r="X356" i="12" s="1"/>
  <c r="W360" i="12"/>
  <c r="W356" i="12" s="1"/>
  <c r="V360" i="12"/>
  <c r="V356" i="12" s="1"/>
  <c r="U360" i="12"/>
  <c r="U356" i="12" s="1"/>
  <c r="T360" i="12"/>
  <c r="T356" i="12" s="1"/>
  <c r="S360" i="12"/>
  <c r="S356" i="12" s="1"/>
  <c r="R360" i="12"/>
  <c r="R356" i="12" s="1"/>
  <c r="Q360" i="12"/>
  <c r="Q356" i="12" s="1"/>
  <c r="P360" i="12"/>
  <c r="P356" i="12" s="1"/>
  <c r="O360" i="12"/>
  <c r="O356" i="12" s="1"/>
  <c r="N360" i="12"/>
  <c r="N356" i="12" s="1"/>
  <c r="L360" i="12"/>
  <c r="L356" i="12" s="1"/>
  <c r="K360" i="12"/>
  <c r="K356" i="12" s="1"/>
  <c r="H360" i="12"/>
  <c r="H356" i="12" s="1"/>
  <c r="M359" i="12"/>
  <c r="M358" i="12"/>
  <c r="M357" i="12"/>
  <c r="AA356" i="12"/>
  <c r="I356" i="12"/>
  <c r="AB354" i="12"/>
  <c r="Y354" i="12"/>
  <c r="V354" i="12"/>
  <c r="Q354" i="12"/>
  <c r="M354" i="12"/>
  <c r="AB353" i="12"/>
  <c r="Y353" i="12"/>
  <c r="V353" i="12"/>
  <c r="Q353" i="12"/>
  <c r="M353" i="12"/>
  <c r="AB352" i="12"/>
  <c r="Y352" i="12"/>
  <c r="V352" i="12"/>
  <c r="Q352" i="12"/>
  <c r="M352" i="12"/>
  <c r="AB351" i="12"/>
  <c r="Y351" i="12"/>
  <c r="V351" i="12"/>
  <c r="Q351" i="12"/>
  <c r="M351" i="12"/>
  <c r="AB350" i="12"/>
  <c r="Y350" i="12"/>
  <c r="V350" i="12"/>
  <c r="Q350" i="12"/>
  <c r="M350" i="12"/>
  <c r="AB349" i="12"/>
  <c r="Y349" i="12"/>
  <c r="V349" i="12"/>
  <c r="Q349" i="12"/>
  <c r="M349" i="12"/>
  <c r="AB348" i="12"/>
  <c r="Y348" i="12"/>
  <c r="V348" i="12"/>
  <c r="Q348" i="12"/>
  <c r="M348" i="12"/>
  <c r="AA347" i="12"/>
  <c r="AA343" i="12" s="1"/>
  <c r="Z347" i="12"/>
  <c r="Z343" i="12" s="1"/>
  <c r="X347" i="12"/>
  <c r="X343" i="12" s="1"/>
  <c r="W347" i="12"/>
  <c r="U347" i="12"/>
  <c r="U343" i="12" s="1"/>
  <c r="U318" i="12" s="1"/>
  <c r="T347" i="12"/>
  <c r="T343" i="12" s="1"/>
  <c r="S347" i="12"/>
  <c r="S343" i="12" s="1"/>
  <c r="P347" i="12"/>
  <c r="P343" i="12" s="1"/>
  <c r="P318" i="12" s="1"/>
  <c r="N347" i="12"/>
  <c r="L347" i="12"/>
  <c r="L343" i="12" s="1"/>
  <c r="K347" i="12"/>
  <c r="K343" i="12" s="1"/>
  <c r="J347" i="12"/>
  <c r="J343" i="12" s="1"/>
  <c r="AB346" i="12"/>
  <c r="Y346" i="12"/>
  <c r="V346" i="12"/>
  <c r="Q346" i="12"/>
  <c r="M346" i="12"/>
  <c r="AB345" i="12"/>
  <c r="Y345" i="12"/>
  <c r="V345" i="12"/>
  <c r="Q345" i="12"/>
  <c r="M345" i="12"/>
  <c r="AB344" i="12"/>
  <c r="Y344" i="12"/>
  <c r="V344" i="12"/>
  <c r="Q344" i="12"/>
  <c r="M344" i="12"/>
  <c r="W343" i="12"/>
  <c r="O343" i="12"/>
  <c r="M342" i="12"/>
  <c r="M341" i="12"/>
  <c r="M340" i="12"/>
  <c r="M339" i="12"/>
  <c r="M338" i="12"/>
  <c r="M337" i="12"/>
  <c r="M336" i="12"/>
  <c r="M335" i="12"/>
  <c r="O334" i="12"/>
  <c r="M334" i="12" s="1"/>
  <c r="M332" i="12"/>
  <c r="M331" i="12"/>
  <c r="M330" i="12"/>
  <c r="M329" i="12"/>
  <c r="M328" i="12"/>
  <c r="M327" i="12"/>
  <c r="M326" i="12"/>
  <c r="M325" i="12"/>
  <c r="M324" i="12"/>
  <c r="M323" i="12"/>
  <c r="M322" i="12"/>
  <c r="M321" i="12"/>
  <c r="M320" i="12"/>
  <c r="M319" i="12"/>
  <c r="AB318" i="12"/>
  <c r="AA318" i="12"/>
  <c r="Z318" i="12"/>
  <c r="X318" i="12"/>
  <c r="W318" i="12"/>
  <c r="V318" i="12"/>
  <c r="T318" i="12"/>
  <c r="S318" i="12"/>
  <c r="R318" i="12"/>
  <c r="Q318" i="12"/>
  <c r="O318" i="12"/>
  <c r="N318" i="12"/>
  <c r="L318" i="12"/>
  <c r="K318" i="12"/>
  <c r="I318" i="12"/>
  <c r="H318" i="12"/>
  <c r="AB316" i="12"/>
  <c r="Y316" i="12"/>
  <c r="V316" i="12"/>
  <c r="Q316" i="12"/>
  <c r="M316" i="12"/>
  <c r="AB315" i="12"/>
  <c r="Y315" i="12"/>
  <c r="V315" i="12"/>
  <c r="Q315" i="12"/>
  <c r="M315" i="12"/>
  <c r="AB314" i="12"/>
  <c r="Y314" i="12"/>
  <c r="V314" i="12"/>
  <c r="Q314" i="12"/>
  <c r="M314" i="12"/>
  <c r="AB313" i="12"/>
  <c r="Y313" i="12"/>
  <c r="V313" i="12"/>
  <c r="Q313" i="12"/>
  <c r="M313" i="12"/>
  <c r="AB312" i="12"/>
  <c r="Y312" i="12"/>
  <c r="V312" i="12"/>
  <c r="Q312" i="12"/>
  <c r="M312" i="12"/>
  <c r="AB311" i="12"/>
  <c r="Y311" i="12"/>
  <c r="V311" i="12"/>
  <c r="Q311" i="12"/>
  <c r="M311" i="12"/>
  <c r="AB310" i="12"/>
  <c r="Y310" i="12"/>
  <c r="V310" i="12"/>
  <c r="Q310" i="12"/>
  <c r="M310" i="12"/>
  <c r="AB309" i="12"/>
  <c r="Y309" i="12"/>
  <c r="V309" i="12"/>
  <c r="Q309" i="12"/>
  <c r="M309" i="12"/>
  <c r="AB308" i="12"/>
  <c r="Y308" i="12"/>
  <c r="V308" i="12"/>
  <c r="Q308" i="12"/>
  <c r="M308" i="12"/>
  <c r="AB307" i="12"/>
  <c r="Y307" i="12"/>
  <c r="V307" i="12"/>
  <c r="Q307" i="12"/>
  <c r="M307" i="12"/>
  <c r="AB306" i="12"/>
  <c r="Y306" i="12"/>
  <c r="V306" i="12"/>
  <c r="Q306" i="12"/>
  <c r="M306" i="12"/>
  <c r="AB305" i="12"/>
  <c r="Y305" i="12"/>
  <c r="V305" i="12"/>
  <c r="Q305" i="12"/>
  <c r="M305" i="12"/>
  <c r="AB304" i="12"/>
  <c r="Y304" i="12"/>
  <c r="V304" i="12"/>
  <c r="Q304" i="12"/>
  <c r="M304" i="12"/>
  <c r="AA303" i="12"/>
  <c r="Z303" i="12"/>
  <c r="X303" i="12"/>
  <c r="W303" i="12"/>
  <c r="U303" i="12"/>
  <c r="T303" i="12"/>
  <c r="S303" i="12"/>
  <c r="P303" i="12"/>
  <c r="O303" i="12"/>
  <c r="N303" i="12"/>
  <c r="L303" i="12"/>
  <c r="K303" i="12"/>
  <c r="J303" i="12"/>
  <c r="M302" i="12"/>
  <c r="Y301" i="12"/>
  <c r="V301" i="12"/>
  <c r="Q301" i="12"/>
  <c r="M301" i="12"/>
  <c r="Y300" i="12"/>
  <c r="V300" i="12"/>
  <c r="Q300" i="12"/>
  <c r="M300" i="12"/>
  <c r="Y299" i="12"/>
  <c r="Y456" i="12" s="1"/>
  <c r="V299" i="12"/>
  <c r="Q299" i="12"/>
  <c r="M299" i="12"/>
  <c r="Q298" i="12"/>
  <c r="M298" i="12"/>
  <c r="M297" i="12"/>
  <c r="M295" i="12"/>
  <c r="M294" i="12"/>
  <c r="M293" i="12"/>
  <c r="M292" i="12"/>
  <c r="M291" i="12"/>
  <c r="M290" i="12"/>
  <c r="M289" i="12"/>
  <c r="M288" i="12"/>
  <c r="M287" i="12"/>
  <c r="H286" i="12"/>
  <c r="AC285" i="12"/>
  <c r="M284" i="12"/>
  <c r="AB283" i="12"/>
  <c r="AA283" i="12"/>
  <c r="Z283" i="12"/>
  <c r="Y283" i="12"/>
  <c r="X283" i="12"/>
  <c r="W283" i="12"/>
  <c r="V283" i="12"/>
  <c r="U283" i="12"/>
  <c r="T283" i="12"/>
  <c r="S283" i="12"/>
  <c r="R283" i="12"/>
  <c r="Q283" i="12"/>
  <c r="P283" i="12"/>
  <c r="O283" i="12"/>
  <c r="N283" i="12"/>
  <c r="M283" i="12"/>
  <c r="L283" i="12"/>
  <c r="K283" i="12"/>
  <c r="J283" i="12"/>
  <c r="I283" i="12"/>
  <c r="H283" i="12"/>
  <c r="Y282" i="12"/>
  <c r="V282" i="12"/>
  <c r="Q282" i="12"/>
  <c r="M282" i="12"/>
  <c r="Y281" i="12"/>
  <c r="V281" i="12"/>
  <c r="Q281" i="12"/>
  <c r="M281" i="12"/>
  <c r="Y280" i="12"/>
  <c r="V280" i="12"/>
  <c r="Q280" i="12"/>
  <c r="M280" i="12"/>
  <c r="Y279" i="12"/>
  <c r="V279" i="12"/>
  <c r="Q279" i="12"/>
  <c r="M279" i="12"/>
  <c r="Y278" i="12"/>
  <c r="V278" i="12"/>
  <c r="V276" i="12" s="1"/>
  <c r="Q278" i="12"/>
  <c r="Q276" i="12" s="1"/>
  <c r="M278" i="12"/>
  <c r="M277" i="12"/>
  <c r="AB276" i="12"/>
  <c r="AA276" i="12"/>
  <c r="Z276" i="12"/>
  <c r="Y276" i="12"/>
  <c r="X276" i="12"/>
  <c r="W276" i="12"/>
  <c r="U276" i="12"/>
  <c r="T276" i="12"/>
  <c r="S276" i="12"/>
  <c r="R276" i="12"/>
  <c r="P276" i="12"/>
  <c r="O276" i="12"/>
  <c r="N276" i="12"/>
  <c r="L276" i="12"/>
  <c r="K276" i="12"/>
  <c r="J276" i="12"/>
  <c r="I276" i="12"/>
  <c r="H276" i="12"/>
  <c r="M275" i="12"/>
  <c r="AB274" i="12"/>
  <c r="AA274" i="12"/>
  <c r="Z274" i="12"/>
  <c r="Y274" i="12"/>
  <c r="X274" i="12"/>
  <c r="W274" i="12"/>
  <c r="V274" i="12"/>
  <c r="U274" i="12"/>
  <c r="T274" i="12"/>
  <c r="S274" i="12"/>
  <c r="R274" i="12"/>
  <c r="Q274" i="12"/>
  <c r="P274" i="12"/>
  <c r="O274" i="12"/>
  <c r="N274" i="12"/>
  <c r="M274" i="12"/>
  <c r="L274" i="12"/>
  <c r="K274" i="12"/>
  <c r="J274" i="12"/>
  <c r="I274" i="12"/>
  <c r="H274" i="12"/>
  <c r="Y273" i="12"/>
  <c r="V273" i="12"/>
  <c r="Q273" i="12"/>
  <c r="M273" i="12"/>
  <c r="Y272" i="12"/>
  <c r="M272" i="12"/>
  <c r="M271" i="12"/>
  <c r="M270" i="12"/>
  <c r="M269" i="12"/>
  <c r="M268" i="12"/>
  <c r="M267" i="12"/>
  <c r="Y266" i="12"/>
  <c r="V266" i="12"/>
  <c r="Q266" i="12"/>
  <c r="M266" i="12"/>
  <c r="AB265" i="12"/>
  <c r="AB264" i="12" s="1"/>
  <c r="AA265" i="12"/>
  <c r="AA264" i="12" s="1"/>
  <c r="Z265" i="12"/>
  <c r="X265" i="12"/>
  <c r="W265" i="12"/>
  <c r="U265" i="12"/>
  <c r="T265" i="12"/>
  <c r="S265" i="12"/>
  <c r="R265" i="12"/>
  <c r="P265" i="12"/>
  <c r="O265" i="12"/>
  <c r="N265" i="12"/>
  <c r="L265" i="12"/>
  <c r="K265" i="12"/>
  <c r="J265" i="12"/>
  <c r="I265" i="12"/>
  <c r="H265" i="12"/>
  <c r="AC264" i="12"/>
  <c r="Z264" i="12"/>
  <c r="I264" i="12"/>
  <c r="AC262" i="12"/>
  <c r="AA262" i="12"/>
  <c r="Z262" i="12"/>
  <c r="Y262" i="12"/>
  <c r="X262" i="12"/>
  <c r="W262" i="12"/>
  <c r="V262" i="12"/>
  <c r="U262" i="12"/>
  <c r="T262" i="12"/>
  <c r="S262" i="12"/>
  <c r="R262" i="12"/>
  <c r="Q262" i="12"/>
  <c r="P262" i="12"/>
  <c r="O262" i="12"/>
  <c r="N262" i="12"/>
  <c r="M262" i="12"/>
  <c r="L262" i="12"/>
  <c r="K262" i="12"/>
  <c r="J262" i="12"/>
  <c r="I262" i="12"/>
  <c r="H262" i="12"/>
  <c r="M261" i="12"/>
  <c r="Y260" i="12"/>
  <c r="V260" i="12"/>
  <c r="V259" i="12" s="1"/>
  <c r="Q260" i="12"/>
  <c r="Q259" i="12" s="1"/>
  <c r="M260" i="12"/>
  <c r="M259" i="12" s="1"/>
  <c r="AC259" i="12"/>
  <c r="AB259" i="12"/>
  <c r="AA259" i="12"/>
  <c r="Z259" i="12"/>
  <c r="Y259" i="12"/>
  <c r="X259" i="12"/>
  <c r="W259" i="12"/>
  <c r="U259" i="12"/>
  <c r="T259" i="12"/>
  <c r="S259" i="12"/>
  <c r="R259" i="12"/>
  <c r="P259" i="12"/>
  <c r="O259" i="12"/>
  <c r="N259" i="12"/>
  <c r="L259" i="12"/>
  <c r="K259" i="12"/>
  <c r="J259" i="12"/>
  <c r="I259" i="12"/>
  <c r="H259" i="12"/>
  <c r="AB258" i="12"/>
  <c r="AB255" i="12" s="1"/>
  <c r="M258" i="12"/>
  <c r="M257" i="12"/>
  <c r="M256" i="12"/>
  <c r="AA255" i="12"/>
  <c r="Z255" i="12"/>
  <c r="Y255" i="12"/>
  <c r="X255" i="12"/>
  <c r="W255" i="12"/>
  <c r="V255" i="12"/>
  <c r="U255" i="12"/>
  <c r="T255" i="12"/>
  <c r="S255" i="12"/>
  <c r="R255" i="12"/>
  <c r="Q255" i="12"/>
  <c r="P255" i="12"/>
  <c r="O255" i="12"/>
  <c r="N255" i="12"/>
  <c r="L255" i="12"/>
  <c r="K255" i="12"/>
  <c r="J255" i="12"/>
  <c r="I255" i="12"/>
  <c r="H255" i="12"/>
  <c r="M254" i="12"/>
  <c r="AB253" i="12"/>
  <c r="AA253" i="12"/>
  <c r="Z253" i="12"/>
  <c r="Y253" i="12"/>
  <c r="X253" i="12"/>
  <c r="W253" i="12"/>
  <c r="V253" i="12"/>
  <c r="U253" i="12"/>
  <c r="T253" i="12"/>
  <c r="S253" i="12"/>
  <c r="R253" i="12"/>
  <c r="Q253" i="12"/>
  <c r="P253" i="12"/>
  <c r="O253" i="12"/>
  <c r="N253" i="12"/>
  <c r="M253" i="12"/>
  <c r="L253" i="12"/>
  <c r="K253" i="12"/>
  <c r="J253" i="12"/>
  <c r="I253" i="12"/>
  <c r="H253" i="12"/>
  <c r="M252" i="12"/>
  <c r="AB251" i="12"/>
  <c r="AA251" i="12"/>
  <c r="Z251" i="12"/>
  <c r="Y251" i="12"/>
  <c r="X251" i="12"/>
  <c r="W251" i="12"/>
  <c r="V251" i="12"/>
  <c r="U251" i="12"/>
  <c r="T251" i="12"/>
  <c r="S251" i="12"/>
  <c r="R251" i="12"/>
  <c r="Q251" i="12"/>
  <c r="P251" i="12"/>
  <c r="O251" i="12"/>
  <c r="N251" i="12"/>
  <c r="M251" i="12"/>
  <c r="L251" i="12"/>
  <c r="K251" i="12"/>
  <c r="J251" i="12"/>
  <c r="I251" i="12"/>
  <c r="H251" i="12"/>
  <c r="M250" i="12"/>
  <c r="M249" i="12"/>
  <c r="Y245" i="12"/>
  <c r="V245" i="12"/>
  <c r="Q245" i="12"/>
  <c r="Q235" i="12" s="1"/>
  <c r="M245" i="12"/>
  <c r="M244" i="12"/>
  <c r="M239" i="12"/>
  <c r="M238" i="12"/>
  <c r="V236" i="12"/>
  <c r="M236" i="12"/>
  <c r="AB235" i="12"/>
  <c r="AA235" i="12"/>
  <c r="Z235" i="12"/>
  <c r="Y235" i="12"/>
  <c r="X235" i="12"/>
  <c r="W235" i="12"/>
  <c r="U235" i="12"/>
  <c r="T235" i="12"/>
  <c r="S235" i="12"/>
  <c r="R235" i="12"/>
  <c r="P235" i="12"/>
  <c r="O235" i="12"/>
  <c r="N235" i="12"/>
  <c r="L235" i="12"/>
  <c r="K235" i="12"/>
  <c r="J235" i="12"/>
  <c r="I235" i="12"/>
  <c r="H235" i="12"/>
  <c r="M232" i="12"/>
  <c r="M231" i="12"/>
  <c r="AB230" i="12"/>
  <c r="AA230" i="12"/>
  <c r="Z230" i="12"/>
  <c r="X230" i="12"/>
  <c r="W230" i="12"/>
  <c r="V230" i="12"/>
  <c r="U230" i="12"/>
  <c r="T230" i="12"/>
  <c r="S230" i="12"/>
  <c r="R230" i="12"/>
  <c r="Q230" i="12"/>
  <c r="P230" i="12"/>
  <c r="O230" i="12"/>
  <c r="N230" i="12"/>
  <c r="L230" i="12"/>
  <c r="K230" i="12"/>
  <c r="J230" i="12"/>
  <c r="I230" i="12"/>
  <c r="H230" i="12"/>
  <c r="AC229" i="12"/>
  <c r="M227" i="12"/>
  <c r="M226" i="12"/>
  <c r="AB225" i="12"/>
  <c r="AA225" i="12"/>
  <c r="Z225" i="12"/>
  <c r="Y225" i="12"/>
  <c r="X225" i="12"/>
  <c r="W225" i="12"/>
  <c r="V225" i="12"/>
  <c r="U225" i="12"/>
  <c r="T225" i="12"/>
  <c r="S225" i="12"/>
  <c r="R225" i="12"/>
  <c r="Q225" i="12"/>
  <c r="P225" i="12"/>
  <c r="O225" i="12"/>
  <c r="N225" i="12"/>
  <c r="L225" i="12"/>
  <c r="K225" i="12"/>
  <c r="J225" i="12"/>
  <c r="I225" i="12"/>
  <c r="H225" i="12"/>
  <c r="Y224" i="12"/>
  <c r="Y221" i="12" s="1"/>
  <c r="V224" i="12"/>
  <c r="V221" i="12" s="1"/>
  <c r="Q224" i="12"/>
  <c r="Q221" i="12" s="1"/>
  <c r="M224" i="12"/>
  <c r="M223" i="12"/>
  <c r="M222" i="12"/>
  <c r="AB221" i="12"/>
  <c r="AA221" i="12"/>
  <c r="Z221" i="12"/>
  <c r="X221" i="12"/>
  <c r="W221" i="12"/>
  <c r="U221" i="12"/>
  <c r="T221" i="12"/>
  <c r="S221" i="12"/>
  <c r="R221" i="12"/>
  <c r="P221" i="12"/>
  <c r="O221" i="12"/>
  <c r="N221" i="12"/>
  <c r="L221" i="12"/>
  <c r="K221" i="12"/>
  <c r="J221" i="12"/>
  <c r="I221" i="12"/>
  <c r="H221" i="12"/>
  <c r="M220" i="12"/>
  <c r="M213" i="12"/>
  <c r="M212" i="12"/>
  <c r="M210" i="12"/>
  <c r="M209" i="12"/>
  <c r="AB208" i="12"/>
  <c r="AA208" i="12"/>
  <c r="Z208" i="12"/>
  <c r="Y208" i="12"/>
  <c r="X208" i="12"/>
  <c r="W208" i="12"/>
  <c r="V208" i="12"/>
  <c r="U208" i="12"/>
  <c r="T208" i="12"/>
  <c r="S208" i="12"/>
  <c r="R208" i="12"/>
  <c r="Q208" i="12"/>
  <c r="P208" i="12"/>
  <c r="O208" i="12"/>
  <c r="N208" i="12"/>
  <c r="L208" i="12"/>
  <c r="K208" i="12"/>
  <c r="J208" i="12"/>
  <c r="I208" i="12"/>
  <c r="H208" i="12"/>
  <c r="AC207" i="12"/>
  <c r="Y206" i="12"/>
  <c r="V206" i="12"/>
  <c r="Q206" i="12"/>
  <c r="M206" i="12"/>
  <c r="Y205" i="12"/>
  <c r="V205" i="12"/>
  <c r="Q205" i="12"/>
  <c r="M205" i="12"/>
  <c r="Y204" i="12"/>
  <c r="V204" i="12"/>
  <c r="Q204" i="12"/>
  <c r="M204" i="12"/>
  <c r="Y203" i="12"/>
  <c r="V203" i="12"/>
  <c r="Q203" i="12"/>
  <c r="M203" i="12"/>
  <c r="O202" i="12"/>
  <c r="O191" i="12" s="1"/>
  <c r="N202" i="12"/>
  <c r="N191" i="12" s="1"/>
  <c r="L202" i="12"/>
  <c r="L191" i="12" s="1"/>
  <c r="K202" i="12"/>
  <c r="K191" i="12" s="1"/>
  <c r="Y201" i="12"/>
  <c r="Y193" i="12" s="1"/>
  <c r="Y191" i="12" s="1"/>
  <c r="V201" i="12"/>
  <c r="Q201" i="12"/>
  <c r="M201" i="12"/>
  <c r="AA193" i="12"/>
  <c r="AA191" i="12" s="1"/>
  <c r="Z193" i="12"/>
  <c r="Z191" i="12" s="1"/>
  <c r="X193" i="12"/>
  <c r="X191" i="12" s="1"/>
  <c r="W193" i="12"/>
  <c r="W191" i="12" s="1"/>
  <c r="V193" i="12"/>
  <c r="V191" i="12" s="1"/>
  <c r="U193" i="12"/>
  <c r="U191" i="12" s="1"/>
  <c r="T193" i="12"/>
  <c r="T191" i="12" s="1"/>
  <c r="S193" i="12"/>
  <c r="S191" i="12" s="1"/>
  <c r="R193" i="12"/>
  <c r="R191" i="12" s="1"/>
  <c r="Q193" i="12"/>
  <c r="Q191" i="12" s="1"/>
  <c r="P193" i="12"/>
  <c r="P191" i="12" s="1"/>
  <c r="I193" i="12"/>
  <c r="I191" i="12" s="1"/>
  <c r="H193" i="12"/>
  <c r="H191" i="12" s="1"/>
  <c r="M192" i="12"/>
  <c r="AC191" i="12"/>
  <c r="AB191" i="12"/>
  <c r="J191" i="12"/>
  <c r="M190" i="12"/>
  <c r="M189" i="12"/>
  <c r="M188" i="12"/>
  <c r="AB187" i="12"/>
  <c r="AA187" i="12"/>
  <c r="Z187" i="12"/>
  <c r="Y187" i="12"/>
  <c r="X187" i="12"/>
  <c r="W187" i="12"/>
  <c r="V187" i="12"/>
  <c r="U187" i="12"/>
  <c r="T187" i="12"/>
  <c r="S187" i="12"/>
  <c r="R187" i="12"/>
  <c r="Q187" i="12"/>
  <c r="P187" i="12"/>
  <c r="O187" i="12"/>
  <c r="N187" i="12"/>
  <c r="L187" i="12"/>
  <c r="K187" i="12"/>
  <c r="J187" i="12"/>
  <c r="I187" i="12"/>
  <c r="H187" i="12"/>
  <c r="M186" i="12"/>
  <c r="M185" i="12"/>
  <c r="AB184" i="12"/>
  <c r="AA184" i="12"/>
  <c r="Z184" i="12"/>
  <c r="Y184" i="12"/>
  <c r="X184" i="12"/>
  <c r="W184" i="12"/>
  <c r="V184" i="12"/>
  <c r="U184" i="12"/>
  <c r="T184" i="12"/>
  <c r="S184" i="12"/>
  <c r="R184" i="12"/>
  <c r="Q184" i="12"/>
  <c r="P184" i="12"/>
  <c r="O184" i="12"/>
  <c r="N184" i="12"/>
  <c r="L184" i="12"/>
  <c r="K184" i="12"/>
  <c r="J184" i="12"/>
  <c r="I184" i="12"/>
  <c r="H184" i="12"/>
  <c r="M178" i="12"/>
  <c r="M177" i="12"/>
  <c r="M176" i="12"/>
  <c r="M175" i="12"/>
  <c r="M174" i="12"/>
  <c r="AB173" i="12"/>
  <c r="AA173" i="12"/>
  <c r="Z173" i="12"/>
  <c r="Y173" i="12"/>
  <c r="X173" i="12"/>
  <c r="W173" i="12"/>
  <c r="V173" i="12"/>
  <c r="U173" i="12"/>
  <c r="T173" i="12"/>
  <c r="S173" i="12"/>
  <c r="R173" i="12"/>
  <c r="Q173" i="12"/>
  <c r="P173" i="12"/>
  <c r="O173" i="12"/>
  <c r="N173" i="12"/>
  <c r="L173" i="12"/>
  <c r="K173" i="12"/>
  <c r="J173" i="12"/>
  <c r="I173" i="12"/>
  <c r="H173" i="12"/>
  <c r="Q172" i="12"/>
  <c r="M172" i="12"/>
  <c r="Q170" i="12"/>
  <c r="M170" i="12"/>
  <c r="AB169" i="12"/>
  <c r="Q169" i="12"/>
  <c r="M169" i="12"/>
  <c r="AB168" i="12"/>
  <c r="AA168" i="12"/>
  <c r="Z168" i="12"/>
  <c r="Y168" i="12"/>
  <c r="X168" i="12"/>
  <c r="W168" i="12"/>
  <c r="V168" i="12"/>
  <c r="U168" i="12"/>
  <c r="T168" i="12"/>
  <c r="S168" i="12"/>
  <c r="R168" i="12"/>
  <c r="P168" i="12"/>
  <c r="O168" i="12"/>
  <c r="N168" i="12"/>
  <c r="L168" i="12"/>
  <c r="K168" i="12"/>
  <c r="J168" i="12"/>
  <c r="I168" i="12"/>
  <c r="H168" i="12"/>
  <c r="M167" i="12"/>
  <c r="M166" i="12"/>
  <c r="M164" i="12"/>
  <c r="AB163" i="12"/>
  <c r="AA163" i="12"/>
  <c r="Z163" i="12"/>
  <c r="Y163" i="12"/>
  <c r="X163" i="12"/>
  <c r="W163" i="12"/>
  <c r="V163" i="12"/>
  <c r="U163" i="12"/>
  <c r="T163" i="12"/>
  <c r="S163" i="12"/>
  <c r="R163" i="12"/>
  <c r="Q163" i="12"/>
  <c r="P163" i="12"/>
  <c r="O163" i="12"/>
  <c r="N163" i="12"/>
  <c r="L163" i="12"/>
  <c r="K163" i="12"/>
  <c r="J163" i="12"/>
  <c r="I163" i="12"/>
  <c r="H163" i="12"/>
  <c r="Q160" i="12"/>
  <c r="M160" i="12"/>
  <c r="Q158" i="12"/>
  <c r="M158" i="12"/>
  <c r="M156" i="12"/>
  <c r="M155" i="12"/>
  <c r="M153" i="12"/>
  <c r="M152" i="12"/>
  <c r="Q151" i="12"/>
  <c r="Q150" i="12"/>
  <c r="AA149" i="12"/>
  <c r="AA142" i="12" s="1"/>
  <c r="Z149" i="12"/>
  <c r="Z142" i="12" s="1"/>
  <c r="Y149" i="12"/>
  <c r="Y142" i="12" s="1"/>
  <c r="X149" i="12"/>
  <c r="X142" i="12" s="1"/>
  <c r="W149" i="12"/>
  <c r="W142" i="12" s="1"/>
  <c r="V149" i="12"/>
  <c r="V142" i="12" s="1"/>
  <c r="U149" i="12"/>
  <c r="U142" i="12" s="1"/>
  <c r="T149" i="12"/>
  <c r="T142" i="12" s="1"/>
  <c r="S149" i="12"/>
  <c r="S142" i="12" s="1"/>
  <c r="R149" i="12"/>
  <c r="R142" i="12" s="1"/>
  <c r="P149" i="12"/>
  <c r="P142" i="12" s="1"/>
  <c r="O149" i="12"/>
  <c r="O142" i="12" s="1"/>
  <c r="N149" i="12"/>
  <c r="N142" i="12" s="1"/>
  <c r="L149" i="12"/>
  <c r="L142" i="12" s="1"/>
  <c r="K149" i="12"/>
  <c r="K142" i="12" s="1"/>
  <c r="J149" i="12"/>
  <c r="J142" i="12" s="1"/>
  <c r="Q148" i="12"/>
  <c r="M148" i="12"/>
  <c r="Q147" i="12"/>
  <c r="M147" i="12"/>
  <c r="Q146" i="12"/>
  <c r="M146" i="12"/>
  <c r="Q145" i="12"/>
  <c r="M145" i="12"/>
  <c r="Q144" i="12"/>
  <c r="M144" i="12"/>
  <c r="Q143" i="12"/>
  <c r="M143" i="12"/>
  <c r="AC142" i="12"/>
  <c r="AB142" i="12"/>
  <c r="I142" i="12"/>
  <c r="H142" i="12"/>
  <c r="M141" i="12"/>
  <c r="M140" i="12"/>
  <c r="M139" i="12"/>
  <c r="M138" i="12"/>
  <c r="AB137" i="12"/>
  <c r="AA137" i="12"/>
  <c r="Z137" i="12"/>
  <c r="Y137" i="12"/>
  <c r="X137" i="12"/>
  <c r="W137" i="12"/>
  <c r="W136" i="12" s="1"/>
  <c r="W135" i="12" s="1"/>
  <c r="W134" i="12" s="1"/>
  <c r="W133" i="12" s="1"/>
  <c r="W132" i="12" s="1"/>
  <c r="W131" i="12" s="1"/>
  <c r="W130" i="12" s="1"/>
  <c r="W129" i="12" s="1"/>
  <c r="V137" i="12"/>
  <c r="V136" i="12" s="1"/>
  <c r="V135" i="12" s="1"/>
  <c r="V134" i="12" s="1"/>
  <c r="V133" i="12" s="1"/>
  <c r="V132" i="12" s="1"/>
  <c r="V131" i="12" s="1"/>
  <c r="V130" i="12" s="1"/>
  <c r="V129" i="12" s="1"/>
  <c r="U137" i="12"/>
  <c r="T137" i="12"/>
  <c r="S137" i="12"/>
  <c r="S136" i="12" s="1"/>
  <c r="S135" i="12" s="1"/>
  <c r="Q135" i="12" s="1"/>
  <c r="R137" i="12"/>
  <c r="Q137" i="12"/>
  <c r="P137" i="12"/>
  <c r="O137" i="12"/>
  <c r="N137" i="12"/>
  <c r="L137" i="12"/>
  <c r="K137" i="12"/>
  <c r="J137" i="12"/>
  <c r="I137" i="12"/>
  <c r="H137" i="12"/>
  <c r="M135" i="12"/>
  <c r="M134" i="12"/>
  <c r="AB133" i="12"/>
  <c r="AA133" i="12"/>
  <c r="Z133" i="12"/>
  <c r="O133" i="12"/>
  <c r="N133" i="12"/>
  <c r="L133" i="12"/>
  <c r="K133" i="12"/>
  <c r="AB132" i="12"/>
  <c r="M132" i="12"/>
  <c r="M131" i="12"/>
  <c r="M130" i="12"/>
  <c r="AB129" i="12"/>
  <c r="O129" i="12"/>
  <c r="N129" i="12"/>
  <c r="L129" i="12"/>
  <c r="K129" i="12"/>
  <c r="AB128" i="12"/>
  <c r="Y128" i="12"/>
  <c r="V128" i="12"/>
  <c r="Q128" i="12"/>
  <c r="M128" i="12"/>
  <c r="Y127" i="12"/>
  <c r="V127" i="12"/>
  <c r="Q127" i="12"/>
  <c r="M127" i="12"/>
  <c r="Y126" i="12"/>
  <c r="V126" i="12"/>
  <c r="Q126" i="12"/>
  <c r="M126" i="12"/>
  <c r="Y125" i="12"/>
  <c r="V125" i="12"/>
  <c r="Q125" i="12"/>
  <c r="M125" i="12"/>
  <c r="AB124" i="12"/>
  <c r="V124" i="12"/>
  <c r="S124" i="12"/>
  <c r="S462" i="12" s="1"/>
  <c r="O124" i="12"/>
  <c r="O462" i="12" s="1"/>
  <c r="N124" i="12"/>
  <c r="L124" i="12"/>
  <c r="L462" i="12" s="1"/>
  <c r="K124" i="12"/>
  <c r="K462" i="12" s="1"/>
  <c r="M122" i="12"/>
  <c r="M121" i="12"/>
  <c r="M120" i="12"/>
  <c r="AB119" i="12"/>
  <c r="AA119" i="12"/>
  <c r="Z119" i="12"/>
  <c r="Z105" i="12" s="1"/>
  <c r="Y119" i="12"/>
  <c r="X119" i="12"/>
  <c r="X105" i="12" s="1"/>
  <c r="W119" i="12"/>
  <c r="V119" i="12"/>
  <c r="U119" i="12"/>
  <c r="U105" i="12" s="1"/>
  <c r="T119" i="12"/>
  <c r="T105" i="12" s="1"/>
  <c r="S119" i="12"/>
  <c r="R119" i="12"/>
  <c r="R105" i="12" s="1"/>
  <c r="Q119" i="12"/>
  <c r="P119" i="12"/>
  <c r="P105" i="12" s="1"/>
  <c r="O119" i="12"/>
  <c r="N119" i="12"/>
  <c r="L119" i="12"/>
  <c r="K119" i="12"/>
  <c r="I119" i="12"/>
  <c r="I105" i="12" s="1"/>
  <c r="H119" i="12"/>
  <c r="H105" i="12" s="1"/>
  <c r="M117" i="12"/>
  <c r="M114" i="12"/>
  <c r="M113" i="12"/>
  <c r="M112" i="12"/>
  <c r="M111" i="12"/>
  <c r="XFD110" i="12"/>
  <c r="M107" i="12"/>
  <c r="Y106" i="12"/>
  <c r="V106" i="12"/>
  <c r="Q106" i="12"/>
  <c r="M106" i="12"/>
  <c r="AC105" i="12"/>
  <c r="AC104" i="12" s="1"/>
  <c r="J105" i="12"/>
  <c r="Q103" i="12"/>
  <c r="M103" i="12"/>
  <c r="Q102" i="12"/>
  <c r="M102" i="12"/>
  <c r="AC101" i="12"/>
  <c r="AB101" i="12"/>
  <c r="AA101" i="12"/>
  <c r="Z101" i="12"/>
  <c r="Y101" i="12"/>
  <c r="X101" i="12"/>
  <c r="W101" i="12"/>
  <c r="V101" i="12"/>
  <c r="U101" i="12"/>
  <c r="T101" i="12"/>
  <c r="S101" i="12"/>
  <c r="R101" i="12"/>
  <c r="P101" i="12"/>
  <c r="O101" i="12"/>
  <c r="N101" i="12"/>
  <c r="L101" i="12"/>
  <c r="K101" i="12"/>
  <c r="J101" i="12"/>
  <c r="I101" i="12"/>
  <c r="H101" i="12"/>
  <c r="Y100" i="12"/>
  <c r="V100" i="12"/>
  <c r="Q100" i="12"/>
  <c r="M100" i="12"/>
  <c r="Y99" i="12"/>
  <c r="V99" i="12"/>
  <c r="Q99" i="12"/>
  <c r="M99" i="12"/>
  <c r="Y98" i="12"/>
  <c r="V98" i="12"/>
  <c r="Q98" i="12"/>
  <c r="M98" i="12"/>
  <c r="M97" i="12" s="1"/>
  <c r="M96" i="12" s="1"/>
  <c r="AB97" i="12"/>
  <c r="AB96" i="12" s="1"/>
  <c r="O97" i="12"/>
  <c r="O478" i="12" s="1"/>
  <c r="N97" i="12"/>
  <c r="N478" i="12" s="1"/>
  <c r="L97" i="12"/>
  <c r="L96" i="12" s="1"/>
  <c r="K97" i="12"/>
  <c r="K96" i="12" s="1"/>
  <c r="AA96" i="12"/>
  <c r="Z96" i="12"/>
  <c r="Y96" i="12"/>
  <c r="X96" i="12"/>
  <c r="W96" i="12"/>
  <c r="V96" i="12"/>
  <c r="U96" i="12"/>
  <c r="T96" i="12"/>
  <c r="S96" i="12"/>
  <c r="R96" i="12"/>
  <c r="Q96" i="12"/>
  <c r="P96" i="12"/>
  <c r="J96" i="12"/>
  <c r="I96" i="12"/>
  <c r="H96" i="12"/>
  <c r="Y95" i="12"/>
  <c r="V95" i="12"/>
  <c r="Q95" i="12"/>
  <c r="M95" i="12"/>
  <c r="Y94" i="12"/>
  <c r="V94" i="12"/>
  <c r="Q94" i="12"/>
  <c r="M94" i="12"/>
  <c r="Y93" i="12"/>
  <c r="V93" i="12"/>
  <c r="Q93" i="12"/>
  <c r="M93" i="12"/>
  <c r="Y92" i="12"/>
  <c r="V92" i="12"/>
  <c r="Q92" i="12"/>
  <c r="M92" i="12"/>
  <c r="Y91" i="12"/>
  <c r="V91" i="12"/>
  <c r="Q91" i="12"/>
  <c r="M91" i="12"/>
  <c r="AB90" i="12"/>
  <c r="V90" i="12"/>
  <c r="V463" i="12" s="1"/>
  <c r="S90" i="12"/>
  <c r="S463" i="12" s="1"/>
  <c r="O90" i="12"/>
  <c r="O463" i="12" s="1"/>
  <c r="N90" i="12"/>
  <c r="N463" i="12" s="1"/>
  <c r="L90" i="12"/>
  <c r="L463" i="12" s="1"/>
  <c r="K90" i="12"/>
  <c r="K463" i="12" s="1"/>
  <c r="Y89" i="12"/>
  <c r="V89" i="12"/>
  <c r="Q89" i="12"/>
  <c r="M89" i="12"/>
  <c r="Y88" i="12"/>
  <c r="V88" i="12"/>
  <c r="Q88" i="12"/>
  <c r="M88" i="12"/>
  <c r="Y87" i="12"/>
  <c r="V87" i="12"/>
  <c r="Q87" i="12"/>
  <c r="M87" i="12"/>
  <c r="Y86" i="12"/>
  <c r="V86" i="12"/>
  <c r="Q86" i="12"/>
  <c r="M86" i="12"/>
  <c r="Y85" i="12"/>
  <c r="V85" i="12"/>
  <c r="Q85" i="12"/>
  <c r="M85" i="12"/>
  <c r="AB84" i="12"/>
  <c r="AA84" i="12"/>
  <c r="Z84" i="12"/>
  <c r="Y84" i="12" s="1"/>
  <c r="X84" i="12"/>
  <c r="W84" i="12"/>
  <c r="T84" i="12"/>
  <c r="S84" i="12"/>
  <c r="O84" i="12"/>
  <c r="N84" i="12"/>
  <c r="L84" i="12"/>
  <c r="K84" i="12"/>
  <c r="J84" i="12"/>
  <c r="M83" i="12"/>
  <c r="M82" i="12"/>
  <c r="M81" i="12"/>
  <c r="M80" i="12"/>
  <c r="M79" i="12"/>
  <c r="AB78" i="12"/>
  <c r="AA78" i="12"/>
  <c r="Z78" i="12"/>
  <c r="Y78" i="12"/>
  <c r="X78" i="12"/>
  <c r="W78" i="12"/>
  <c r="V78" i="12"/>
  <c r="U78" i="12"/>
  <c r="T78" i="12"/>
  <c r="S78" i="12"/>
  <c r="R78" i="12"/>
  <c r="Q78" i="12"/>
  <c r="P78" i="12"/>
  <c r="O78" i="12"/>
  <c r="O508" i="12" s="1"/>
  <c r="N78" i="12"/>
  <c r="N508" i="12" s="1"/>
  <c r="L78" i="12"/>
  <c r="K78" i="12"/>
  <c r="J78" i="12"/>
  <c r="I78" i="12"/>
  <c r="H78" i="12"/>
  <c r="V77" i="12"/>
  <c r="Q77" i="12"/>
  <c r="M77" i="12"/>
  <c r="V76" i="12"/>
  <c r="Q76" i="12"/>
  <c r="M76" i="12"/>
  <c r="V75" i="12"/>
  <c r="Q75" i="12"/>
  <c r="M75" i="12"/>
  <c r="AB74" i="12"/>
  <c r="V74" i="12"/>
  <c r="V461" i="12" s="1"/>
  <c r="S74" i="12"/>
  <c r="S461" i="12" s="1"/>
  <c r="O74" i="12"/>
  <c r="O461" i="12" s="1"/>
  <c r="N74" i="12"/>
  <c r="N461" i="12" s="1"/>
  <c r="L74" i="12"/>
  <c r="L461" i="12" s="1"/>
  <c r="K74" i="12"/>
  <c r="K461" i="12" s="1"/>
  <c r="Y73" i="12"/>
  <c r="V73" i="12"/>
  <c r="Q73" i="12"/>
  <c r="M73" i="12"/>
  <c r="Y72" i="12"/>
  <c r="V72" i="12"/>
  <c r="Q72" i="12"/>
  <c r="M72" i="12"/>
  <c r="Y71" i="12"/>
  <c r="V71" i="12"/>
  <c r="Q71" i="12"/>
  <c r="M71" i="12"/>
  <c r="AB70" i="12"/>
  <c r="AA70" i="12"/>
  <c r="Z70" i="12"/>
  <c r="Y70" i="12" s="1"/>
  <c r="X70" i="12"/>
  <c r="W70" i="12"/>
  <c r="T70" i="12"/>
  <c r="S70" i="12"/>
  <c r="O70" i="12"/>
  <c r="N70" i="12"/>
  <c r="K70" i="12"/>
  <c r="J70" i="12"/>
  <c r="M69" i="12"/>
  <c r="M68" i="12"/>
  <c r="M67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L66" i="12"/>
  <c r="K66" i="12"/>
  <c r="J66" i="12"/>
  <c r="I66" i="12"/>
  <c r="H66" i="12"/>
  <c r="Y64" i="12"/>
  <c r="Y62" i="12" s="1"/>
  <c r="V64" i="12"/>
  <c r="V62" i="12" s="1"/>
  <c r="Q64" i="12"/>
  <c r="Q62" i="12" s="1"/>
  <c r="M64" i="12"/>
  <c r="M63" i="12"/>
  <c r="H63" i="12"/>
  <c r="H62" i="12" s="1"/>
  <c r="AB62" i="12"/>
  <c r="AA62" i="12"/>
  <c r="Z62" i="12"/>
  <c r="X62" i="12"/>
  <c r="W62" i="12"/>
  <c r="U62" i="12"/>
  <c r="T62" i="12"/>
  <c r="S62" i="12"/>
  <c r="R62" i="12"/>
  <c r="P62" i="12"/>
  <c r="O62" i="12"/>
  <c r="N62" i="12"/>
  <c r="L62" i="12"/>
  <c r="K62" i="12"/>
  <c r="J62" i="12"/>
  <c r="I62" i="12"/>
  <c r="Q61" i="12"/>
  <c r="M61" i="12"/>
  <c r="M60" i="12"/>
  <c r="M59" i="12"/>
  <c r="M58" i="12"/>
  <c r="M57" i="12"/>
  <c r="M54" i="12"/>
  <c r="M53" i="12"/>
  <c r="M52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L51" i="12"/>
  <c r="K51" i="12"/>
  <c r="J51" i="12"/>
  <c r="I51" i="12"/>
  <c r="H51" i="12"/>
  <c r="AC50" i="12"/>
  <c r="Y49" i="12"/>
  <c r="V49" i="12"/>
  <c r="Q49" i="12"/>
  <c r="M49" i="12"/>
  <c r="Y48" i="12"/>
  <c r="V48" i="12"/>
  <c r="Q48" i="12"/>
  <c r="Q46" i="12" s="1"/>
  <c r="M48" i="12"/>
  <c r="M527" i="12" s="1"/>
  <c r="M47" i="12"/>
  <c r="M46" i="12" s="1"/>
  <c r="AB46" i="12"/>
  <c r="AA46" i="12"/>
  <c r="Z46" i="12"/>
  <c r="Y46" i="12"/>
  <c r="X46" i="12"/>
  <c r="W46" i="12"/>
  <c r="V46" i="12"/>
  <c r="U46" i="12"/>
  <c r="T46" i="12"/>
  <c r="S46" i="12"/>
  <c r="R46" i="12"/>
  <c r="P46" i="12"/>
  <c r="O46" i="12"/>
  <c r="N46" i="12"/>
  <c r="L46" i="12"/>
  <c r="K46" i="12"/>
  <c r="J46" i="12"/>
  <c r="I46" i="12"/>
  <c r="H46" i="12"/>
  <c r="M45" i="12"/>
  <c r="AB44" i="12"/>
  <c r="AB38" i="12" s="1"/>
  <c r="M44" i="12"/>
  <c r="M43" i="12"/>
  <c r="M42" i="12"/>
  <c r="M41" i="12"/>
  <c r="M40" i="12"/>
  <c r="M39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L38" i="12"/>
  <c r="K38" i="12"/>
  <c r="J38" i="12"/>
  <c r="I38" i="12"/>
  <c r="H38" i="12"/>
  <c r="AC37" i="12"/>
  <c r="AB36" i="12"/>
  <c r="AB35" i="12" s="1"/>
  <c r="M36" i="12"/>
  <c r="AC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M34" i="12"/>
  <c r="M33" i="12"/>
  <c r="Y32" i="12"/>
  <c r="V32" i="12"/>
  <c r="V31" i="12" s="1"/>
  <c r="Q32" i="12"/>
  <c r="Q31" i="12" s="1"/>
  <c r="M32" i="12"/>
  <c r="AC31" i="12"/>
  <c r="AB31" i="12"/>
  <c r="AA31" i="12"/>
  <c r="Z31" i="12"/>
  <c r="Y31" i="12"/>
  <c r="X31" i="12"/>
  <c r="W31" i="12"/>
  <c r="U31" i="12"/>
  <c r="T31" i="12"/>
  <c r="S31" i="12"/>
  <c r="R31" i="12"/>
  <c r="P31" i="12"/>
  <c r="O31" i="12"/>
  <c r="N31" i="12"/>
  <c r="L31" i="12"/>
  <c r="K31" i="12"/>
  <c r="J31" i="12"/>
  <c r="I31" i="12"/>
  <c r="H31" i="12"/>
  <c r="M30" i="12"/>
  <c r="M29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L28" i="12"/>
  <c r="K28" i="12"/>
  <c r="J28" i="12"/>
  <c r="I28" i="12"/>
  <c r="H28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M25" i="12"/>
  <c r="M24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L23" i="12"/>
  <c r="K23" i="12"/>
  <c r="J23" i="12"/>
  <c r="I23" i="12"/>
  <c r="H23" i="12"/>
  <c r="M22" i="12"/>
  <c r="M21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L20" i="12"/>
  <c r="K20" i="12"/>
  <c r="J20" i="12"/>
  <c r="I20" i="12"/>
  <c r="H20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M17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V15" i="12"/>
  <c r="V14" i="12" s="1"/>
  <c r="Q15" i="12"/>
  <c r="M15" i="12"/>
  <c r="M14" i="12" s="1"/>
  <c r="AB14" i="12"/>
  <c r="AA14" i="12"/>
  <c r="Z14" i="12"/>
  <c r="Y14" i="12"/>
  <c r="X14" i="12"/>
  <c r="W14" i="12"/>
  <c r="U14" i="12"/>
  <c r="T14" i="12"/>
  <c r="S14" i="12"/>
  <c r="R14" i="12"/>
  <c r="Q14" i="12"/>
  <c r="P14" i="12"/>
  <c r="O14" i="12"/>
  <c r="N14" i="12"/>
  <c r="L14" i="12"/>
  <c r="K14" i="12"/>
  <c r="J14" i="12"/>
  <c r="I14" i="12"/>
  <c r="H14" i="12"/>
  <c r="AC13" i="12"/>
  <c r="P37" i="12" l="1"/>
  <c r="N458" i="14"/>
  <c r="M458" i="14" s="1"/>
  <c r="M386" i="14"/>
  <c r="N37" i="12"/>
  <c r="O37" i="13"/>
  <c r="O37" i="12"/>
  <c r="V235" i="12"/>
  <c r="V229" i="12" s="1"/>
  <c r="AA37" i="13"/>
  <c r="V235" i="13"/>
  <c r="V229" i="13" s="1"/>
  <c r="AA455" i="14"/>
  <c r="N503" i="14"/>
  <c r="S37" i="13"/>
  <c r="W37" i="13"/>
  <c r="AB441" i="12"/>
  <c r="P37" i="13"/>
  <c r="Y37" i="12"/>
  <c r="N37" i="13"/>
  <c r="M133" i="13"/>
  <c r="AA37" i="12"/>
  <c r="AA207" i="13"/>
  <c r="U37" i="12"/>
  <c r="S37" i="12"/>
  <c r="W37" i="12"/>
  <c r="R37" i="13"/>
  <c r="V37" i="13"/>
  <c r="Z37" i="13"/>
  <c r="Q101" i="13"/>
  <c r="V460" i="12"/>
  <c r="U37" i="13"/>
  <c r="Y37" i="13"/>
  <c r="AA207" i="12"/>
  <c r="Y430" i="12"/>
  <c r="Y452" i="12" s="1"/>
  <c r="Y475" i="12" s="1"/>
  <c r="H229" i="13"/>
  <c r="AD162" i="14"/>
  <c r="M520" i="14"/>
  <c r="W13" i="12"/>
  <c r="AA13" i="12"/>
  <c r="Y13" i="12"/>
  <c r="Y457" i="12"/>
  <c r="H65" i="12"/>
  <c r="H50" i="12" s="1"/>
  <c r="U104" i="13"/>
  <c r="S264" i="13"/>
  <c r="V466" i="14"/>
  <c r="V465" i="14" s="1"/>
  <c r="AE162" i="14"/>
  <c r="X13" i="12"/>
  <c r="AB13" i="12"/>
  <c r="T37" i="13"/>
  <c r="X37" i="13"/>
  <c r="AF262" i="12"/>
  <c r="M394" i="12"/>
  <c r="M387" i="12" s="1"/>
  <c r="T264" i="13"/>
  <c r="AB441" i="13"/>
  <c r="U229" i="13"/>
  <c r="AF262" i="13"/>
  <c r="O386" i="13"/>
  <c r="S386" i="13"/>
  <c r="M394" i="13"/>
  <c r="M387" i="13" s="1"/>
  <c r="Y386" i="13"/>
  <c r="T37" i="12"/>
  <c r="X37" i="12"/>
  <c r="X229" i="13"/>
  <c r="O264" i="13"/>
  <c r="W386" i="13"/>
  <c r="AA386" i="13"/>
  <c r="M415" i="13"/>
  <c r="AB37" i="12"/>
  <c r="N96" i="12"/>
  <c r="Q37" i="13"/>
  <c r="O96" i="13"/>
  <c r="K229" i="13"/>
  <c r="M230" i="13"/>
  <c r="J466" i="12"/>
  <c r="J465" i="12" s="1"/>
  <c r="Q101" i="12"/>
  <c r="Z13" i="13"/>
  <c r="AB37" i="13"/>
  <c r="P229" i="13"/>
  <c r="T229" i="13"/>
  <c r="Q386" i="13"/>
  <c r="U386" i="13"/>
  <c r="M405" i="13"/>
  <c r="S455" i="13"/>
  <c r="Q455" i="13" s="1"/>
  <c r="AF229" i="14"/>
  <c r="N455" i="12"/>
  <c r="M455" i="12" s="1"/>
  <c r="L229" i="13"/>
  <c r="U264" i="13"/>
  <c r="V458" i="14"/>
  <c r="R37" i="12"/>
  <c r="V37" i="12"/>
  <c r="Z37" i="12"/>
  <c r="M101" i="12"/>
  <c r="S455" i="12"/>
  <c r="Q455" i="12" s="1"/>
  <c r="J229" i="13"/>
  <c r="O229" i="13"/>
  <c r="S229" i="13"/>
  <c r="W229" i="13"/>
  <c r="AF50" i="14"/>
  <c r="Y286" i="14"/>
  <c r="Y285" i="14" s="1"/>
  <c r="Y408" i="14" s="1"/>
  <c r="Y474" i="14" s="1"/>
  <c r="Y473" i="14" s="1"/>
  <c r="Y466" i="14"/>
  <c r="Y465" i="14" s="1"/>
  <c r="J408" i="14"/>
  <c r="J474" i="14" s="1"/>
  <c r="J473" i="14" s="1"/>
  <c r="AD262" i="12"/>
  <c r="Y430" i="13"/>
  <c r="Y452" i="13" s="1"/>
  <c r="Y475" i="13" s="1"/>
  <c r="W455" i="14"/>
  <c r="V455" i="14" s="1"/>
  <c r="W13" i="13"/>
  <c r="AA13" i="13"/>
  <c r="R65" i="13"/>
  <c r="R50" i="13" s="1"/>
  <c r="Q229" i="13"/>
  <c r="AD262" i="13"/>
  <c r="M207" i="14"/>
  <c r="I229" i="13"/>
  <c r="N229" i="13"/>
  <c r="R229" i="13"/>
  <c r="Y229" i="13"/>
  <c r="M255" i="13"/>
  <c r="R264" i="13"/>
  <c r="Z13" i="12"/>
  <c r="O96" i="12"/>
  <c r="M405" i="12"/>
  <c r="AB13" i="13"/>
  <c r="O520" i="13"/>
  <c r="Q135" i="13"/>
  <c r="S134" i="13"/>
  <c r="Q134" i="13" s="1"/>
  <c r="Q37" i="12"/>
  <c r="V430" i="12"/>
  <c r="M441" i="12"/>
  <c r="Y13" i="13"/>
  <c r="N96" i="13"/>
  <c r="L65" i="12"/>
  <c r="L50" i="12" s="1"/>
  <c r="AA65" i="12"/>
  <c r="AA50" i="12" s="1"/>
  <c r="V347" i="12"/>
  <c r="V343" i="12" s="1"/>
  <c r="X13" i="13"/>
  <c r="Z104" i="13"/>
  <c r="N520" i="13"/>
  <c r="M129" i="13"/>
  <c r="S162" i="13"/>
  <c r="W162" i="13"/>
  <c r="AA162" i="13"/>
  <c r="V430" i="13"/>
  <c r="M441" i="13"/>
  <c r="W465" i="14"/>
  <c r="R13" i="13"/>
  <c r="I37" i="13"/>
  <c r="K65" i="13"/>
  <c r="K50" i="13" s="1"/>
  <c r="X65" i="13"/>
  <c r="X50" i="13" s="1"/>
  <c r="Y105" i="13"/>
  <c r="Y104" i="13" s="1"/>
  <c r="N105" i="13"/>
  <c r="N104" i="13" s="1"/>
  <c r="M119" i="13"/>
  <c r="K37" i="12"/>
  <c r="M129" i="12"/>
  <c r="AA105" i="12"/>
  <c r="AA104" i="12" s="1"/>
  <c r="Y65" i="12"/>
  <c r="Y50" i="12" s="1"/>
  <c r="M78" i="12"/>
  <c r="M508" i="12" s="1"/>
  <c r="I104" i="12"/>
  <c r="L105" i="12"/>
  <c r="L104" i="12" s="1"/>
  <c r="O207" i="12"/>
  <c r="W207" i="12"/>
  <c r="K386" i="12"/>
  <c r="Y458" i="14"/>
  <c r="Y455" i="14" s="1"/>
  <c r="AE229" i="14"/>
  <c r="Q347" i="12"/>
  <c r="Q343" i="12" s="1"/>
  <c r="J13" i="13"/>
  <c r="M235" i="13"/>
  <c r="P65" i="14"/>
  <c r="P50" i="14" s="1"/>
  <c r="P408" i="14" s="1"/>
  <c r="P474" i="14" s="1"/>
  <c r="P473" i="14" s="1"/>
  <c r="Q13" i="12"/>
  <c r="U13" i="12"/>
  <c r="H13" i="12"/>
  <c r="L13" i="12"/>
  <c r="I37" i="12"/>
  <c r="M51" i="12"/>
  <c r="N65" i="12"/>
  <c r="N50" i="12" s="1"/>
  <c r="AB65" i="12"/>
  <c r="AB50" i="12" s="1"/>
  <c r="M66" i="12"/>
  <c r="J65" i="12"/>
  <c r="J50" i="12" s="1"/>
  <c r="M70" i="12"/>
  <c r="V70" i="12"/>
  <c r="U70" i="12" s="1"/>
  <c r="M74" i="12"/>
  <c r="M461" i="12" s="1"/>
  <c r="M84" i="12"/>
  <c r="Q84" i="12"/>
  <c r="P84" i="12" s="1"/>
  <c r="V84" i="12"/>
  <c r="U84" i="12" s="1"/>
  <c r="M90" i="12"/>
  <c r="M463" i="12" s="1"/>
  <c r="P104" i="12"/>
  <c r="R104" i="12"/>
  <c r="T104" i="12"/>
  <c r="X104" i="12"/>
  <c r="Z104" i="12"/>
  <c r="M119" i="12"/>
  <c r="M124" i="12"/>
  <c r="O520" i="12"/>
  <c r="M133" i="12"/>
  <c r="I207" i="12"/>
  <c r="O264" i="12"/>
  <c r="W264" i="12"/>
  <c r="V265" i="12"/>
  <c r="V264" i="12" s="1"/>
  <c r="P264" i="12"/>
  <c r="J286" i="12"/>
  <c r="J285" i="12" s="1"/>
  <c r="S286" i="12"/>
  <c r="S285" i="12" s="1"/>
  <c r="M375" i="12"/>
  <c r="M374" i="12" s="1"/>
  <c r="J207" i="13"/>
  <c r="Z229" i="13"/>
  <c r="AB229" i="13"/>
  <c r="AA460" i="13"/>
  <c r="M105" i="14"/>
  <c r="M104" i="14" s="1"/>
  <c r="V452" i="14"/>
  <c r="V475" i="14" s="1"/>
  <c r="N408" i="14"/>
  <c r="N474" i="14" s="1"/>
  <c r="AD229" i="14"/>
  <c r="Y105" i="12"/>
  <c r="Y104" i="12" s="1"/>
  <c r="I229" i="12"/>
  <c r="K229" i="12"/>
  <c r="N229" i="12"/>
  <c r="P229" i="12"/>
  <c r="R229" i="12"/>
  <c r="T229" i="12"/>
  <c r="X229" i="12"/>
  <c r="M230" i="12"/>
  <c r="H229" i="12"/>
  <c r="L229" i="12"/>
  <c r="Y229" i="12"/>
  <c r="M255" i="12"/>
  <c r="H408" i="14"/>
  <c r="H474" i="14" s="1"/>
  <c r="H473" i="14" s="1"/>
  <c r="I162" i="12"/>
  <c r="W105" i="12"/>
  <c r="W104" i="12" s="1"/>
  <c r="Q149" i="12"/>
  <c r="Q142" i="12" s="1"/>
  <c r="M149" i="12"/>
  <c r="M142" i="12" s="1"/>
  <c r="H207" i="12"/>
  <c r="J207" i="12"/>
  <c r="L207" i="12"/>
  <c r="Q207" i="12"/>
  <c r="S207" i="12"/>
  <c r="K207" i="12"/>
  <c r="M221" i="12"/>
  <c r="N264" i="12"/>
  <c r="Q386" i="12"/>
  <c r="U386" i="12"/>
  <c r="Y386" i="12"/>
  <c r="V456" i="12"/>
  <c r="M137" i="13"/>
  <c r="Y303" i="13"/>
  <c r="M360" i="13"/>
  <c r="M356" i="13" s="1"/>
  <c r="V457" i="13"/>
  <c r="AE104" i="14"/>
  <c r="AA408" i="14"/>
  <c r="AA474" i="14" s="1"/>
  <c r="AA473" i="14" s="1"/>
  <c r="Y374" i="12"/>
  <c r="AA229" i="13"/>
  <c r="M229" i="14"/>
  <c r="AB408" i="14"/>
  <c r="W408" i="14"/>
  <c r="W474" i="14" s="1"/>
  <c r="W473" i="14" s="1"/>
  <c r="W538" i="14" s="1"/>
  <c r="V286" i="14"/>
  <c r="V285" i="14" s="1"/>
  <c r="M162" i="14"/>
  <c r="M503" i="14"/>
  <c r="Q286" i="14"/>
  <c r="Q285" i="14" s="1"/>
  <c r="J13" i="12"/>
  <c r="O13" i="12"/>
  <c r="S13" i="12"/>
  <c r="N13" i="12"/>
  <c r="P13" i="12"/>
  <c r="R13" i="12"/>
  <c r="T13" i="12"/>
  <c r="I13" i="12"/>
  <c r="K13" i="12"/>
  <c r="M23" i="12"/>
  <c r="M62" i="12"/>
  <c r="O65" i="12"/>
  <c r="O50" i="12" s="1"/>
  <c r="H466" i="12"/>
  <c r="H465" i="12" s="1"/>
  <c r="J104" i="12"/>
  <c r="H162" i="12"/>
  <c r="J162" i="12"/>
  <c r="L162" i="12"/>
  <c r="O162" i="12"/>
  <c r="S162" i="12"/>
  <c r="U162" i="12"/>
  <c r="W162" i="12"/>
  <c r="Y162" i="12"/>
  <c r="AA162" i="12"/>
  <c r="K162" i="12"/>
  <c r="M173" i="12"/>
  <c r="O229" i="12"/>
  <c r="Q229" i="12"/>
  <c r="S229" i="12"/>
  <c r="U229" i="12"/>
  <c r="W229" i="12"/>
  <c r="M235" i="12"/>
  <c r="H264" i="12"/>
  <c r="J264" i="12"/>
  <c r="L264" i="12"/>
  <c r="R264" i="12"/>
  <c r="T264" i="12"/>
  <c r="X264" i="12"/>
  <c r="K264" i="12"/>
  <c r="S264" i="12"/>
  <c r="U264" i="12"/>
  <c r="M276" i="12"/>
  <c r="W286" i="12"/>
  <c r="W285" i="12" s="1"/>
  <c r="Y303" i="12"/>
  <c r="O286" i="12"/>
  <c r="O285" i="12" s="1"/>
  <c r="P286" i="12"/>
  <c r="P285" i="12" s="1"/>
  <c r="R286" i="12"/>
  <c r="R285" i="12" s="1"/>
  <c r="M360" i="12"/>
  <c r="M356" i="12" s="1"/>
  <c r="N13" i="13"/>
  <c r="V13" i="13"/>
  <c r="AB65" i="13"/>
  <c r="AB50" i="13" s="1"/>
  <c r="M66" i="13"/>
  <c r="N162" i="13"/>
  <c r="M163" i="13"/>
  <c r="U162" i="13"/>
  <c r="Y162" i="13"/>
  <c r="M184" i="13"/>
  <c r="M187" i="13"/>
  <c r="M202" i="13"/>
  <c r="M191" i="13" s="1"/>
  <c r="H207" i="13"/>
  <c r="L207" i="13"/>
  <c r="O207" i="13"/>
  <c r="W207" i="13"/>
  <c r="N264" i="13"/>
  <c r="P264" i="13"/>
  <c r="X264" i="13"/>
  <c r="W264" i="13"/>
  <c r="M276" i="13"/>
  <c r="W286" i="13"/>
  <c r="W285" i="13" s="1"/>
  <c r="AA286" i="13"/>
  <c r="AA285" i="13" s="1"/>
  <c r="M318" i="13"/>
  <c r="I286" i="13"/>
  <c r="I285" i="13" s="1"/>
  <c r="M375" i="13"/>
  <c r="M374" i="13" s="1"/>
  <c r="Y374" i="13"/>
  <c r="Z460" i="13"/>
  <c r="Y460" i="13"/>
  <c r="V65" i="14"/>
  <c r="V50" i="14" s="1"/>
  <c r="Z408" i="14"/>
  <c r="Z474" i="14" s="1"/>
  <c r="Z473" i="14" s="1"/>
  <c r="Z538" i="14" s="1"/>
  <c r="T408" i="14"/>
  <c r="T474" i="14" s="1"/>
  <c r="T473" i="14" s="1"/>
  <c r="M13" i="14"/>
  <c r="M286" i="14"/>
  <c r="M285" i="14" s="1"/>
  <c r="Q70" i="12"/>
  <c r="P70" i="12" s="1"/>
  <c r="S65" i="12"/>
  <c r="S50" i="12" s="1"/>
  <c r="I65" i="12"/>
  <c r="I50" i="12" s="1"/>
  <c r="K65" i="12"/>
  <c r="K50" i="12" s="1"/>
  <c r="N105" i="12"/>
  <c r="N104" i="12" s="1"/>
  <c r="AB105" i="12"/>
  <c r="AB104" i="12" s="1"/>
  <c r="M524" i="13"/>
  <c r="M101" i="13"/>
  <c r="AB105" i="13"/>
  <c r="AB104" i="13" s="1"/>
  <c r="V105" i="13"/>
  <c r="V104" i="13" s="1"/>
  <c r="X104" i="13"/>
  <c r="M515" i="12"/>
  <c r="M530" i="12"/>
  <c r="M532" i="12" s="1"/>
  <c r="M478" i="12"/>
  <c r="W65" i="12"/>
  <c r="W50" i="12" s="1"/>
  <c r="H104" i="12"/>
  <c r="O105" i="12"/>
  <c r="O104" i="12" s="1"/>
  <c r="U104" i="12"/>
  <c r="Y207" i="12"/>
  <c r="U207" i="12"/>
  <c r="J229" i="12"/>
  <c r="L286" i="12"/>
  <c r="L285" i="12" s="1"/>
  <c r="U286" i="12"/>
  <c r="U285" i="12" s="1"/>
  <c r="K286" i="12"/>
  <c r="K285" i="12" s="1"/>
  <c r="I286" i="12"/>
  <c r="I285" i="12" s="1"/>
  <c r="S207" i="13"/>
  <c r="X286" i="13"/>
  <c r="X285" i="13" s="1"/>
  <c r="I408" i="14"/>
  <c r="I474" i="14" s="1"/>
  <c r="I473" i="14" s="1"/>
  <c r="U65" i="14"/>
  <c r="U50" i="14" s="1"/>
  <c r="AE50" i="14" s="1"/>
  <c r="M65" i="14"/>
  <c r="M50" i="14" s="1"/>
  <c r="AF104" i="14"/>
  <c r="O408" i="14"/>
  <c r="O474" i="14" s="1"/>
  <c r="O473" i="14" s="1"/>
  <c r="M31" i="12"/>
  <c r="L466" i="12"/>
  <c r="L465" i="12" s="1"/>
  <c r="K105" i="12"/>
  <c r="K104" i="12" s="1"/>
  <c r="V105" i="12"/>
  <c r="V104" i="12" s="1"/>
  <c r="M187" i="12"/>
  <c r="N207" i="12"/>
  <c r="P207" i="12"/>
  <c r="R207" i="12"/>
  <c r="M208" i="12"/>
  <c r="Z229" i="12"/>
  <c r="AB229" i="12"/>
  <c r="AA229" i="12"/>
  <c r="M318" i="12"/>
  <c r="AB347" i="12"/>
  <c r="AB343" i="12" s="1"/>
  <c r="M370" i="12"/>
  <c r="V370" i="12"/>
  <c r="Q370" i="12"/>
  <c r="Q374" i="12"/>
  <c r="V374" i="12"/>
  <c r="V387" i="12"/>
  <c r="V386" i="12" s="1"/>
  <c r="M415" i="12"/>
  <c r="M423" i="12"/>
  <c r="V423" i="12"/>
  <c r="Z460" i="12"/>
  <c r="P13" i="13"/>
  <c r="T13" i="13"/>
  <c r="O13" i="13"/>
  <c r="Q13" i="13"/>
  <c r="S13" i="13"/>
  <c r="U13" i="13"/>
  <c r="H13" i="13"/>
  <c r="L13" i="13"/>
  <c r="M28" i="13"/>
  <c r="Y457" i="13"/>
  <c r="H37" i="13"/>
  <c r="J37" i="13"/>
  <c r="L37" i="13"/>
  <c r="K37" i="13"/>
  <c r="M62" i="13"/>
  <c r="O65" i="13"/>
  <c r="T65" i="13"/>
  <c r="T50" i="13" s="1"/>
  <c r="H65" i="13"/>
  <c r="H50" i="13" s="1"/>
  <c r="J65" i="13"/>
  <c r="J50" i="13" s="1"/>
  <c r="L65" i="13"/>
  <c r="K105" i="13"/>
  <c r="K104" i="13" s="1"/>
  <c r="O105" i="13"/>
  <c r="O104" i="13" s="1"/>
  <c r="AA105" i="13"/>
  <c r="AA104" i="13" s="1"/>
  <c r="M173" i="13"/>
  <c r="J162" i="13"/>
  <c r="M208" i="13"/>
  <c r="Q207" i="13"/>
  <c r="Y207" i="13"/>
  <c r="I207" i="13"/>
  <c r="K207" i="13"/>
  <c r="R207" i="13"/>
  <c r="T207" i="13"/>
  <c r="X207" i="13"/>
  <c r="M225" i="13"/>
  <c r="AB347" i="13"/>
  <c r="AB343" i="13" s="1"/>
  <c r="M370" i="13"/>
  <c r="V370" i="13"/>
  <c r="Q370" i="13"/>
  <c r="Q374" i="13"/>
  <c r="V374" i="13"/>
  <c r="V456" i="13"/>
  <c r="V460" i="13"/>
  <c r="X408" i="14"/>
  <c r="X474" i="14" s="1"/>
  <c r="X473" i="14" s="1"/>
  <c r="L408" i="14"/>
  <c r="L474" i="14" s="1"/>
  <c r="L473" i="14" s="1"/>
  <c r="K408" i="14"/>
  <c r="K474" i="14" s="1"/>
  <c r="K473" i="14" s="1"/>
  <c r="Q131" i="15"/>
  <c r="S130" i="15"/>
  <c r="P466" i="12"/>
  <c r="P465" i="12" s="1"/>
  <c r="X466" i="12"/>
  <c r="X465" i="12" s="1"/>
  <c r="V207" i="12"/>
  <c r="M347" i="12"/>
  <c r="M343" i="12" s="1"/>
  <c r="N343" i="12"/>
  <c r="N286" i="12" s="1"/>
  <c r="N285" i="12" s="1"/>
  <c r="T286" i="12"/>
  <c r="T285" i="12" s="1"/>
  <c r="X286" i="12"/>
  <c r="X285" i="12" s="1"/>
  <c r="Z207" i="13"/>
  <c r="AB207" i="13"/>
  <c r="P286" i="13"/>
  <c r="P285" i="13" s="1"/>
  <c r="R286" i="13"/>
  <c r="R285" i="13" s="1"/>
  <c r="T286" i="13"/>
  <c r="T285" i="13" s="1"/>
  <c r="Z286" i="13"/>
  <c r="Z285" i="13" s="1"/>
  <c r="M347" i="13"/>
  <c r="M343" i="13" s="1"/>
  <c r="N343" i="13"/>
  <c r="N286" i="13" s="1"/>
  <c r="N285" i="13" s="1"/>
  <c r="N386" i="13"/>
  <c r="P386" i="13"/>
  <c r="R386" i="13"/>
  <c r="T386" i="13"/>
  <c r="X386" i="13"/>
  <c r="Z386" i="13"/>
  <c r="Z452" i="13"/>
  <c r="Z475" i="13" s="1"/>
  <c r="AB452" i="13"/>
  <c r="R466" i="12"/>
  <c r="R465" i="12" s="1"/>
  <c r="T466" i="12"/>
  <c r="T465" i="12" s="1"/>
  <c r="Z466" i="12"/>
  <c r="Z465" i="12" s="1"/>
  <c r="V13" i="12"/>
  <c r="M28" i="12"/>
  <c r="H37" i="12"/>
  <c r="J37" i="12"/>
  <c r="L37" i="12"/>
  <c r="R65" i="12"/>
  <c r="R50" i="12" s="1"/>
  <c r="T65" i="12"/>
  <c r="T50" i="12" s="1"/>
  <c r="X65" i="12"/>
  <c r="X50" i="12" s="1"/>
  <c r="Z65" i="12"/>
  <c r="Z50" i="12" s="1"/>
  <c r="I466" i="12"/>
  <c r="I465" i="12" s="1"/>
  <c r="K466" i="12"/>
  <c r="K465" i="12" s="1"/>
  <c r="U466" i="12"/>
  <c r="U465" i="12" s="1"/>
  <c r="AA466" i="12"/>
  <c r="AA465" i="12" s="1"/>
  <c r="M524" i="12"/>
  <c r="N520" i="12"/>
  <c r="M137" i="12"/>
  <c r="N162" i="12"/>
  <c r="P162" i="12"/>
  <c r="R162" i="12"/>
  <c r="T162" i="12"/>
  <c r="V162" i="12"/>
  <c r="X162" i="12"/>
  <c r="Z162" i="12"/>
  <c r="AB162" i="12"/>
  <c r="M163" i="12"/>
  <c r="Q168" i="12"/>
  <c r="Q162" i="12" s="1"/>
  <c r="M168" i="12"/>
  <c r="M184" i="12"/>
  <c r="T207" i="12"/>
  <c r="X207" i="12"/>
  <c r="Z207" i="12"/>
  <c r="AB207" i="12"/>
  <c r="M225" i="12"/>
  <c r="AE262" i="12"/>
  <c r="Q265" i="12"/>
  <c r="Q264" i="12" s="1"/>
  <c r="Y265" i="12"/>
  <c r="Y264" i="12" s="1"/>
  <c r="M265" i="12"/>
  <c r="M264" i="12" s="1"/>
  <c r="AA286" i="12"/>
  <c r="AA285" i="12" s="1"/>
  <c r="H285" i="12"/>
  <c r="W386" i="12"/>
  <c r="AA386" i="12"/>
  <c r="I386" i="12"/>
  <c r="O386" i="12"/>
  <c r="S386" i="12"/>
  <c r="H386" i="12"/>
  <c r="J386" i="12"/>
  <c r="L386" i="12"/>
  <c r="Y460" i="12"/>
  <c r="AA460" i="12"/>
  <c r="I13" i="13"/>
  <c r="K13" i="13"/>
  <c r="I466" i="13"/>
  <c r="I465" i="13" s="1"/>
  <c r="I65" i="13"/>
  <c r="I50" i="13" s="1"/>
  <c r="O50" i="13"/>
  <c r="L50" i="13"/>
  <c r="N65" i="13"/>
  <c r="N50" i="13" s="1"/>
  <c r="Y84" i="13"/>
  <c r="Y65" i="13" s="1"/>
  <c r="Y50" i="13" s="1"/>
  <c r="Z65" i="13"/>
  <c r="Z50" i="13" s="1"/>
  <c r="L105" i="13"/>
  <c r="L104" i="13" s="1"/>
  <c r="S462" i="13"/>
  <c r="Q124" i="13"/>
  <c r="Q462" i="13" s="1"/>
  <c r="W105" i="13"/>
  <c r="W104" i="13" s="1"/>
  <c r="P162" i="13"/>
  <c r="R162" i="13"/>
  <c r="T162" i="13"/>
  <c r="V162" i="13"/>
  <c r="X162" i="13"/>
  <c r="Z162" i="13"/>
  <c r="AB162" i="13"/>
  <c r="H162" i="13"/>
  <c r="L162" i="13"/>
  <c r="N207" i="13"/>
  <c r="P207" i="13"/>
  <c r="H286" i="13"/>
  <c r="H285" i="13" s="1"/>
  <c r="U458" i="14"/>
  <c r="U455" i="14" s="1"/>
  <c r="M303" i="12"/>
  <c r="V303" i="12"/>
  <c r="AB303" i="12"/>
  <c r="Q303" i="12"/>
  <c r="Z286" i="12"/>
  <c r="Z285" i="12" s="1"/>
  <c r="Y347" i="12"/>
  <c r="Y343" i="12" s="1"/>
  <c r="Y318" i="12" s="1"/>
  <c r="Y466" i="12" s="1"/>
  <c r="Y465" i="12" s="1"/>
  <c r="N386" i="12"/>
  <c r="P386" i="12"/>
  <c r="R386" i="12"/>
  <c r="T386" i="12"/>
  <c r="X386" i="12"/>
  <c r="Z386" i="12"/>
  <c r="M430" i="12"/>
  <c r="M23" i="13"/>
  <c r="M31" i="13"/>
  <c r="M530" i="13"/>
  <c r="M532" i="13" s="1"/>
  <c r="M478" i="13"/>
  <c r="M51" i="13"/>
  <c r="M78" i="13"/>
  <c r="M508" i="13" s="1"/>
  <c r="P104" i="13"/>
  <c r="Q149" i="13"/>
  <c r="Q142" i="13" s="1"/>
  <c r="M149" i="13"/>
  <c r="M142" i="13" s="1"/>
  <c r="M168" i="13"/>
  <c r="I162" i="13"/>
  <c r="K162" i="13"/>
  <c r="O162" i="13"/>
  <c r="AC173" i="13"/>
  <c r="AC162" i="13" s="1"/>
  <c r="AC408" i="13" s="1"/>
  <c r="AC455" i="13" s="1"/>
  <c r="AB455" i="13" s="1"/>
  <c r="M497" i="13"/>
  <c r="M221" i="13"/>
  <c r="V207" i="13"/>
  <c r="AE262" i="13"/>
  <c r="Q265" i="13"/>
  <c r="Q264" i="13" s="1"/>
  <c r="Y265" i="13"/>
  <c r="Y264" i="13" s="1"/>
  <c r="M265" i="13"/>
  <c r="M264" i="13" s="1"/>
  <c r="V265" i="13"/>
  <c r="V264" i="13" s="1"/>
  <c r="J286" i="13"/>
  <c r="J285" i="13" s="1"/>
  <c r="L286" i="13"/>
  <c r="L285" i="13" s="1"/>
  <c r="M303" i="13"/>
  <c r="V303" i="13"/>
  <c r="AB303" i="13"/>
  <c r="Q303" i="13"/>
  <c r="Q347" i="13"/>
  <c r="Q343" i="13" s="1"/>
  <c r="Y347" i="13"/>
  <c r="Y343" i="13" s="1"/>
  <c r="Y318" i="13" s="1"/>
  <c r="Y466" i="13" s="1"/>
  <c r="Y465" i="13" s="1"/>
  <c r="V347" i="13"/>
  <c r="V343" i="13" s="1"/>
  <c r="K286" i="13"/>
  <c r="K285" i="13" s="1"/>
  <c r="O286" i="13"/>
  <c r="O285" i="13" s="1"/>
  <c r="V387" i="13"/>
  <c r="V386" i="13" s="1"/>
  <c r="I386" i="13"/>
  <c r="K386" i="13"/>
  <c r="H386" i="13"/>
  <c r="J386" i="13"/>
  <c r="L386" i="13"/>
  <c r="M423" i="13"/>
  <c r="V423" i="13"/>
  <c r="H452" i="13"/>
  <c r="H475" i="13" s="1"/>
  <c r="J452" i="13"/>
  <c r="J475" i="13" s="1"/>
  <c r="L452" i="13"/>
  <c r="L475" i="13" s="1"/>
  <c r="AD50" i="14"/>
  <c r="P458" i="14"/>
  <c r="P455" i="14" s="1"/>
  <c r="R408" i="14"/>
  <c r="R474" i="14" s="1"/>
  <c r="R473" i="14" s="1"/>
  <c r="S133" i="14"/>
  <c r="Q134" i="14"/>
  <c r="Q133" i="14" s="1"/>
  <c r="Q461" i="14"/>
  <c r="Q460" i="14"/>
  <c r="N475" i="14"/>
  <c r="M452" i="14"/>
  <c r="M466" i="14"/>
  <c r="M465" i="14" s="1"/>
  <c r="N465" i="14"/>
  <c r="Q65" i="14"/>
  <c r="Q50" i="14" s="1"/>
  <c r="H104" i="13"/>
  <c r="J104" i="13"/>
  <c r="R104" i="13"/>
  <c r="T104" i="13"/>
  <c r="M456" i="13"/>
  <c r="N455" i="13"/>
  <c r="M455" i="13" s="1"/>
  <c r="M515" i="13"/>
  <c r="K466" i="13"/>
  <c r="K465" i="13" s="1"/>
  <c r="U466" i="13"/>
  <c r="U465" i="13" s="1"/>
  <c r="W466" i="13"/>
  <c r="W465" i="13" s="1"/>
  <c r="AA466" i="13"/>
  <c r="AA465" i="13" s="1"/>
  <c r="Q168" i="13"/>
  <c r="Q162" i="13" s="1"/>
  <c r="N191" i="13"/>
  <c r="Y456" i="13"/>
  <c r="S286" i="13"/>
  <c r="S285" i="13" s="1"/>
  <c r="U286" i="13"/>
  <c r="U285" i="13" s="1"/>
  <c r="N452" i="13"/>
  <c r="N475" i="13" s="1"/>
  <c r="M430" i="13"/>
  <c r="P452" i="13"/>
  <c r="P475" i="13" s="1"/>
  <c r="R452" i="13"/>
  <c r="R475" i="13" s="1"/>
  <c r="V415" i="13"/>
  <c r="AB530" i="13"/>
  <c r="I452" i="13"/>
  <c r="I475" i="13" s="1"/>
  <c r="K452" i="13"/>
  <c r="K475" i="13" s="1"/>
  <c r="O452" i="13"/>
  <c r="O475" i="13" s="1"/>
  <c r="Q452" i="13"/>
  <c r="Q475" i="13" s="1"/>
  <c r="S452" i="13"/>
  <c r="S475" i="13" s="1"/>
  <c r="U452" i="13"/>
  <c r="U475" i="13" s="1"/>
  <c r="W452" i="13"/>
  <c r="V452" i="13" s="1"/>
  <c r="V475" i="13" s="1"/>
  <c r="AB538" i="13"/>
  <c r="M20" i="13"/>
  <c r="M38" i="13"/>
  <c r="M37" i="13" s="1"/>
  <c r="S65" i="13"/>
  <c r="S50" i="13" s="1"/>
  <c r="W65" i="13"/>
  <c r="W50" i="13" s="1"/>
  <c r="AA65" i="13"/>
  <c r="AA50" i="13" s="1"/>
  <c r="H466" i="13"/>
  <c r="H465" i="13" s="1"/>
  <c r="J466" i="13"/>
  <c r="J465" i="13" s="1"/>
  <c r="L466" i="13"/>
  <c r="L465" i="13" s="1"/>
  <c r="P466" i="13"/>
  <c r="P465" i="13" s="1"/>
  <c r="R466" i="13"/>
  <c r="R465" i="13" s="1"/>
  <c r="T466" i="13"/>
  <c r="T465" i="13" s="1"/>
  <c r="X466" i="13"/>
  <c r="X465" i="13" s="1"/>
  <c r="Z466" i="13"/>
  <c r="Z465" i="13" s="1"/>
  <c r="M70" i="13"/>
  <c r="Q70" i="13"/>
  <c r="P70" i="13" s="1"/>
  <c r="V70" i="13"/>
  <c r="U70" i="13" s="1"/>
  <c r="M74" i="13"/>
  <c r="M461" i="13" s="1"/>
  <c r="M84" i="13"/>
  <c r="Q84" i="13"/>
  <c r="P84" i="13" s="1"/>
  <c r="V84" i="13"/>
  <c r="U84" i="13" s="1"/>
  <c r="M90" i="13"/>
  <c r="M463" i="13" s="1"/>
  <c r="L458" i="13"/>
  <c r="W458" i="13"/>
  <c r="W455" i="13" s="1"/>
  <c r="AA458" i="13"/>
  <c r="K458" i="13"/>
  <c r="O458" i="13"/>
  <c r="T458" i="13"/>
  <c r="T455" i="13" s="1"/>
  <c r="X458" i="13"/>
  <c r="X455" i="13" s="1"/>
  <c r="Z458" i="13"/>
  <c r="Z455" i="13" s="1"/>
  <c r="O466" i="13"/>
  <c r="O465" i="13" s="1"/>
  <c r="O503" i="13"/>
  <c r="N462" i="13"/>
  <c r="M462" i="13"/>
  <c r="Q530" i="13"/>
  <c r="Q534" i="13"/>
  <c r="V534" i="13"/>
  <c r="K460" i="13"/>
  <c r="N460" i="13"/>
  <c r="M460" i="13" s="1"/>
  <c r="S460" i="13"/>
  <c r="M486" i="13"/>
  <c r="M490" i="13"/>
  <c r="N466" i="13"/>
  <c r="Q74" i="13"/>
  <c r="Q90" i="13"/>
  <c r="Q463" i="13" s="1"/>
  <c r="M124" i="13"/>
  <c r="V530" i="13"/>
  <c r="P532" i="13"/>
  <c r="S134" i="12"/>
  <c r="AC173" i="12"/>
  <c r="AC162" i="12" s="1"/>
  <c r="AC408" i="12" s="1"/>
  <c r="AC455" i="12" s="1"/>
  <c r="AB455" i="12" s="1"/>
  <c r="M497" i="12"/>
  <c r="M202" i="12"/>
  <c r="M191" i="12" s="1"/>
  <c r="W466" i="12"/>
  <c r="W465" i="12" s="1"/>
  <c r="K458" i="12"/>
  <c r="O458" i="12"/>
  <c r="T458" i="12"/>
  <c r="T455" i="12" s="1"/>
  <c r="X458" i="12"/>
  <c r="X455" i="12" s="1"/>
  <c r="Z458" i="12"/>
  <c r="Z455" i="12" s="1"/>
  <c r="V415" i="12"/>
  <c r="AB530" i="12"/>
  <c r="I452" i="12"/>
  <c r="I475" i="12" s="1"/>
  <c r="K452" i="12"/>
  <c r="K475" i="12" s="1"/>
  <c r="O452" i="12"/>
  <c r="O475" i="12" s="1"/>
  <c r="Q452" i="12"/>
  <c r="Q475" i="12" s="1"/>
  <c r="S452" i="12"/>
  <c r="S475" i="12" s="1"/>
  <c r="U452" i="12"/>
  <c r="U475" i="12" s="1"/>
  <c r="W452" i="12"/>
  <c r="V452" i="12" s="1"/>
  <c r="V475" i="12" s="1"/>
  <c r="L458" i="12"/>
  <c r="W458" i="12"/>
  <c r="W455" i="12" s="1"/>
  <c r="AA458" i="12"/>
  <c r="H452" i="12"/>
  <c r="H475" i="12" s="1"/>
  <c r="J452" i="12"/>
  <c r="J475" i="12" s="1"/>
  <c r="L452" i="12"/>
  <c r="L475" i="12" s="1"/>
  <c r="N452" i="12"/>
  <c r="P452" i="12"/>
  <c r="P475" i="12" s="1"/>
  <c r="R452" i="12"/>
  <c r="R475" i="12" s="1"/>
  <c r="Z452" i="12"/>
  <c r="Z475" i="12" s="1"/>
  <c r="AB452" i="12"/>
  <c r="AB538" i="12"/>
  <c r="V457" i="12"/>
  <c r="M20" i="12"/>
  <c r="M38" i="12"/>
  <c r="M37" i="12" s="1"/>
  <c r="O466" i="12"/>
  <c r="O465" i="12" s="1"/>
  <c r="O503" i="12"/>
  <c r="N462" i="12"/>
  <c r="M462" i="12"/>
  <c r="Q124" i="12"/>
  <c r="Q530" i="12"/>
  <c r="Q534" i="12"/>
  <c r="V534" i="12"/>
  <c r="K460" i="12"/>
  <c r="N460" i="12"/>
  <c r="M460" i="12" s="1"/>
  <c r="S460" i="12"/>
  <c r="M486" i="12"/>
  <c r="M490" i="12"/>
  <c r="N466" i="12"/>
  <c r="Q74" i="12"/>
  <c r="Q90" i="12"/>
  <c r="Q463" i="12" s="1"/>
  <c r="V530" i="12"/>
  <c r="P532" i="12"/>
  <c r="AF229" i="12" l="1"/>
  <c r="AE104" i="12"/>
  <c r="AF104" i="12"/>
  <c r="AD285" i="12"/>
  <c r="AE162" i="13"/>
  <c r="M207" i="12"/>
  <c r="U65" i="12"/>
  <c r="U50" i="12" s="1"/>
  <c r="U408" i="12" s="1"/>
  <c r="U474" i="12" s="1"/>
  <c r="U473" i="12" s="1"/>
  <c r="M207" i="13"/>
  <c r="M520" i="13"/>
  <c r="M386" i="13"/>
  <c r="V65" i="12"/>
  <c r="V50" i="12" s="1"/>
  <c r="N503" i="13"/>
  <c r="N458" i="13"/>
  <c r="M458" i="13" s="1"/>
  <c r="AE229" i="12"/>
  <c r="AF229" i="13"/>
  <c r="AF162" i="13"/>
  <c r="M229" i="13"/>
  <c r="AD162" i="12"/>
  <c r="AF162" i="12"/>
  <c r="M520" i="12"/>
  <c r="AE229" i="13"/>
  <c r="AD229" i="12"/>
  <c r="AF104" i="13"/>
  <c r="AE104" i="13"/>
  <c r="U65" i="13"/>
  <c r="U50" i="13" s="1"/>
  <c r="AE50" i="13" s="1"/>
  <c r="Y286" i="13"/>
  <c r="Y285" i="13" s="1"/>
  <c r="Y408" i="13" s="1"/>
  <c r="Y474" i="13" s="1"/>
  <c r="Y473" i="13" s="1"/>
  <c r="AE162" i="12"/>
  <c r="M105" i="12"/>
  <c r="M65" i="12"/>
  <c r="Q133" i="13"/>
  <c r="T408" i="12"/>
  <c r="T474" i="12" s="1"/>
  <c r="T473" i="12" s="1"/>
  <c r="V458" i="12"/>
  <c r="M452" i="12"/>
  <c r="AD229" i="13"/>
  <c r="AA455" i="13"/>
  <c r="V408" i="14"/>
  <c r="V474" i="14" s="1"/>
  <c r="V473" i="14" s="1"/>
  <c r="V538" i="14" s="1"/>
  <c r="M50" i="12"/>
  <c r="AE285" i="13"/>
  <c r="S133" i="13"/>
  <c r="S132" i="13" s="1"/>
  <c r="S131" i="13" s="1"/>
  <c r="V286" i="12"/>
  <c r="V285" i="12" s="1"/>
  <c r="X408" i="12"/>
  <c r="X474" i="12" s="1"/>
  <c r="X473" i="12" s="1"/>
  <c r="V455" i="12"/>
  <c r="N458" i="12"/>
  <c r="M458" i="12" s="1"/>
  <c r="W475" i="13"/>
  <c r="M13" i="13"/>
  <c r="M386" i="12"/>
  <c r="N408" i="13"/>
  <c r="N474" i="13" s="1"/>
  <c r="N473" i="13" s="1"/>
  <c r="N503" i="12"/>
  <c r="AE285" i="12"/>
  <c r="P65" i="12"/>
  <c r="P50" i="12" s="1"/>
  <c r="P408" i="12" s="1"/>
  <c r="P474" i="12" s="1"/>
  <c r="P473" i="12" s="1"/>
  <c r="M105" i="13"/>
  <c r="M104" i="13" s="1"/>
  <c r="O408" i="12"/>
  <c r="O474" i="12" s="1"/>
  <c r="W408" i="12"/>
  <c r="W474" i="12" s="1"/>
  <c r="AD285" i="13"/>
  <c r="W408" i="13"/>
  <c r="W474" i="13" s="1"/>
  <c r="J408" i="12"/>
  <c r="J474" i="12" s="1"/>
  <c r="J473" i="12" s="1"/>
  <c r="Q286" i="12"/>
  <c r="Q285" i="12" s="1"/>
  <c r="AA408" i="12"/>
  <c r="AA474" i="12" s="1"/>
  <c r="AA473" i="12" s="1"/>
  <c r="Z408" i="13"/>
  <c r="Z474" i="13" s="1"/>
  <c r="Z473" i="13" s="1"/>
  <c r="Z538" i="13" s="1"/>
  <c r="P458" i="12"/>
  <c r="P455" i="12" s="1"/>
  <c r="V286" i="13"/>
  <c r="V285" i="13" s="1"/>
  <c r="Q286" i="13"/>
  <c r="Q285" i="13" s="1"/>
  <c r="AD104" i="12"/>
  <c r="I408" i="12"/>
  <c r="I474" i="12" s="1"/>
  <c r="I473" i="12" s="1"/>
  <c r="M229" i="12"/>
  <c r="W475" i="12"/>
  <c r="V466" i="13"/>
  <c r="V465" i="13" s="1"/>
  <c r="U458" i="13"/>
  <c r="U455" i="13" s="1"/>
  <c r="K408" i="12"/>
  <c r="K474" i="12" s="1"/>
  <c r="K473" i="12" s="1"/>
  <c r="M162" i="13"/>
  <c r="M503" i="13"/>
  <c r="Y458" i="12"/>
  <c r="Y455" i="12" s="1"/>
  <c r="N408" i="12"/>
  <c r="N474" i="12" s="1"/>
  <c r="V65" i="13"/>
  <c r="V50" i="13" s="1"/>
  <c r="Z408" i="12"/>
  <c r="Z474" i="12" s="1"/>
  <c r="Z473" i="12" s="1"/>
  <c r="Z538" i="12" s="1"/>
  <c r="L408" i="12"/>
  <c r="L474" i="12" s="1"/>
  <c r="L473" i="12" s="1"/>
  <c r="H408" i="12"/>
  <c r="H474" i="12" s="1"/>
  <c r="H473" i="12" s="1"/>
  <c r="M286" i="12"/>
  <c r="M285" i="12" s="1"/>
  <c r="J408" i="13"/>
  <c r="J474" i="13" s="1"/>
  <c r="J473" i="13" s="1"/>
  <c r="O408" i="13"/>
  <c r="O474" i="13" s="1"/>
  <c r="AD50" i="13"/>
  <c r="L408" i="13"/>
  <c r="L474" i="13" s="1"/>
  <c r="L473" i="13" s="1"/>
  <c r="I408" i="13"/>
  <c r="I474" i="13" s="1"/>
  <c r="I473" i="13" s="1"/>
  <c r="V466" i="12"/>
  <c r="V465" i="12" s="1"/>
  <c r="M13" i="12"/>
  <c r="M452" i="13"/>
  <c r="AA408" i="13"/>
  <c r="AA474" i="13" s="1"/>
  <c r="AA473" i="13" s="1"/>
  <c r="R408" i="13"/>
  <c r="R474" i="13" s="1"/>
  <c r="R473" i="13" s="1"/>
  <c r="T408" i="13"/>
  <c r="T474" i="13" s="1"/>
  <c r="T473" i="13" s="1"/>
  <c r="H408" i="13"/>
  <c r="H474" i="13" s="1"/>
  <c r="H473" i="13" s="1"/>
  <c r="U408" i="14"/>
  <c r="U474" i="14" s="1"/>
  <c r="U473" i="14" s="1"/>
  <c r="M408" i="14"/>
  <c r="N475" i="12"/>
  <c r="M475" i="12" s="1"/>
  <c r="R408" i="12"/>
  <c r="R474" i="12" s="1"/>
  <c r="R473" i="12" s="1"/>
  <c r="AA455" i="12"/>
  <c r="Y286" i="12"/>
  <c r="Y285" i="12" s="1"/>
  <c r="AF285" i="12" s="1"/>
  <c r="Y458" i="13"/>
  <c r="Y455" i="13" s="1"/>
  <c r="S458" i="13"/>
  <c r="Q458" i="13" s="1"/>
  <c r="M286" i="13"/>
  <c r="M285" i="13" s="1"/>
  <c r="AB286" i="13"/>
  <c r="AB285" i="13" s="1"/>
  <c r="AB408" i="13" s="1"/>
  <c r="X408" i="13"/>
  <c r="X474" i="13" s="1"/>
  <c r="X473" i="13" s="1"/>
  <c r="K408" i="13"/>
  <c r="K474" i="13" s="1"/>
  <c r="K473" i="13" s="1"/>
  <c r="AB286" i="12"/>
  <c r="AB285" i="12" s="1"/>
  <c r="AB408" i="12" s="1"/>
  <c r="M474" i="14"/>
  <c r="Q130" i="15"/>
  <c r="Q129" i="15" s="1"/>
  <c r="S129" i="15"/>
  <c r="M162" i="12"/>
  <c r="M503" i="12"/>
  <c r="U458" i="12"/>
  <c r="U455" i="12" s="1"/>
  <c r="M475" i="13"/>
  <c r="AD162" i="13"/>
  <c r="M104" i="12"/>
  <c r="S132" i="14"/>
  <c r="S458" i="14"/>
  <c r="Q458" i="14" s="1"/>
  <c r="M475" i="14"/>
  <c r="N473" i="14"/>
  <c r="M473" i="14" s="1"/>
  <c r="AD104" i="13"/>
  <c r="V458" i="13"/>
  <c r="V455" i="13"/>
  <c r="P65" i="13"/>
  <c r="P50" i="13" s="1"/>
  <c r="P408" i="13" s="1"/>
  <c r="P474" i="13" s="1"/>
  <c r="P473" i="13" s="1"/>
  <c r="P458" i="13"/>
  <c r="P455" i="13" s="1"/>
  <c r="AF50" i="13"/>
  <c r="M65" i="13"/>
  <c r="M50" i="13" s="1"/>
  <c r="Q461" i="13"/>
  <c r="Q460" i="13"/>
  <c r="M466" i="13"/>
  <c r="M465" i="13" s="1"/>
  <c r="N465" i="13"/>
  <c r="Q65" i="13"/>
  <c r="Q50" i="13" s="1"/>
  <c r="U408" i="13"/>
  <c r="U474" i="13" s="1"/>
  <c r="U473" i="13" s="1"/>
  <c r="Q134" i="12"/>
  <c r="Q133" i="12" s="1"/>
  <c r="S133" i="12"/>
  <c r="O473" i="12"/>
  <c r="M466" i="12"/>
  <c r="M465" i="12" s="1"/>
  <c r="N465" i="12"/>
  <c r="Q461" i="12"/>
  <c r="Q460" i="12"/>
  <c r="Q65" i="12"/>
  <c r="Q50" i="12" s="1"/>
  <c r="Q462" i="12"/>
  <c r="Q132" i="13" l="1"/>
  <c r="V408" i="12"/>
  <c r="V474" i="12" s="1"/>
  <c r="V473" i="12" s="1"/>
  <c r="V538" i="12" s="1"/>
  <c r="M474" i="13"/>
  <c r="W473" i="12"/>
  <c r="W538" i="12" s="1"/>
  <c r="W473" i="13"/>
  <c r="W538" i="13" s="1"/>
  <c r="AF285" i="13"/>
  <c r="M474" i="12"/>
  <c r="Y408" i="12"/>
  <c r="Y474" i="12" s="1"/>
  <c r="Y473" i="12" s="1"/>
  <c r="V408" i="13"/>
  <c r="V474" i="13" s="1"/>
  <c r="V473" i="13" s="1"/>
  <c r="V538" i="13" s="1"/>
  <c r="M408" i="12"/>
  <c r="M408" i="13"/>
  <c r="O473" i="13"/>
  <c r="M473" i="13" s="1"/>
  <c r="N473" i="12"/>
  <c r="M473" i="12" s="1"/>
  <c r="S105" i="15"/>
  <c r="S104" i="15" s="1"/>
  <c r="S408" i="15" s="1"/>
  <c r="S474" i="15" s="1"/>
  <c r="S473" i="15" s="1"/>
  <c r="S466" i="15"/>
  <c r="S465" i="15" s="1"/>
  <c r="Q466" i="15"/>
  <c r="Q465" i="15" s="1"/>
  <c r="Q105" i="15"/>
  <c r="Q104" i="15" s="1"/>
  <c r="Q408" i="15" s="1"/>
  <c r="Q474" i="15" s="1"/>
  <c r="Q473" i="15" s="1"/>
  <c r="Q538" i="15" s="1"/>
  <c r="Q132" i="14"/>
  <c r="S131" i="14"/>
  <c r="Q131" i="13"/>
  <c r="S130" i="13"/>
  <c r="S132" i="12"/>
  <c r="S458" i="12"/>
  <c r="Q458" i="12" s="1"/>
  <c r="Q131" i="14" l="1"/>
  <c r="S130" i="14"/>
  <c r="Q130" i="13"/>
  <c r="Q129" i="13" s="1"/>
  <c r="S129" i="13"/>
  <c r="Q132" i="12"/>
  <c r="S131" i="12"/>
  <c r="S129" i="14" l="1"/>
  <c r="Q130" i="14"/>
  <c r="Q129" i="14" s="1"/>
  <c r="Q105" i="13"/>
  <c r="Q104" i="13" s="1"/>
  <c r="Q408" i="13" s="1"/>
  <c r="Q474" i="13" s="1"/>
  <c r="Q473" i="13" s="1"/>
  <c r="Q538" i="13" s="1"/>
  <c r="Q466" i="13"/>
  <c r="Q465" i="13" s="1"/>
  <c r="S105" i="13"/>
  <c r="S104" i="13" s="1"/>
  <c r="S408" i="13" s="1"/>
  <c r="S474" i="13" s="1"/>
  <c r="S473" i="13" s="1"/>
  <c r="S466" i="13"/>
  <c r="S465" i="13" s="1"/>
  <c r="Q131" i="12"/>
  <c r="S130" i="12"/>
  <c r="Q105" i="14" l="1"/>
  <c r="Q104" i="14" s="1"/>
  <c r="Q408" i="14" s="1"/>
  <c r="Q474" i="14" s="1"/>
  <c r="Q473" i="14" s="1"/>
  <c r="Q538" i="14" s="1"/>
  <c r="Q466" i="14"/>
  <c r="Q465" i="14" s="1"/>
  <c r="S105" i="14"/>
  <c r="S104" i="14" s="1"/>
  <c r="S408" i="14" s="1"/>
  <c r="S474" i="14" s="1"/>
  <c r="S473" i="14" s="1"/>
  <c r="S466" i="14"/>
  <c r="S465" i="14" s="1"/>
  <c r="S129" i="12"/>
  <c r="Q130" i="12"/>
  <c r="Q129" i="12" s="1"/>
  <c r="Q466" i="12" l="1"/>
  <c r="Q465" i="12" s="1"/>
  <c r="Q105" i="12"/>
  <c r="Q104" i="12" s="1"/>
  <c r="Q408" i="12" s="1"/>
  <c r="Q474" i="12" s="1"/>
  <c r="Q473" i="12" s="1"/>
  <c r="Q538" i="12" s="1"/>
  <c r="S105" i="12"/>
  <c r="S104" i="12" s="1"/>
  <c r="S408" i="12" s="1"/>
  <c r="S474" i="12" s="1"/>
  <c r="S473" i="12" s="1"/>
  <c r="S466" i="12"/>
  <c r="S465" i="12" s="1"/>
</calcChain>
</file>

<file path=xl/comments1.xml><?xml version="1.0" encoding="utf-8"?>
<comments xmlns="http://schemas.openxmlformats.org/spreadsheetml/2006/main">
  <authors>
    <author>Автор</author>
  </authors>
  <commentList>
    <comment ref="C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старт+цро+
мероприятия
</t>
        </r>
      </text>
    </comment>
  </commentList>
</comments>
</file>

<file path=xl/sharedStrings.xml><?xml version="1.0" encoding="utf-8"?>
<sst xmlns="http://schemas.openxmlformats.org/spreadsheetml/2006/main" count="8185" uniqueCount="812">
  <si>
    <t>Наименование целевой программы</t>
  </si>
  <si>
    <t>Вед</t>
  </si>
  <si>
    <t>Рз</t>
  </si>
  <si>
    <t>ЦСР</t>
  </si>
  <si>
    <t>в том числе:</t>
  </si>
  <si>
    <t>местный бюджет</t>
  </si>
  <si>
    <t>070</t>
  </si>
  <si>
    <t>03</t>
  </si>
  <si>
    <t>09</t>
  </si>
  <si>
    <t>040</t>
  </si>
  <si>
    <t>14</t>
  </si>
  <si>
    <t>04</t>
  </si>
  <si>
    <t>01</t>
  </si>
  <si>
    <t>05</t>
  </si>
  <si>
    <t>12</t>
  </si>
  <si>
    <t>02</t>
  </si>
  <si>
    <t>07</t>
  </si>
  <si>
    <t>10</t>
  </si>
  <si>
    <t>080</t>
  </si>
  <si>
    <t>08</t>
  </si>
  <si>
    <t>11</t>
  </si>
  <si>
    <t>13</t>
  </si>
  <si>
    <t>06</t>
  </si>
  <si>
    <t>Пр</t>
  </si>
  <si>
    <t>реквизиты постановлений</t>
  </si>
  <si>
    <t>050</t>
  </si>
  <si>
    <t>расходы, осуществляемые за счет целевых межбюджетных трансфертов</t>
  </si>
  <si>
    <t>Потребность на 2016 год</t>
  </si>
  <si>
    <t>6.1.Подпрограмма 1 "Обеспечение прав граждан на доступ к культурным ценностям и информации"</t>
  </si>
  <si>
    <t>6.2.Подпрограмма 2 "Укрепление единого культурного пространства в городском округе"</t>
  </si>
  <si>
    <t>7.Программа "Развитие муниципальной службы в  городском округе город Мегион на 2014-2016 годы"</t>
  </si>
  <si>
    <t>9.Программа "Развитие физической культуры и спорта в муниципальном образовании  город Мегион на 2014 -2020 годы"</t>
  </si>
  <si>
    <t>11.Программа "Обеспечение доступным и комфортным жильём жителей  городского округа город Мегион в 2014-2020 годах"</t>
  </si>
  <si>
    <t>00</t>
  </si>
  <si>
    <t>1.2.Подпрограмма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</si>
  <si>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1.4.Подпрограмма "Предупреждение и ликвидация чрезвычайных ситуаций"</t>
  </si>
  <si>
    <t xml:space="preserve"> -МБОУ ДОД "Детская художественная школа"</t>
  </si>
  <si>
    <t xml:space="preserve"> -МБОУ ДОД Детская школа искусств им.Кузьмина</t>
  </si>
  <si>
    <t xml:space="preserve"> -МБОУ ДОД Детская школа искусств №2</t>
  </si>
  <si>
    <t xml:space="preserve"> -МАУ "Центр культуры и досуга"</t>
  </si>
  <si>
    <t xml:space="preserve"> -МАУ "Региональный историко-культурный центр"</t>
  </si>
  <si>
    <t xml:space="preserve"> -МБУ "Централизованная библиотечная система"</t>
  </si>
  <si>
    <t xml:space="preserve"> -МБУ "Дворец искусств"</t>
  </si>
  <si>
    <t xml:space="preserve"> -МАУ "Концертная организация "Театр музыки"</t>
  </si>
  <si>
    <t>0110000</t>
  </si>
  <si>
    <t>0100000</t>
  </si>
  <si>
    <t>0120000</t>
  </si>
  <si>
    <t>0112501</t>
  </si>
  <si>
    <t>1000204</t>
  </si>
  <si>
    <t>0200000</t>
  </si>
  <si>
    <t>0140000</t>
  </si>
  <si>
    <t>0300000</t>
  </si>
  <si>
    <t>0500000</t>
  </si>
  <si>
    <t>0600000</t>
  </si>
  <si>
    <t>0610000</t>
  </si>
  <si>
    <t>0620000</t>
  </si>
  <si>
    <t>0640000</t>
  </si>
  <si>
    <t>0700000</t>
  </si>
  <si>
    <t>0640059</t>
  </si>
  <si>
    <t>0800000</t>
  </si>
  <si>
    <t>0800059</t>
  </si>
  <si>
    <t>1000000</t>
  </si>
  <si>
    <t>1000240</t>
  </si>
  <si>
    <t>1100000</t>
  </si>
  <si>
    <t>1110000</t>
  </si>
  <si>
    <t>1120000</t>
  </si>
  <si>
    <t>1300000</t>
  </si>
  <si>
    <t>1500000</t>
  </si>
  <si>
    <t>1600000</t>
  </si>
  <si>
    <t>1700000</t>
  </si>
  <si>
    <t>1800000</t>
  </si>
  <si>
    <t>1900000</t>
  </si>
  <si>
    <t>2000000</t>
  </si>
  <si>
    <t>0625603</t>
  </si>
  <si>
    <t>0122501</t>
  </si>
  <si>
    <t>0142501</t>
  </si>
  <si>
    <t xml:space="preserve"> -администрация города</t>
  </si>
  <si>
    <t xml:space="preserve"> -дума города</t>
  </si>
  <si>
    <t xml:space="preserve"> -КСП</t>
  </si>
  <si>
    <t>0400000</t>
  </si>
  <si>
    <t>ДЮСШ №1</t>
  </si>
  <si>
    <t>ДЮСШ №2</t>
  </si>
  <si>
    <t>ДЮСШ №3</t>
  </si>
  <si>
    <t>Спорт-Альтаир</t>
  </si>
  <si>
    <t>Дельфин</t>
  </si>
  <si>
    <t>0900000</t>
  </si>
  <si>
    <t>9.1.Подпрограмма "Развитие массовой физической культуры и спорта"</t>
  </si>
  <si>
    <t>9.2.Подпрограмма "Подготовка спортивного резерва"</t>
  </si>
  <si>
    <t>МАДОУ "Детский сад № 1 "Сказка"</t>
  </si>
  <si>
    <t>МБДОУ "Детский сад № 2 "Рябинка"</t>
  </si>
  <si>
    <t>МбДОУ "ДС КВ № 4 "Морозко"</t>
  </si>
  <si>
    <t>МБДОУ "ДС КВ №5 "Крепыш"</t>
  </si>
  <si>
    <t>МБДОУ "ДС КВ № 6 "Буратино"</t>
  </si>
  <si>
    <t>МБДОУ ДС КВ № 7 "Незабудка"</t>
  </si>
  <si>
    <t>МБДОУ "ДС КВ №8 "Белоснежка"</t>
  </si>
  <si>
    <t>МБДОУ Д/С К/В № 10 "Золотая рыбка"</t>
  </si>
  <si>
    <t>МБДОУ "ДС КВ №12 "Росинка"</t>
  </si>
  <si>
    <t>МБДОУ ДС КВ №13 "Родничок"</t>
  </si>
  <si>
    <t>МБДОУ "Детский сад  №9 "Ёлочка"</t>
  </si>
  <si>
    <t>МБДОУ "Детский сад №3 "Ласточка"</t>
  </si>
  <si>
    <t>МБДОУ "Детский сад  "УМКА" (Новый сад)</t>
  </si>
  <si>
    <t>МБОУ "СОШ №1"</t>
  </si>
  <si>
    <t>МБОУ "СОШ № 2"</t>
  </si>
  <si>
    <t>МБОУ "СОШ №3 с углубленным изучением отдельных предметов"</t>
  </si>
  <si>
    <t>МБОУ "СОШ № 4"итого</t>
  </si>
  <si>
    <t>д/сад</t>
  </si>
  <si>
    <t>камертон</t>
  </si>
  <si>
    <t>школа</t>
  </si>
  <si>
    <t>МАОУ № 5 "Гимназия"</t>
  </si>
  <si>
    <t>МБОУ "СОШ №6"</t>
  </si>
  <si>
    <t>МБОУ "СОШ № 7"</t>
  </si>
  <si>
    <t>МАОУ "СОШ №9"</t>
  </si>
  <si>
    <t>ММАУ "Старт"</t>
  </si>
  <si>
    <t>МБУ ЦГиВПВМ "Форпост"</t>
  </si>
  <si>
    <t>0910059</t>
  </si>
  <si>
    <t>0915409</t>
  </si>
  <si>
    <t>Подпрограмма 1 "Организация бюджетного процесса в городском округе"</t>
  </si>
  <si>
    <t>Подпрограмма 2 "Управление муниципальным долгом"</t>
  </si>
  <si>
    <t>0520000</t>
  </si>
  <si>
    <t>0910000</t>
  </si>
  <si>
    <t>0920000</t>
  </si>
  <si>
    <t>Иные межбюджетные трансферты</t>
  </si>
  <si>
    <t>Межбюджетные трансферты, в том числе:</t>
  </si>
  <si>
    <t>Расходы на обеспечение деятельности (оказание услуг) муниципальных бюджетных и автономных учреждений</t>
  </si>
  <si>
    <t>Расходы на обеспечение деятельности муниципальных казенных учреждений</t>
  </si>
  <si>
    <t>Расходы всего, в том числе: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</si>
  <si>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</si>
  <si>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</si>
  <si>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</si>
  <si>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</si>
  <si>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</si>
  <si>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</si>
  <si>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</si>
  <si>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</si>
  <si>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</si>
  <si>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</si>
  <si>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</si>
  <si>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</si>
  <si>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</si>
  <si>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</si>
  <si>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</si>
  <si>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</si>
  <si>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</si>
  <si>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</si>
  <si>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</si>
  <si>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</si>
  <si>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</si>
  <si>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</si>
  <si>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</si>
  <si>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</si>
  <si>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</si>
  <si>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</si>
  <si>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</si>
  <si>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</si>
  <si>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</si>
  <si>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</si>
  <si>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</si>
  <si>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Здравоохранение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</si>
  <si>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</si>
  <si>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</si>
  <si>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</si>
  <si>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</si>
  <si>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</si>
  <si>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</si>
  <si>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</si>
  <si>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</si>
  <si>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</si>
  <si>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культуры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</si>
  <si>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</si>
  <si>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</si>
  <si>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</si>
  <si>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</si>
  <si>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 вопросы  в  области  средств  массовой  информации"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</si>
  <si>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</si>
  <si>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</si>
  <si>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Функционирование местных администраций</t>
  </si>
  <si>
    <t>Санитарно-эпидемиологическое благополучие</t>
  </si>
  <si>
    <t>*</t>
  </si>
  <si>
    <t>1145410</t>
  </si>
  <si>
    <t>Субвенции (530)</t>
  </si>
  <si>
    <t>Субсидии (520)</t>
  </si>
  <si>
    <t>Непрограммные расходы органов  местного самоуправления городского округа город Мегион</t>
  </si>
  <si>
    <t>011</t>
  </si>
  <si>
    <t>Расходы на обеспечение функций государственных органов, в том числе территориальных органов (Думы города)</t>
  </si>
  <si>
    <t>012</t>
  </si>
  <si>
    <t xml:space="preserve">Руководитель Контрольно-счетной палаты и его заместитель </t>
  </si>
  <si>
    <t>Расходы на обеспечение функций государственных органов, в том числе территориальных органов (Контрольно-счетной палаты городского округа город Мегион)</t>
  </si>
  <si>
    <t xml:space="preserve"> Прочие непрограммные расходы органов  местного самоуправления городского округа город Мегион</t>
  </si>
  <si>
    <t>Резервные фонды исполнительных органов местного самоуправления</t>
  </si>
  <si>
    <t>Условно утвержденные расходы</t>
  </si>
  <si>
    <t>Переданные государсвенные полномочия не вошедшие  в муниципальные программы  городского округа город Мегион.</t>
  </si>
  <si>
    <t>Программные расходы</t>
  </si>
  <si>
    <t>Непрограммные расходы</t>
  </si>
  <si>
    <t xml:space="preserve">реализация мероприятий муниципальной программы "Развитие муниципальной службы в  городском округе город Мегион на 2014-2016 годы" </t>
  </si>
  <si>
    <t xml:space="preserve">иные межбюджетные трансферты на реализацию мероприятий  подпрограммы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</si>
  <si>
    <t xml:space="preserve">субсидии  автономного округа на обеспечение  мероприятий по переселению граждан из аварийного жилищного фонда в рамках подпрограммы "Адресная программа городского округа город Мегион по переселению граждан из аварийного жилищного фонда" муниципальной программы "Обеспечение доступным и комфортным жильём жителей  городского округа город Мегион в 2014-2020 годах" </t>
  </si>
  <si>
    <t xml:space="preserve">Реализация мероприятий  программы "Защита информации органов местного самоуправления на 2014 -2016 годы" </t>
  </si>
  <si>
    <t>контр цифры</t>
  </si>
  <si>
    <t xml:space="preserve">иные межбюджетные трансферты на реализацию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 </t>
  </si>
  <si>
    <t>Реализация мероприятий  программы "Мероприятия по профилактике терроризма и экстремизма, а также минимизации и (или) ликвидации последствий проявлений терроризма и экстремизма в  городском округе город Мегион на 2014-2017 годы" (изготовление видеороликов, листовок,методических пособий, проведение лекций, тренингов, конкурсов, мероприятий)</t>
  </si>
  <si>
    <t>0615603</t>
  </si>
  <si>
    <t>Прочие мероприятия  органов местного самоуправления ( расходы в области информатизации и связи)</t>
  </si>
  <si>
    <t>Прочие мероприятия органов местного самоуправления (оплата: государственных пошлин, вступительных  членских взносов в некомерческие организации,оплата по исполнительным листам, денежное вознаграждение к Почетной грамоте главы города)</t>
  </si>
  <si>
    <t>реализация мероприятий подпрограммы 2  "Подготовка спортивного резерва" в рамках муниципальной программы  "Развитие физической культуры и спорта в муниципальном образовании  город Мегион на 2014 -2020 годы" (проведение спортивно-массовых мероприятий, участие в спортивных соревнованиях)</t>
  </si>
  <si>
    <t>иные межбюджетные трансферты, за исключением субсидий на софинансирование капитальных вложений в объект муниципальной собственности подпрограммы "Обеспечение прав граждан на доступ к культурным ценностям и информации"  в рамках муниципальной программы "Развитие культуры и туризма в муниципальном образовании  город Мегион на 2014 -2017 годы" (развитие общедоступных библиотек)</t>
  </si>
  <si>
    <t>реализация мероприятий подпрограммы "Управление муниципальным долгом" в рамках муниципальной программы  "Управление муниципальными финансами городского  округа город Мегион на 2014 год и плановый период 2015-2016 годов" (обслуживание муниципального долга)</t>
  </si>
  <si>
    <t xml:space="preserve">субсидии на реализацию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 (разработки проектов, приобретения, установки, монтажа, подключения систем видеообзора, модернизацию, функционирование имеющихся систем видеонаблюдения по направлениям общественного порядка и безопасности дорожного движения) </t>
  </si>
  <si>
    <t>расходы на обеспечение деятельности (оказание услуг) муниципальных учреждений подпрограммы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(индексация ФОТ на 5%)</t>
  </si>
  <si>
    <t>Расходы на  содержание  органов  местного самоуправления</t>
  </si>
  <si>
    <t>Норматив   формирования  расходов на содержание ОМС</t>
  </si>
  <si>
    <t>1430000</t>
  </si>
  <si>
    <t>1.5.Подпрограмма "Создание общественных спасательных постов в местах массового отдыха людей на водных объектах"</t>
  </si>
  <si>
    <t>0140059</t>
  </si>
  <si>
    <t>0150000</t>
  </si>
  <si>
    <t>0155414</t>
  </si>
  <si>
    <t xml:space="preserve">11.2. "Улучшение жилищных условий отдельных категорий граждан" </t>
  </si>
  <si>
    <t>11.3.Подпрограмма "Содействие развитию жилищного строительства на территории городского округа город Мегион"</t>
  </si>
  <si>
    <t xml:space="preserve">субсидии  федерального бюджета  обеспечение 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(федеральный бюджет)  в рамках подпрограммы "Адресная программа городского округа город Мегион по переселению граждан из аварийного жилищного фонда" муниципальной программы "Обеспечение доступным и комфортным жильём жителей  городского округа город Мегион в 2014-2020 годах" </t>
  </si>
  <si>
    <t>11.5. Подпрограмма "Адресная программа по переселению граждан из аварийного жилищного фонда"</t>
  </si>
  <si>
    <t>11.1.Подпрограмма "Обеспечение жильем молодых семей"</t>
  </si>
  <si>
    <t>11.4. Подпрограмма "Адресная программа по ликвидации и расселению строений приспособленных для проживания"</t>
  </si>
  <si>
    <t>Непрораммные расходы органов местного самоуправления городского округа город Мегион</t>
  </si>
  <si>
    <t>4090999</t>
  </si>
  <si>
    <t>0152601</t>
  </si>
  <si>
    <t>0202501</t>
  </si>
  <si>
    <t xml:space="preserve">Департамент образования и молодежной политики </t>
  </si>
  <si>
    <t>Департамент муниципальной собственности</t>
  </si>
  <si>
    <t>Администрация города</t>
  </si>
  <si>
    <t>0612601</t>
  </si>
  <si>
    <t>0302501</t>
  </si>
  <si>
    <t>0502501</t>
  </si>
  <si>
    <t>0522501</t>
  </si>
  <si>
    <t>0612501</t>
  </si>
  <si>
    <t>0622501</t>
  </si>
  <si>
    <t>0702501</t>
  </si>
  <si>
    <t>0802501</t>
  </si>
  <si>
    <t>0912501</t>
  </si>
  <si>
    <t>0912601</t>
  </si>
  <si>
    <t>1.1.Подпрограмма "Развитие и укрепление материально-технической базы единой дежурно-диспетчерской службы  городского округа город Мегион"</t>
  </si>
  <si>
    <t>0302701</t>
  </si>
  <si>
    <t>1002501</t>
  </si>
  <si>
    <t>Подпрограмма 3 "Создание и развитие муниципального сегмента государственной интегрированной информационной системы управления общественными финансами "Электронный бюджет"</t>
  </si>
  <si>
    <t>0530000</t>
  </si>
  <si>
    <t>6.4.Подпрограмма 4 "Реализация единой государственной политики в отрасли культуры"</t>
  </si>
  <si>
    <t>20.2.Подпрограмма "Обеспечение комплексной безопасности и комфортных условий муниципальных образовательных учреждений городского округа город Мегион"</t>
  </si>
  <si>
    <t xml:space="preserve">Расходы на обеспечение деятельности (оказание услуг) муниципальных учреждений в рамках подпрограммы  "Развитие молодежного движения, организация отдыха, оздоровления, занятости детей, подростков и молодежи городского округа город Мегион"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</si>
  <si>
    <t>иные межбюджетные трансферты на реализацию мероприятий  подпрограммы  "Развитие молодежного движения, организация отдыха, оздоровления, занятости детей, подростков и молодежи городского округа город Мегион"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(проведение мероприятий)</t>
  </si>
  <si>
    <t>20.1.Подпрограмма "Образование"</t>
  </si>
  <si>
    <t>20.Программа  "Развитие системы образования и молодежной политики  городского  округа город Мегион на 2014 год и плановый перод  2015-2020 годов"</t>
  </si>
  <si>
    <t>2020000</t>
  </si>
  <si>
    <t>2025405</t>
  </si>
  <si>
    <t>2010000</t>
  </si>
  <si>
    <t>2015602</t>
  </si>
  <si>
    <t>2010204</t>
  </si>
  <si>
    <t>2010240</t>
  </si>
  <si>
    <t>2010059</t>
  </si>
  <si>
    <t>2015507</t>
  </si>
  <si>
    <t>1112601</t>
  </si>
  <si>
    <t>13.1. Подпрограмма "Развитие транспортной системы городского округа город Мегион"</t>
  </si>
  <si>
    <t>13.2.Подпрограмма "Содержание и текущий ремонт автомобильных дорог,  проездов, элементов обустройства улично-дорожной сети городского округа город Мегион"</t>
  </si>
  <si>
    <t>14.1.Подпрограмма "Содержание объектов внешнего благоустройства городского округа  город Мегион"</t>
  </si>
  <si>
    <t>14.2.Подпрограмма "Модернизация и реформирование жилищно-коммунального комплекса городского округа город Мегион"</t>
  </si>
  <si>
    <t>14.3.Подпрограмма 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</si>
  <si>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14.4.Подпрограмма  "Капитальный ремонт, рекострукция и ремонт муниципального жилищного фонда городского округа город Мегион"</t>
  </si>
  <si>
    <t>14.5.Подпрограмма  "Содействие проведению капитального ремонта многоквартирных домов на территории городского округа город Мегион"</t>
  </si>
  <si>
    <t>15. Программа "Мероприятия в области градостроительной деятельности городского округа город Мегион на 2014 год и  период  до 2016 года"</t>
  </si>
  <si>
    <t>17.1.Подпрограмма "Профилактика правонарушений"</t>
  </si>
  <si>
    <t>17.2.Подпрограмма "Профилактика незаконного оборота и потребления наркотических средств и психотропных веществ"</t>
  </si>
  <si>
    <t>19.Программа "Защита информации органов местного самоуправления городского округа город Мегион на 2014 -2016 годы"</t>
  </si>
  <si>
    <t xml:space="preserve">иные межбюджетные трансферты на реализацию мероприятий подпрограммы  "Образование" в рамках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</si>
  <si>
    <t xml:space="preserve">Расходы на обеспечение деятельности (оказание услуг) муниципальных учреждений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</si>
  <si>
    <t>иные межбюджетные трансферты на реализацию мероприятий подпрограммы   "Развитие молодежного движения, организация отдыха, оздоровления, занятости детей, подростков и молодежи городского округа город Мегион" в рамках  муниципальной программы "Развитие системы образования и молодежной политики  городского  округа город Мегион на 2014 год и плановый перод  2015-2020 годов"</t>
  </si>
  <si>
    <t>Расходы на обеспечение деятельности (оказание услуг) муниципальных учреждений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(МАУ "КОПУСС")</t>
  </si>
  <si>
    <t>Расходы на обеспечение деятельности (оказание услуг) муниципальных учреждений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период  2015-2020 годов"</t>
  </si>
  <si>
    <t xml:space="preserve">Субвенции автономного округа  на компенсацию части родительской платы за содержание ребенка в государственных и муниципальных образовательных учреждениях,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</si>
  <si>
    <t>расходы на обеспечение деятельности (оказание услуг) муниципальных учреждений подпрограммы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</t>
  </si>
  <si>
    <t>1150000</t>
  </si>
  <si>
    <t>20.3.Подпрограмма "Развитие молодежного движения, организация отдыха, оздоровления, занятости детей, подростков и молодежи городского округа город Мегион"</t>
  </si>
  <si>
    <t>Заявлено учреждением на 2015 год</t>
  </si>
  <si>
    <t>Потребность на 2017 год</t>
  </si>
  <si>
    <t>Утверждено решением о бюджете от 25.11.2013 №377 на 2016 год (тыс.рублей)</t>
  </si>
  <si>
    <t>Утверждено решением о бюджете от 25.11.2013 №377 на 2015 год (тыс.рублей)</t>
  </si>
  <si>
    <t>0402701</t>
  </si>
  <si>
    <t>0510204</t>
  </si>
  <si>
    <t>0510240</t>
  </si>
  <si>
    <t>0645608</t>
  </si>
  <si>
    <t>1130000</t>
  </si>
  <si>
    <t>1132601</t>
  </si>
  <si>
    <t>1200000</t>
  </si>
  <si>
    <t>1200059</t>
  </si>
  <si>
    <t>1202501</t>
  </si>
  <si>
    <t>1310000</t>
  </si>
  <si>
    <t>1312601</t>
  </si>
  <si>
    <t>1312701</t>
  </si>
  <si>
    <t>1320000</t>
  </si>
  <si>
    <t>1322501</t>
  </si>
  <si>
    <t>1325419</t>
  </si>
  <si>
    <t>1332501</t>
  </si>
  <si>
    <t>1330000</t>
  </si>
  <si>
    <t>1400000</t>
  </si>
  <si>
    <t>1410000</t>
  </si>
  <si>
    <t>1412501</t>
  </si>
  <si>
    <t>1422601</t>
  </si>
  <si>
    <t>1425411</t>
  </si>
  <si>
    <t>1422701</t>
  </si>
  <si>
    <t>1432501</t>
  </si>
  <si>
    <t>1440000</t>
  </si>
  <si>
    <t>1442501</t>
  </si>
  <si>
    <t>1450000</t>
  </si>
  <si>
    <t>1452601</t>
  </si>
  <si>
    <t>1502501</t>
  </si>
  <si>
    <t>1710000</t>
  </si>
  <si>
    <t>1712601</t>
  </si>
  <si>
    <t>1712501</t>
  </si>
  <si>
    <t>1720000</t>
  </si>
  <si>
    <t>1722501</t>
  </si>
  <si>
    <t>1802501</t>
  </si>
  <si>
    <t>1902501</t>
  </si>
  <si>
    <t>2012501</t>
  </si>
  <si>
    <t>2015608</t>
  </si>
  <si>
    <t>2022601</t>
  </si>
  <si>
    <t>2022501</t>
  </si>
  <si>
    <t>2030000</t>
  </si>
  <si>
    <t>2032501</t>
  </si>
  <si>
    <t>2030059</t>
  </si>
  <si>
    <t>4012901;4012701;4012501.</t>
  </si>
  <si>
    <t>2102501</t>
  </si>
  <si>
    <t>21.Программа  "Развитие системы обращения с отходами производства и потребления на территории  городского  округа город Мегион на 2015 - 2023 годы"</t>
  </si>
  <si>
    <t>реализация мероприятий программы  "Развитие системы обращения с отходами производства и потребления на территории  городского  округа город Мегион на 2015 - 2023 годы"</t>
  </si>
  <si>
    <t>Заявлено учреждением на 2016 год</t>
  </si>
  <si>
    <t>Прочие мероприятия  органов  местного самоуправления (расходы  на оплату стоимости проезда к месту отпуска и обратно)</t>
  </si>
  <si>
    <t>Прочие мероприятия (выплаты к Почетной грамоте Думы города)</t>
  </si>
  <si>
    <t>1422501</t>
  </si>
  <si>
    <t>Прочие мероприятия  органов  местного самоуправления (страхование муниципальных служащих, диспансеризация)</t>
  </si>
  <si>
    <t xml:space="preserve">40102901;               </t>
  </si>
  <si>
    <t>Расходы на обеспечение функций местного самоуправления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(содержание работников департамента образования - управление через МКУ"СО")</t>
  </si>
  <si>
    <r>
      <t>Утверждено решением о бюджете от</t>
    </r>
    <r>
      <rPr>
        <b/>
        <u/>
        <sz val="11"/>
        <color indexed="8"/>
        <rFont val="Times New Roman"/>
        <family val="1"/>
        <charset val="204"/>
      </rPr>
      <t xml:space="preserve"> __.09.2014г  </t>
    </r>
    <r>
      <rPr>
        <b/>
        <sz val="11"/>
        <color indexed="8"/>
        <rFont val="Times New Roman"/>
        <family val="1"/>
        <charset val="204"/>
      </rPr>
      <t xml:space="preserve"> №      на 2014 год (тыс.рублей) уточнение</t>
    </r>
  </si>
  <si>
    <t>Расходы на обеспечение деятельности (оказание услуг) муниципальных  учреждений  (Содержание МКУ "УГЗН")</t>
  </si>
  <si>
    <t>2200059</t>
  </si>
  <si>
    <t>реализация мероприятий  в рамках муниципальной программы  "Развитие информационного общества на территории   городского округа  город Мегион на 2014 -2016 годы" (устранение предписаний надзорных органов - МКУ "КС")</t>
  </si>
  <si>
    <r>
      <t xml:space="preserve">Субвенции  округа на </t>
    </r>
    <r>
      <rPr>
        <b/>
        <sz val="11"/>
        <color rgb="FFFF0000"/>
        <rFont val="Times New Roman"/>
        <family val="1"/>
        <charset val="204"/>
      </rPr>
      <t>составление (изменение и дополнение) списка кадидатов в присяжные заседатели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федеральных судов общей юрисдикции (федеральный бюджет)</t>
    </r>
  </si>
  <si>
    <r>
      <t xml:space="preserve">Субвенции автономного округа на предоставление </t>
    </r>
    <r>
      <rPr>
        <b/>
        <sz val="11"/>
        <color rgb="FFC00000"/>
        <rFont val="Times New Roman"/>
        <family val="1"/>
        <charset val="204"/>
      </rPr>
      <t>дополнительных ме</t>
    </r>
    <r>
      <rPr>
        <sz val="11"/>
        <color rgb="FFC00000"/>
        <rFont val="Times New Roman"/>
        <family val="1"/>
        <charset val="204"/>
      </rPr>
      <t>р социальной поддержки детям-сиротам и детям</t>
    </r>
    <r>
      <rPr>
        <sz val="11"/>
        <rFont val="Times New Roman"/>
        <family val="1"/>
        <charset val="204"/>
      </rPr>
      <t>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 в рамках подпрограммы "Дети Югры" государственной программы "Социальная поддержка жителей Ханты-Мансийского автономного округа – Югры" на 2014 – 2020 годы</t>
    </r>
  </si>
  <si>
    <t>1715443</t>
  </si>
  <si>
    <t>МБДОУ "Детский сад Теремок"</t>
  </si>
  <si>
    <t>4012501.</t>
  </si>
  <si>
    <t xml:space="preserve">Переданные государсвенные полномочия </t>
  </si>
  <si>
    <t>0510059</t>
  </si>
  <si>
    <t xml:space="preserve"> -МАУ "Дворец искусств"</t>
  </si>
  <si>
    <t>0915806</t>
  </si>
  <si>
    <t>0922501</t>
  </si>
  <si>
    <t>1115020</t>
  </si>
  <si>
    <t>1132501</t>
  </si>
  <si>
    <t>1142601</t>
  </si>
  <si>
    <t>МКУ "Служба обеспечения"</t>
  </si>
  <si>
    <t>1322701</t>
  </si>
  <si>
    <t>1312501</t>
  </si>
  <si>
    <t>субсидии  автономного округа за исключением субсидий на  софинансирование капитальных вложений в объект муниципальной собственности  подпрограммы "Создание условий для обеспечения качественными коммунальными услугами" госпрограммы  " Развитие ЖКК и повышение энергетической эффективности в ХМАО-Юнгре на 2014-2020годы"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 (разработка схем водоснабжения и водоотведения) (в 15 программе)</t>
  </si>
  <si>
    <t>1505410</t>
  </si>
  <si>
    <t>реализация 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 за счет средств бюджета автономного округа (иные межбюджетные трансферты)</t>
  </si>
  <si>
    <t>2015425</t>
  </si>
  <si>
    <t>реализация мероприятий подпрограммы ""Развитие молодежного движения, организация отдыха, оздоровления, занятости детей, подростков и молодежи городского округа город Мегион на 2014-2020 годы"" муниципальной программы ""Развитие системы образования  и молодежной политики городского округа город Мегион на 2014 год и плановый период 2015-2020 годов"  молодежные трудовые отряды за счет средств бюджета автономного округа (иные межбюджетные трансферты)</t>
  </si>
  <si>
    <t xml:space="preserve">Субсидия автономного округа на реализацию мероприятий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 по выплате компенсаций затрат дошкольным образовательным организациям, </t>
  </si>
  <si>
    <t>050/040</t>
  </si>
  <si>
    <t>040/050</t>
  </si>
  <si>
    <t>Справочно: средства необходимые на реализацию Указа Президента от 07.05.2014 №597 согласно утвержденным "Дорожным картам", в том числе:</t>
  </si>
  <si>
    <t>Управление физической культуры и спорта, отдел культуры, согласно "Дорожной карте по доп.образованию"</t>
  </si>
  <si>
    <t>Отдел культуры по учрежденям культуры, согласно "дорожной карте по культуре"</t>
  </si>
  <si>
    <t>Глава города  -  Председатель  Думы города</t>
  </si>
  <si>
    <t>011/040</t>
  </si>
  <si>
    <t>012/040</t>
  </si>
  <si>
    <r>
      <t>Субвенции автономного округа на реализацию подпрограммы "Развитие животноводства, переработки и реализации продукции животноводства" государственной программы "</t>
    </r>
    <r>
      <rPr>
        <b/>
        <sz val="11"/>
        <color rgb="FFFF0000"/>
        <rFont val="Times New Roman"/>
        <family val="1"/>
        <charset val="204"/>
      </rPr>
      <t>Развитие агропромышленного комплекса</t>
    </r>
    <r>
      <rPr>
        <sz val="11"/>
        <rFont val="Times New Roman"/>
        <family val="1"/>
        <charset val="204"/>
      </rPr>
      <t xml:space="preserve"> и рынков сельскохозяйственной продукции, сырья и продовольствия в Ханты-Мансийском автономном округе – Югре" в 2014 – 2020 годах</t>
    </r>
  </si>
  <si>
    <r>
      <t>Субвенции автономного округа на реализацию подпрограммы "Поддержка малых форм хозяйствования" государственной программы "</t>
    </r>
    <r>
      <rPr>
        <b/>
        <sz val="11"/>
        <color rgb="FFFF0000"/>
        <rFont val="Times New Roman"/>
        <family val="1"/>
        <charset val="204"/>
      </rPr>
      <t>Развитие агропромышленного комплекс</t>
    </r>
    <r>
      <rPr>
        <b/>
        <sz val="11"/>
        <rFont val="Times New Roman"/>
        <family val="1"/>
        <charset val="204"/>
      </rPr>
      <t>а</t>
    </r>
    <r>
      <rPr>
        <sz val="11"/>
        <rFont val="Times New Roman"/>
        <family val="1"/>
        <charset val="204"/>
      </rPr>
      <t xml:space="preserve"> и рынков сельскохозяйственной продукции, сырья и продовольствия в Ханты-Мансийском автономном округе – Югре" в 2014 – 2020 годах</t>
    </r>
  </si>
  <si>
    <r>
      <t>Субвенции  автономного округа на реализацию подпрограммы "Обеспечение стабильной благополучной эпизоотической обстановки в ХМАО-Югре  и защита населения от болезней общих для человека и животных"  государственной программы  государственной программы "</t>
    </r>
    <r>
      <rPr>
        <b/>
        <sz val="11"/>
        <color rgb="FFFF0000"/>
        <rFont val="Times New Roman"/>
        <family val="1"/>
        <charset val="204"/>
      </rPr>
      <t>Развитие агропромышленного комплекса</t>
    </r>
    <r>
      <rPr>
        <sz val="11"/>
        <rFont val="Times New Roman"/>
        <family val="1"/>
        <charset val="204"/>
      </rPr>
      <t xml:space="preserve"> и рынков сельскохозяйственной продукции, сырья и продовольствия в Ханты-Мансийском автономном округе – Югре" в 2014–2020 годах</t>
    </r>
  </si>
  <si>
    <r>
      <t xml:space="preserve">Субвенции на выплату </t>
    </r>
    <r>
      <rPr>
        <b/>
        <sz val="11"/>
        <rFont val="Times New Roman"/>
        <family val="1"/>
        <charset val="204"/>
      </rPr>
      <t>е</t>
    </r>
    <r>
      <rPr>
        <b/>
        <sz val="11"/>
        <color rgb="FFFF0000"/>
        <rFont val="Times New Roman"/>
        <family val="1"/>
        <charset val="204"/>
      </rPr>
      <t xml:space="preserve">диновременного пособия </t>
    </r>
    <r>
      <rPr>
        <sz val="11"/>
        <color rgb="FFFF0000"/>
        <rFont val="Times New Roman"/>
        <family val="1"/>
        <charset val="204"/>
      </rPr>
      <t>при всех формах устройства детей</t>
    </r>
    <r>
      <rPr>
        <sz val="11"/>
        <rFont val="Times New Roman"/>
        <family val="1"/>
        <charset val="204"/>
      </rPr>
      <t>, лишенных родительского попечения, в семью(федеральный бюджет)</t>
    </r>
  </si>
  <si>
    <r>
      <t xml:space="preserve">Доплаты к </t>
    </r>
    <r>
      <rPr>
        <sz val="11"/>
        <color rgb="FFFF0000"/>
        <rFont val="Times New Roman"/>
        <family val="1"/>
        <charset val="204"/>
      </rPr>
      <t>пенсии</t>
    </r>
    <r>
      <rPr>
        <sz val="11"/>
        <color indexed="8"/>
        <rFont val="Times New Roman"/>
        <family val="1"/>
        <charset val="204"/>
      </rPr>
      <t xml:space="preserve"> муниципальным служащим</t>
    </r>
  </si>
  <si>
    <r>
      <t xml:space="preserve">Мероприятия в области социальной политики (единовременные выплаты:участникам ВОВ, жителям города </t>
    </r>
    <r>
      <rPr>
        <sz val="11"/>
        <color rgb="FFFF0000"/>
        <rFont val="Times New Roman"/>
        <family val="1"/>
        <charset val="204"/>
      </rPr>
      <t>пострадавшим при пожаре)</t>
    </r>
  </si>
  <si>
    <t>5.Программа "Управление муниципальными финансами городского округа город Мегион на 2014 -2020 годы"</t>
  </si>
  <si>
    <t>2.Программа "Улучшение условий и охраны труда в  городском округе город Мегион на 2014-2020 годы"</t>
  </si>
  <si>
    <t xml:space="preserve">13.3. Подпрограмма  "Повышение безопасности дорожного движения в городском округе город Мегион" </t>
  </si>
  <si>
    <t>расходы на обеспечение функций местного самоуправления в рамках муниципальной программы "Управление муниципальными финансами городского  округа город Мегион на 2014-2020 годы" -содержание работников департамент финансов (администрация+ МКУ "СО")</t>
  </si>
  <si>
    <t>реализация мероприятий муниципальнгой программы  "Управление муниципальными финансами городского  округа город Мегион на 2014 -2020 годы" (разработка бюджетной стратегии)</t>
  </si>
  <si>
    <t>реализация мероприятий подпрограммы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 муниципальной программы "Развитие транспортной системы городского округа город Мегион на 2014-2017 годы" (возмещение недополученных доходов в связи с выполнением мероприятий по осуществлению дорожной деятельности)</t>
  </si>
  <si>
    <t xml:space="preserve">Субсидии, за исключением субсидий на софинансирование капитальных вложений в объект государственной (муниципальной) собственности на реализацию подпрограммы 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 в рамках муниципальной программы  "Развитие транспортной системы  городского округа  город Мегион на 2014 -2017 годы" </t>
  </si>
  <si>
    <t>ХМАО</t>
  </si>
  <si>
    <t>ФБ</t>
  </si>
  <si>
    <t>520ФБ</t>
  </si>
  <si>
    <t>1152601</t>
  </si>
  <si>
    <t>Депутат законодательного (представительного)органа власти (  октября 2014г заместитель председателя)</t>
  </si>
  <si>
    <t>указ</t>
  </si>
  <si>
    <r>
      <t xml:space="preserve">Расходы на обеспечение деятельности (оказание услуг) муниципальных  учреждений  </t>
    </r>
    <r>
      <rPr>
        <sz val="12"/>
        <color rgb="FFFF0000"/>
        <rFont val="Times New Roman"/>
        <family val="1"/>
        <charset val="204"/>
      </rPr>
      <t>(Содержание МКУ "ЦБ")</t>
    </r>
  </si>
  <si>
    <t>Сумма, предлагаемая к включение в проект бюджета на 2015 (МБ)</t>
  </si>
  <si>
    <t>Заявлено учреждением на 2016 год (МБ)</t>
  </si>
  <si>
    <t>Заявлено учреждением на 2017 год (МБ)</t>
  </si>
  <si>
    <t>Расходы всего (С учетом УКАЗОВ), в том числе:</t>
  </si>
  <si>
    <t>отклонение от заявленной суммы</t>
  </si>
  <si>
    <t>% в программном формате</t>
  </si>
  <si>
    <t>% непрограммных расходов</t>
  </si>
  <si>
    <t>целевые межбюджетных трансфертов (предварительные объемы) на 2016 год</t>
  </si>
  <si>
    <t>отклонение от норматива по ОМС</t>
  </si>
  <si>
    <t>Уиверждено решением  от 25.11.2013 №377 на 2015 (МБ)</t>
  </si>
  <si>
    <r>
      <t xml:space="preserve">Обеспечение деятельности  Контрольно-счетной палаты городского округа  город Мегион </t>
    </r>
    <r>
      <rPr>
        <b/>
        <sz val="11"/>
        <color rgb="FFFF0000"/>
        <rFont val="Times New Roman"/>
        <family val="1"/>
        <charset val="204"/>
      </rPr>
      <t>15149,1</t>
    </r>
  </si>
  <si>
    <t xml:space="preserve">Обеспечение деятельности  Думы города Мегиона  </t>
  </si>
  <si>
    <t>Прочие мероприятия органов местного самоуправления ( прочие расходы к Почетной грамоте главы города)</t>
  </si>
  <si>
    <t xml:space="preserve">МБДОУ "Детский сад  "УМКА" </t>
  </si>
  <si>
    <t>МКУ "Капитальное строительство"</t>
  </si>
  <si>
    <t>МКУ "Централизованная бухгалтерия"</t>
  </si>
  <si>
    <t>МКУ "УГЗН"</t>
  </si>
  <si>
    <t>ДМС</t>
  </si>
  <si>
    <t>ДОиМП</t>
  </si>
  <si>
    <t>реализация мероприятий  в рамках муниципальной программы  "Развитие информационного общества на территории   городского округа  город Мегион на 2014 -2016 годы" (приобретение компьютерной техники)</t>
  </si>
  <si>
    <t>1412601</t>
  </si>
  <si>
    <t>субсидии на развитие инфраструктуры</t>
  </si>
  <si>
    <t>субсидии на реализацию Указа Президента от 07.05.2014 №597,761, в том числе:</t>
  </si>
  <si>
    <t xml:space="preserve">   учреждения доп.образования культуры</t>
  </si>
  <si>
    <t xml:space="preserve">   учреждения доп.образования физ.культуры и спорта</t>
  </si>
  <si>
    <t xml:space="preserve">   учреждения культуры</t>
  </si>
  <si>
    <t>прочие расходы по органам (льготный, страхование, информатизация)</t>
  </si>
  <si>
    <t>2215517</t>
  </si>
  <si>
    <t>2215520</t>
  </si>
  <si>
    <t>2215589</t>
  </si>
  <si>
    <t>09012601</t>
  </si>
  <si>
    <t>Всего расходов:</t>
  </si>
  <si>
    <t>муниципальной программы "Развитие муниципального управления на 2015-2017 годы"</t>
  </si>
  <si>
    <t>22 3 0000</t>
  </si>
  <si>
    <t>22 2 0000</t>
  </si>
  <si>
    <t>22 2 0059</t>
  </si>
  <si>
    <t>22.1. подпрограмма "Осуществление функций должностных лиц и органов администрации города в рамках собственных и переданных государственных полномочий" муниципальной программы "Развитие муниципального управления на 2015-2017 годы"</t>
  </si>
  <si>
    <t>22.2.подпрограмма "Повышение доступности и качества предоставляемых государственных и муниципальных услуг" муниципальной программы "Развитие муниципального управления на 2015-2017 годы"</t>
  </si>
  <si>
    <t>22.3.подпрограмма "Обеспечение деятельности , исполнения функций и выполнения полномочий органов администрации"</t>
  </si>
  <si>
    <t>Итого : Расходы на  содержание  органов  местного самоуправления</t>
  </si>
  <si>
    <t>4035508</t>
  </si>
  <si>
    <r>
      <t>403</t>
    </r>
    <r>
      <rPr>
        <sz val="11"/>
        <color rgb="FFFF0000"/>
        <rFont val="Times New Roman"/>
        <family val="1"/>
        <charset val="204"/>
      </rPr>
      <t>5260</t>
    </r>
  </si>
  <si>
    <t>4035528</t>
  </si>
  <si>
    <r>
      <t>403</t>
    </r>
    <r>
      <rPr>
        <sz val="11"/>
        <color rgb="FFFF0000"/>
        <rFont val="Times New Roman"/>
        <family val="1"/>
        <charset val="204"/>
      </rPr>
      <t>5525</t>
    </r>
  </si>
  <si>
    <r>
      <t>403</t>
    </r>
    <r>
      <rPr>
        <sz val="11"/>
        <color rgb="FFFF0000"/>
        <rFont val="Times New Roman"/>
        <family val="1"/>
        <charset val="204"/>
      </rPr>
      <t>5522</t>
    </r>
  </si>
  <si>
    <t>4035683</t>
  </si>
  <si>
    <t>4035604</t>
  </si>
  <si>
    <r>
      <t>403</t>
    </r>
    <r>
      <rPr>
        <sz val="11"/>
        <color rgb="FFFF0000"/>
        <rFont val="Times New Roman"/>
        <family val="1"/>
        <charset val="204"/>
      </rPr>
      <t>5120</t>
    </r>
  </si>
  <si>
    <t>расходы на проведение муниципальных выборов</t>
  </si>
  <si>
    <t xml:space="preserve">ДОиМП </t>
  </si>
  <si>
    <t>Сумма, предлагаемая к включение в проект бюджета на 2016 (МБ)</t>
  </si>
  <si>
    <t>Заявлено учреждением на 2018 год (МБ)</t>
  </si>
  <si>
    <r>
      <t>Прочие мероприятия  органов  местного самоуправления (</t>
    </r>
    <r>
      <rPr>
        <sz val="11"/>
        <color rgb="FFFF0000"/>
        <rFont val="Times New Roman"/>
        <family val="1"/>
        <charset val="204"/>
      </rPr>
      <t>расходы  на оплату стоимости проезда к месту отпуска и обратно)</t>
    </r>
  </si>
  <si>
    <r>
      <t>Прочие мероприятия  органов  местного самоуправления</t>
    </r>
    <r>
      <rPr>
        <sz val="12"/>
        <color rgb="FFFF0000"/>
        <rFont val="Times New Roman"/>
        <family val="1"/>
        <charset val="204"/>
      </rPr>
      <t xml:space="preserve"> (расходы  на оплату  страхования М.С, диспансеризации</t>
    </r>
    <r>
      <rPr>
        <sz val="11"/>
        <color rgb="FFFF0000"/>
        <rFont val="Times New Roman"/>
        <family val="1"/>
        <charset val="204"/>
      </rPr>
      <t>)</t>
    </r>
  </si>
  <si>
    <r>
      <t>Прочие мероприятия  органов местного самоуправления ( расходы в области и</t>
    </r>
    <r>
      <rPr>
        <sz val="11"/>
        <color rgb="FFFF0000"/>
        <rFont val="Times New Roman"/>
        <family val="1"/>
        <charset val="204"/>
      </rPr>
      <t>нформатизации и связи)</t>
    </r>
  </si>
  <si>
    <r>
      <t xml:space="preserve">Прочие мероприятия  органов местного самоуправления ( расходы по оплате членских </t>
    </r>
    <r>
      <rPr>
        <sz val="11"/>
        <color rgb="FFFF0000"/>
        <rFont val="Times New Roman"/>
        <family val="1"/>
        <charset val="204"/>
      </rPr>
      <t>взносов)</t>
    </r>
  </si>
  <si>
    <t>0510000</t>
  </si>
  <si>
    <t>1332601</t>
  </si>
  <si>
    <t>1420000</t>
  </si>
  <si>
    <t>1602601</t>
  </si>
  <si>
    <t>2200000</t>
  </si>
  <si>
    <t>МБ.-Утверждено решением о бюджете от 25.11.2013 №377 на 2016 год;           МБТ-предварительные объемы(тыс.рублей)</t>
  </si>
  <si>
    <t>реализация мероприятий на приобретение объектов капитального строительства дошкольных образовательных учрежденийв рамках  подпрограммы   "Обеспечение комплексной безопасности и комфортных условий муниципальных образовательных учреждений городского округа город Мегион"  муниципальной программы "Развитие системы образования и молодежной политики  городского  округа город Мегион на 2014 год и плановый перод  2015-2020 годов" (доля софинансирования  на приобретение  детского сада на 260 мест в 11 мкр. г.Мегиона и детского сада на 320 мест в 19 мкр. г.Мегиона)</t>
  </si>
  <si>
    <t>субсидии автономного округа на приобретение объектов капитального строительства дошкольных образовательных учреждений в рамках  подпрограммы   "Обеспечение комплексной безопасности и комфортных условий муниципальных образовательных учреждений городского округа город Мегион" муниципальной программы "Развитие системы образования и молодежной политики  городского  округа город Мегион на 2014 год и плановый перод  2015-2020 годов" (приобретение  детского сада на 260 мест в 11 мкр. г.Мегиона и детского сада на 320 мест в 19 мкр. г.Мегиона)</t>
  </si>
  <si>
    <t>Сумма, предлагаемая к включение в проект бюджета на 2017 (МБ)</t>
  </si>
  <si>
    <t>целевые межбюджетных трансфертов (предварительные объемы) на 2017 год</t>
  </si>
  <si>
    <t>Сумма, предлагаемая к включение в проект бюджета на 2018 (МБ)</t>
  </si>
  <si>
    <t>целевые межбюджетных трансфертов (предварительные объемы) на 2018 год</t>
  </si>
  <si>
    <t>разработка тех.задания на проектирование АПК "Безопасный город", разработка тех.проекта по развитию (созданию) АПК "Безопасный город"</t>
  </si>
  <si>
    <t>0162501</t>
  </si>
  <si>
    <t xml:space="preserve"> -МАУ "Театр музыки"</t>
  </si>
  <si>
    <t xml:space="preserve"> -МАУ "Региональный историко-культурный и экологический центр"</t>
  </si>
  <si>
    <t>041</t>
  </si>
  <si>
    <r>
      <t xml:space="preserve">Расходы на обеспечение деятельности (оказание услуг) муниципальных  учреждений  (Содержание </t>
    </r>
    <r>
      <rPr>
        <sz val="11"/>
        <color rgb="FFFF0000"/>
        <rFont val="Times New Roman"/>
        <family val="1"/>
        <charset val="204"/>
      </rPr>
      <t>МУ "ЦБ"</t>
    </r>
    <r>
      <rPr>
        <sz val="11"/>
        <rFont val="Times New Roman"/>
        <family val="1"/>
        <charset val="204"/>
      </rPr>
      <t xml:space="preserve">-  </t>
    </r>
    <r>
      <rPr>
        <b/>
        <sz val="11"/>
        <color rgb="FFFF0000"/>
        <rFont val="Times New Roman"/>
        <family val="1"/>
        <charset val="204"/>
      </rPr>
      <t>в программе №5)</t>
    </r>
  </si>
  <si>
    <t>22. Программа "Развитие муниципального управления на 2015 - 2018 годы"</t>
  </si>
  <si>
    <t>Прочие мероприятия органов местного самоуправления ( прочие расходы к Почетной грамоте  Думы города)</t>
  </si>
  <si>
    <t xml:space="preserve">1002501 </t>
  </si>
  <si>
    <t>Расходы по содержанию вновь вводимого объекта ФСК "С Ледовой ареной"</t>
  </si>
  <si>
    <r>
      <rPr>
        <b/>
        <sz val="12"/>
        <color rgb="FFFF0000"/>
        <rFont val="Times New Roman"/>
        <family val="1"/>
        <charset val="204"/>
      </rPr>
      <t>Утверждено</t>
    </r>
    <r>
      <rPr>
        <b/>
        <sz val="12"/>
        <color theme="1"/>
        <rFont val="Times New Roman"/>
        <family val="1"/>
        <charset val="204"/>
      </rPr>
      <t xml:space="preserve"> решением о бюджете от 27.11.2014 №470 на 2015 год (тыс.рублей)</t>
    </r>
  </si>
  <si>
    <r>
      <rPr>
        <b/>
        <sz val="12"/>
        <color rgb="FFFF0000"/>
        <rFont val="Times New Roman"/>
        <family val="1"/>
        <charset val="204"/>
      </rPr>
      <t xml:space="preserve">УТОЧНЕНО </t>
    </r>
    <r>
      <rPr>
        <b/>
        <sz val="12"/>
        <color theme="1"/>
        <rFont val="Times New Roman"/>
        <family val="1"/>
        <charset val="204"/>
      </rPr>
      <t>решением о бюджете от _________ на 2015 год (тыс.рублей)</t>
    </r>
  </si>
  <si>
    <r>
      <t>Уточнено решением о бюджете от</t>
    </r>
    <r>
      <rPr>
        <b/>
        <u/>
        <sz val="12"/>
        <color indexed="8"/>
        <rFont val="Times New Roman"/>
        <family val="1"/>
        <charset val="204"/>
      </rPr>
      <t xml:space="preserve"> 31.10.2014г  </t>
    </r>
    <r>
      <rPr>
        <b/>
        <sz val="12"/>
        <color indexed="8"/>
        <rFont val="Times New Roman"/>
        <family val="1"/>
        <charset val="204"/>
      </rPr>
      <t xml:space="preserve"> №      на 2014 год (тыс.рублей) </t>
    </r>
  </si>
  <si>
    <t>МБ.-Утверждено решением о бюджете от 25.11.2013 №377 на 2015 год;           МБТ-предварительные объемы(тыс.рублей)</t>
  </si>
  <si>
    <r>
      <t>субвенции автономного округа на осуществление полномочий по государственному управлению охраной труда в рамках муниципальной программы "Улучшение условий и охраны труда в  городском округе город Мегион на 2014-2020 годы" (</t>
    </r>
    <r>
      <rPr>
        <sz val="12"/>
        <color rgb="FFFF0000"/>
        <rFont val="Times New Roman"/>
        <family val="1"/>
        <charset val="204"/>
      </rPr>
      <t>содержание работников отдела труда департамента экономической политики, осуществляющих гос.полномочия</t>
    </r>
    <r>
      <rPr>
        <sz val="12"/>
        <rFont val="Times New Roman"/>
        <family val="1"/>
        <charset val="204"/>
      </rPr>
      <t>)</t>
    </r>
  </si>
  <si>
    <r>
      <rPr>
        <sz val="12"/>
        <rFont val="Times New Roman"/>
        <family val="1"/>
        <charset val="204"/>
      </rPr>
      <t>020</t>
    </r>
    <r>
      <rPr>
        <sz val="12"/>
        <color rgb="FFC00000"/>
        <rFont val="Times New Roman"/>
        <family val="1"/>
        <charset val="204"/>
      </rPr>
      <t>5513</t>
    </r>
  </si>
  <si>
    <r>
      <t>030</t>
    </r>
    <r>
      <rPr>
        <sz val="12"/>
        <color rgb="FFFF0000"/>
        <rFont val="Times New Roman"/>
        <family val="1"/>
        <charset val="204"/>
      </rPr>
      <t>5428</t>
    </r>
  </si>
  <si>
    <r>
      <t xml:space="preserve">расходы на обеспечение функций местного самоуправления в рамках муниципальной программы "Управление муниципальными финансами городского  округа город Мегион на 2014-2020 годы" </t>
    </r>
    <r>
      <rPr>
        <sz val="12"/>
        <color rgb="FFFF0000"/>
        <rFont val="Times New Roman"/>
        <family val="1"/>
        <charset val="204"/>
      </rPr>
      <t>(обеспечение деятельности департамента финансов)</t>
    </r>
  </si>
  <si>
    <r>
      <t xml:space="preserve">прочие мероприятия органа местного самоуправления  в рамках муниципальной программы "Управление муниципальными финансами городского  округа город Мегион на 2014-2020 годы" (департамент финансов- </t>
    </r>
    <r>
      <rPr>
        <sz val="12"/>
        <color rgb="FFFF0000"/>
        <rFont val="Times New Roman"/>
        <family val="1"/>
        <charset val="204"/>
      </rPr>
      <t>льготный проезд</t>
    </r>
    <r>
      <rPr>
        <sz val="12"/>
        <color theme="1"/>
        <rFont val="Times New Roman"/>
        <family val="1"/>
        <charset val="204"/>
      </rPr>
      <t>)</t>
    </r>
  </si>
  <si>
    <r>
      <t>прочие мероприятия органа местного самоуправления  в рамках муниципальной программы "Управление муниципальными финансами городского  округа город Мегион на 2014 -2020 годы" (департамент финансов-</t>
    </r>
    <r>
      <rPr>
        <sz val="12"/>
        <color rgb="FFFF0000"/>
        <rFont val="Times New Roman"/>
        <family val="1"/>
        <charset val="204"/>
      </rPr>
      <t>страхование, диспансеризация</t>
    </r>
    <r>
      <rPr>
        <sz val="12"/>
        <color theme="1"/>
        <rFont val="Times New Roman"/>
        <family val="1"/>
        <charset val="204"/>
      </rPr>
      <t>)</t>
    </r>
  </si>
  <si>
    <r>
      <t xml:space="preserve">прочие мероприятия органа местного самоуправления  в рамках муниципальной программы "Управление муниципальными финансами городского  округа город Мегион на 2014-2020  годы" (департамент финансов расходы по </t>
    </r>
    <r>
      <rPr>
        <sz val="12"/>
        <color rgb="FFFF0000"/>
        <rFont val="Times New Roman"/>
        <family val="1"/>
        <charset val="204"/>
      </rPr>
      <t>информатизации через МКУ СО</t>
    </r>
    <r>
      <rPr>
        <sz val="12"/>
        <color theme="1"/>
        <rFont val="Times New Roman"/>
        <family val="1"/>
        <charset val="204"/>
      </rPr>
      <t>)</t>
    </r>
  </si>
  <si>
    <r>
      <t xml:space="preserve">реализация мероприятий подпрограммы "Управление муниципальным долгом" в рамках муниципальной программы  "Управление муниципальными финансами городского  округа город Мегион на 2014 -2020 годы" </t>
    </r>
    <r>
      <rPr>
        <sz val="12"/>
        <color rgb="FFFF0000"/>
        <rFont val="Times New Roman"/>
        <family val="1"/>
        <charset val="204"/>
      </rPr>
      <t>(обслуживание муниципального долга)</t>
    </r>
  </si>
  <si>
    <r>
      <rPr>
        <sz val="12"/>
        <rFont val="Times New Roman"/>
        <family val="1"/>
        <charset val="204"/>
      </rPr>
      <t>061</t>
    </r>
    <r>
      <rPr>
        <sz val="12"/>
        <color rgb="FFC00000"/>
        <rFont val="Times New Roman"/>
        <family val="1"/>
        <charset val="204"/>
      </rPr>
      <t>5418</t>
    </r>
  </si>
  <si>
    <r>
      <rPr>
        <sz val="12"/>
        <rFont val="Times New Roman"/>
        <family val="1"/>
        <charset val="204"/>
      </rPr>
      <t>061</t>
    </r>
    <r>
      <rPr>
        <sz val="12"/>
        <color rgb="FFC00000"/>
        <rFont val="Times New Roman"/>
        <family val="1"/>
        <charset val="204"/>
      </rPr>
      <t>5417</t>
    </r>
  </si>
  <si>
    <r>
      <t>061</t>
    </r>
    <r>
      <rPr>
        <sz val="12"/>
        <color rgb="FFFF0000"/>
        <rFont val="Times New Roman"/>
        <family val="1"/>
        <charset val="204"/>
      </rPr>
      <t>5144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</si>
  <si>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(обеспечение комплексной безопасностии комфортных условий в учреждения спорта, мероприятия по энергосбережению)</t>
    </r>
  </si>
  <si>
    <r>
      <t>091</t>
    </r>
    <r>
      <rPr>
        <sz val="12"/>
        <color rgb="FFFF0000"/>
        <rFont val="Times New Roman"/>
        <family val="1"/>
        <charset val="204"/>
      </rPr>
      <t>5431</t>
    </r>
  </si>
  <si>
    <r>
      <t xml:space="preserve">расходы на обеспечение деятельности (оказание услуг) муниципальных учреждений  подпрограммы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 </t>
    </r>
    <r>
      <rPr>
        <sz val="12"/>
        <color rgb="FFFF0000"/>
        <rFont val="Times New Roman"/>
        <family val="1"/>
        <charset val="204"/>
      </rPr>
      <t>(Спорт-Альтаир)</t>
    </r>
  </si>
  <si>
    <r>
      <t>расходы на обеспечение деятельности (оказание услуг) муниципальных учреждений подпрограммы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</t>
    </r>
    <r>
      <rPr>
        <sz val="12"/>
        <color rgb="FFFF0000"/>
        <rFont val="Times New Roman"/>
        <family val="1"/>
        <charset val="204"/>
      </rPr>
      <t xml:space="preserve"> (25 окладов в учреждениях доп. образования)</t>
    </r>
  </si>
  <si>
    <r>
      <t xml:space="preserve">Субвенции на осуществление отдельного государственного полномочия ХМАО-Югры </t>
    </r>
    <r>
      <rPr>
        <sz val="12"/>
        <color rgb="FFFF0000"/>
        <rFont val="Times New Roman"/>
        <family val="1"/>
        <charset val="204"/>
      </rPr>
      <t xml:space="preserve">по присвоению спортивных разрядов и квалификационных категорий спортивных судей </t>
    </r>
    <r>
      <rPr>
        <sz val="12"/>
        <color theme="1"/>
        <rFont val="Times New Roman"/>
        <family val="1"/>
        <charset val="204"/>
      </rPr>
      <t>в рамках подпрограммы "Развитие массовой физической культуры и спорта" гос.программы "Развитие физической культуры и спорта в ХМАО-Югре на 2014-2020 годы"</t>
    </r>
  </si>
  <si>
    <r>
      <rPr>
        <b/>
        <sz val="12"/>
        <rFont val="Times New Roman"/>
        <family val="1"/>
        <charset val="204"/>
      </rPr>
      <t>092</t>
    </r>
    <r>
      <rPr>
        <b/>
        <sz val="12"/>
        <color rgb="FFC00000"/>
        <rFont val="Times New Roman"/>
        <family val="1"/>
        <charset val="204"/>
      </rPr>
      <t>5530</t>
    </r>
  </si>
  <si>
    <r>
      <t>реализация мероприятий подпрограммы 2  "Подготовка спортивного резерва" в рамках муниципальной программы  "Развитие физической культуры и спорта в муниципальном образовании  город Мегион на 2014 -2020 годы"</t>
    </r>
    <r>
      <rPr>
        <sz val="12"/>
        <color rgb="FFFF0000"/>
        <rFont val="Times New Roman"/>
        <family val="1"/>
        <charset val="204"/>
      </rPr>
      <t xml:space="preserve"> (проведение спортивно-массовых мероприятий, участие в спортивных соревнованиях)</t>
    </r>
  </si>
  <si>
    <r>
      <rPr>
        <b/>
        <sz val="12"/>
        <rFont val="Times New Roman"/>
        <family val="1"/>
        <charset val="204"/>
      </rPr>
      <t>10</t>
    </r>
    <r>
      <rPr>
        <b/>
        <sz val="12"/>
        <color rgb="FFFF0000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>Программа "Управление муниципальным имуществом  городского округа город Мегион на 2014-2020 годы"</t>
    </r>
  </si>
  <si>
    <r>
      <t>расходы на обеспечение функций местного самоуправления в рамках муниципальной программы "Управление муниципальным имуществом  городского округа город Мегион на 2014-2020 годы"</t>
    </r>
    <r>
      <rPr>
        <sz val="12"/>
        <color rgb="FFFF0000"/>
        <rFont val="Times New Roman"/>
        <family val="1"/>
        <charset val="204"/>
      </rPr>
      <t xml:space="preserve"> (обеспечение деятельности  департамента муниципальной собственности)</t>
    </r>
  </si>
  <si>
    <r>
      <t xml:space="preserve">расходы на обеспечение функций местного самоуправления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(содержание работников департамент муниципальной собственности-МКУ " СО")</t>
    </r>
  </si>
  <si>
    <r>
      <t xml:space="preserve">прочие мероприятия органа местного самоуправления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(оплата  проезда к месту использования отпуска и обратно по ДМС)</t>
    </r>
  </si>
  <si>
    <r>
      <t xml:space="preserve">прочие мероприятия органа местного самоуправления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(оплата диспансеризации, страхование муниципальных служащих по ДМС)</t>
    </r>
  </si>
  <si>
    <r>
      <t>1002501   100</t>
    </r>
    <r>
      <rPr>
        <b/>
        <sz val="12"/>
        <color rgb="FFFF0000"/>
        <rFont val="Times New Roman"/>
        <family val="1"/>
        <charset val="204"/>
      </rPr>
      <t>5431</t>
    </r>
  </si>
  <si>
    <r>
      <t>реализация мероприятий  в рамках муниципальной программы "Управление муниципальным имуществом  городского округа город Мегион на 2014-2020 годы"</t>
    </r>
    <r>
      <rPr>
        <sz val="12"/>
        <color rgb="FFFF0000"/>
        <rFont val="Times New Roman"/>
        <family val="1"/>
        <charset val="204"/>
      </rPr>
      <t xml:space="preserve"> (страхование муниципального имущества)</t>
    </r>
  </si>
  <si>
    <r>
      <t xml:space="preserve">реализация мероприятий по землеустройству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 xml:space="preserve"> (землеустроительные работы)</t>
    </r>
  </si>
  <si>
    <r>
      <t xml:space="preserve">реализация мероприятий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 xml:space="preserve"> (ремонт внутриквартальных электрических сетей 6 кВ)</t>
    </r>
  </si>
  <si>
    <r>
      <t xml:space="preserve">реализация мероприятий муниципальной программы "Управление муниципальным имуществом  городского округа город Мегион на 2014-2020 годы"  </t>
    </r>
    <r>
      <rPr>
        <sz val="12"/>
        <color rgb="FFFF0000"/>
        <rFont val="Times New Roman"/>
        <family val="1"/>
        <charset val="204"/>
      </rPr>
      <t>(внесение платы за помещения, находящиеся в муниципальной собственности на капитальный ремонт общего имущества в  многоквартирных домах)</t>
    </r>
  </si>
  <si>
    <r>
      <t>111</t>
    </r>
    <r>
      <rPr>
        <sz val="12"/>
        <color rgb="FFFF0000"/>
        <rFont val="Times New Roman"/>
        <family val="1"/>
        <charset val="204"/>
      </rPr>
      <t>5440</t>
    </r>
  </si>
  <si>
    <r>
      <t xml:space="preserve">Субсидии федерального бюджета на   мероприятия  подпрограммы "Обеспечение жильем молодых семей в соответствии с федеральной целевой программой "Жилище" в рамках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95/5 (субсидии молодым семьям на приобретение жилья)-федеральный бюджет</t>
    </r>
  </si>
  <si>
    <r>
      <t xml:space="preserve">Субвенции автономного округа на предоставление дополнительных мер социальной поддержки детям-сиротам и детям, оставшимся без попечения родителей </t>
    </r>
    <r>
      <rPr>
        <sz val="12"/>
        <color rgb="FFFF0000"/>
        <rFont val="Times New Roman"/>
        <family val="1"/>
        <charset val="204"/>
      </rPr>
      <t>обеспечение</t>
    </r>
    <r>
      <rPr>
        <b/>
        <sz val="12"/>
        <color rgb="FFFF0000"/>
        <rFont val="Times New Roman"/>
        <family val="1"/>
        <charset val="204"/>
      </rPr>
      <t xml:space="preserve"> жилыми помещениями  детей-сирот, детей, оставшихся без попечения родителей</t>
    </r>
  </si>
  <si>
    <r>
      <rPr>
        <sz val="12"/>
        <rFont val="Times New Roman"/>
        <family val="1"/>
        <charset val="204"/>
      </rPr>
      <t>405</t>
    </r>
    <r>
      <rPr>
        <b/>
        <sz val="12"/>
        <color rgb="FFC00000"/>
        <rFont val="Times New Roman"/>
        <family val="1"/>
        <charset val="204"/>
      </rPr>
      <t>5511</t>
    </r>
  </si>
  <si>
    <r>
      <t>11.2</t>
    </r>
    <r>
      <rPr>
        <sz val="12"/>
        <color rgb="FFFF0000"/>
        <rFont val="Times New Roman"/>
        <family val="1"/>
        <charset val="204"/>
      </rPr>
      <t>.5135</t>
    </r>
  </si>
  <si>
    <r>
      <t>112</t>
    </r>
    <r>
      <rPr>
        <sz val="12"/>
        <color rgb="FFFF0000"/>
        <rFont val="Times New Roman"/>
        <family val="1"/>
        <charset val="204"/>
      </rPr>
      <t>5529</t>
    </r>
  </si>
  <si>
    <r>
      <rPr>
        <sz val="12"/>
        <rFont val="Times New Roman"/>
        <family val="1"/>
        <charset val="204"/>
      </rPr>
      <t>113</t>
    </r>
    <r>
      <rPr>
        <sz val="12"/>
        <color rgb="FFC00000"/>
        <rFont val="Times New Roman"/>
        <family val="1"/>
        <charset val="204"/>
      </rPr>
      <t>5404</t>
    </r>
  </si>
  <si>
    <r>
      <t>113</t>
    </r>
    <r>
      <rPr>
        <sz val="12"/>
        <color rgb="FFFF0000"/>
        <rFont val="Times New Roman"/>
        <family val="1"/>
        <charset val="204"/>
      </rPr>
      <t>5404</t>
    </r>
  </si>
  <si>
    <r>
      <t>115</t>
    </r>
    <r>
      <rPr>
        <sz val="12"/>
        <color rgb="FFFF0000"/>
        <rFont val="Times New Roman"/>
        <family val="1"/>
        <charset val="204"/>
      </rPr>
      <t>9502</t>
    </r>
  </si>
  <si>
    <r>
      <t>115</t>
    </r>
    <r>
      <rPr>
        <sz val="12"/>
        <color rgb="FFFF0000"/>
        <rFont val="Times New Roman"/>
        <family val="1"/>
        <charset val="204"/>
      </rPr>
      <t>9602</t>
    </r>
  </si>
  <si>
    <r>
      <rPr>
        <sz val="12"/>
        <rFont val="Times New Roman"/>
        <family val="1"/>
        <charset val="204"/>
      </rPr>
      <t>131</t>
    </r>
    <r>
      <rPr>
        <b/>
        <sz val="12"/>
        <color rgb="FFC00000"/>
        <rFont val="Times New Roman"/>
        <family val="1"/>
        <charset val="204"/>
      </rPr>
      <t>5419</t>
    </r>
  </si>
  <si>
    <r>
      <t xml:space="preserve">реализация мероприятий  подпрограммы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 в рамках муниципальной программы  "Развитие транспортной системы  городского округа  город Мегион на 2014 -2017 годы" </t>
    </r>
    <r>
      <rPr>
        <sz val="12"/>
        <color rgb="FFFF0000"/>
        <rFont val="Times New Roman"/>
        <family val="1"/>
        <charset val="204"/>
      </rPr>
      <t>(содержание, монтаж технических средств, нанесение линий дорожной разметки)</t>
    </r>
  </si>
  <si>
    <r>
      <t>141</t>
    </r>
    <r>
      <rPr>
        <b/>
        <sz val="12"/>
        <color rgb="FFFF0000"/>
        <rFont val="Times New Roman"/>
        <family val="1"/>
        <charset val="204"/>
      </rPr>
      <t>5431</t>
    </r>
  </si>
  <si>
    <r>
      <t>реализация мероприятий подпрограммы "Модернизация и реформирование жилищно-коммунального комплекса городского округа город Мегион"  по подготовке  к осенне-зимнему периоду п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2014 -2017 годы"</t>
    </r>
    <r>
      <rPr>
        <sz val="12"/>
        <color rgb="FFFF0000"/>
        <rFont val="Times New Roman"/>
        <family val="1"/>
        <charset val="204"/>
      </rPr>
      <t xml:space="preserve">  </t>
    </r>
    <r>
      <rPr>
        <sz val="12"/>
        <color rgb="FF7030A0"/>
        <rFont val="Times New Roman"/>
        <family val="1"/>
        <charset val="204"/>
      </rPr>
      <t>за счет субсидии 99%</t>
    </r>
  </si>
  <si>
    <r>
      <t>142</t>
    </r>
    <r>
      <rPr>
        <b/>
        <sz val="12"/>
        <color rgb="FFFF0000"/>
        <rFont val="Times New Roman"/>
        <family val="1"/>
        <charset val="204"/>
      </rPr>
      <t>5431</t>
    </r>
  </si>
  <si>
    <r>
      <rPr>
        <sz val="12"/>
        <rFont val="Times New Roman"/>
        <family val="1"/>
        <charset val="204"/>
      </rPr>
      <t>142</t>
    </r>
    <r>
      <rPr>
        <b/>
        <sz val="12"/>
        <color rgb="FFC00000"/>
        <rFont val="Times New Roman"/>
        <family val="1"/>
        <charset val="204"/>
      </rPr>
      <t>5430</t>
    </r>
  </si>
  <si>
    <r>
      <t>04/</t>
    </r>
    <r>
      <rPr>
        <sz val="12"/>
        <color rgb="FFC00000"/>
        <rFont val="Times New Roman"/>
        <family val="1"/>
        <charset val="204"/>
      </rPr>
      <t>05</t>
    </r>
  </si>
  <si>
    <r>
      <t>12/</t>
    </r>
    <r>
      <rPr>
        <sz val="12"/>
        <color rgb="FFC00000"/>
        <rFont val="Times New Roman"/>
        <family val="1"/>
        <charset val="204"/>
      </rPr>
      <t>02</t>
    </r>
  </si>
  <si>
    <r>
      <t>реализация мероприятий подпрограммы "Модернизация и реформирование жилищно-коммунального комплекса городского округа город Мегион" по   по строительству (реконструкции) тепловых сетей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2014 -2017 годы"</t>
    </r>
    <r>
      <rPr>
        <sz val="12"/>
        <color rgb="FFFF0000"/>
        <rFont val="Times New Roman"/>
        <family val="1"/>
        <charset val="204"/>
      </rPr>
      <t xml:space="preserve"> (в целях устранения предписаний надзорных органов: ПИРы и  оплата по исполнительным листам по объекту "Реконструкция КОС-2000м3/сут.  </t>
    </r>
    <r>
      <rPr>
        <sz val="12"/>
        <color rgb="FF7030A0"/>
        <rFont val="Times New Roman"/>
        <family val="1"/>
        <charset val="204"/>
      </rPr>
      <t>2015год-2500-канализационные сети п.Высокий</t>
    </r>
    <r>
      <rPr>
        <sz val="12"/>
        <color rgb="FFFF0000"/>
        <rFont val="Times New Roman"/>
        <family val="1"/>
        <charset val="204"/>
      </rPr>
      <t>)</t>
    </r>
    <r>
      <rPr>
        <sz val="12"/>
        <color rgb="FF7030A0"/>
        <rFont val="Times New Roman"/>
        <family val="1"/>
        <charset val="204"/>
      </rPr>
      <t>1%</t>
    </r>
  </si>
  <si>
    <r>
      <t>142</t>
    </r>
    <r>
      <rPr>
        <b/>
        <sz val="12"/>
        <color rgb="FFFF0000"/>
        <rFont val="Times New Roman"/>
        <family val="1"/>
        <charset val="204"/>
      </rPr>
      <t>5430</t>
    </r>
  </si>
  <si>
    <r>
      <t>142</t>
    </r>
    <r>
      <rPr>
        <b/>
        <sz val="12"/>
        <color rgb="FFFF0000"/>
        <rFont val="Times New Roman"/>
        <family val="1"/>
        <charset val="204"/>
      </rPr>
      <t>5516</t>
    </r>
  </si>
  <si>
    <r>
      <t>145</t>
    </r>
    <r>
      <rPr>
        <sz val="12"/>
        <color rgb="FFFF0000"/>
        <rFont val="Times New Roman"/>
        <family val="1"/>
        <charset val="204"/>
      </rPr>
      <t>5432</t>
    </r>
  </si>
  <si>
    <r>
      <t xml:space="preserve">субсидии автономного округа на реализацию мероприятий  в рамках муниципальной программы "Мероприятия в области градостроительной деятельности городского округа город Мегион на 2014 год и  период  до 2016 года" </t>
    </r>
    <r>
      <rPr>
        <sz val="12"/>
        <color rgb="FFFF0000"/>
        <rFont val="Times New Roman"/>
        <family val="1"/>
        <charset val="204"/>
      </rPr>
      <t>(компенсация в размере 50% от фактически выполненных работ местного бюджета)</t>
    </r>
  </si>
  <si>
    <r>
      <rPr>
        <sz val="12"/>
        <rFont val="Times New Roman"/>
        <family val="1"/>
        <charset val="204"/>
      </rPr>
      <t>171</t>
    </r>
    <r>
      <rPr>
        <sz val="12"/>
        <color rgb="FFC00000"/>
        <rFont val="Times New Roman"/>
        <family val="1"/>
        <charset val="204"/>
      </rPr>
      <t>5443</t>
    </r>
  </si>
  <si>
    <r>
      <t xml:space="preserve">Реализация мероприятий  подпрограммы   "Образование"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>(информатизация системы общего образования -31 549,3 т.р,  проведение мероприятий, соревнований, конкурсов)</t>
    </r>
  </si>
  <si>
    <r>
      <t xml:space="preserve">Расходы на обеспечение функций ОРГАНОВ местного самоуправления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>(обеспечение деятельности  департамента образования и молодежной политики - управление)</t>
    </r>
  </si>
  <si>
    <r>
      <t xml:space="preserve">Прочие мероприятия органа местного самоуправления 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>(департамент образования - льготный проезд)</t>
    </r>
  </si>
  <si>
    <r>
      <t>Прочие мероприятия органа местного самоуправления 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(департамент образования-</t>
    </r>
    <r>
      <rPr>
        <sz val="12"/>
        <color rgb="FFFF0000"/>
        <rFont val="Times New Roman"/>
        <family val="1"/>
        <charset val="204"/>
      </rPr>
      <t>страхование, диспансеризация</t>
    </r>
    <r>
      <rPr>
        <sz val="12"/>
        <color theme="1"/>
        <rFont val="Times New Roman"/>
        <family val="1"/>
        <charset val="204"/>
      </rPr>
      <t>)</t>
    </r>
  </si>
  <si>
    <r>
      <t xml:space="preserve">Прочие мероприятия органа местного самоуправления 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(департамент образования расходы по </t>
    </r>
    <r>
      <rPr>
        <sz val="12"/>
        <color rgb="FFFF0000"/>
        <rFont val="Times New Roman"/>
        <family val="1"/>
        <charset val="204"/>
      </rPr>
      <t>информатизации)</t>
    </r>
  </si>
  <si>
    <r>
      <rPr>
        <sz val="12"/>
        <rFont val="Times New Roman"/>
        <family val="1"/>
        <charset val="204"/>
      </rPr>
      <t>201</t>
    </r>
    <r>
      <rPr>
        <sz val="12"/>
        <color rgb="FFC00000"/>
        <rFont val="Times New Roman"/>
        <family val="1"/>
        <charset val="204"/>
      </rPr>
      <t>5503</t>
    </r>
  </si>
  <si>
    <r>
      <rPr>
        <sz val="12"/>
        <rFont val="Times New Roman"/>
        <family val="1"/>
        <charset val="204"/>
      </rPr>
      <t>201</t>
    </r>
    <r>
      <rPr>
        <sz val="12"/>
        <color rgb="FFC00000"/>
        <rFont val="Times New Roman"/>
        <family val="1"/>
        <charset val="204"/>
      </rPr>
      <t>5502</t>
    </r>
  </si>
  <si>
    <r>
      <rPr>
        <sz val="12"/>
        <rFont val="Times New Roman"/>
        <family val="1"/>
        <charset val="204"/>
      </rPr>
      <t>201</t>
    </r>
    <r>
      <rPr>
        <sz val="12"/>
        <color rgb="FFC00000"/>
        <rFont val="Times New Roman"/>
        <family val="1"/>
        <charset val="204"/>
      </rPr>
      <t>5504</t>
    </r>
  </si>
  <si>
    <r>
      <t xml:space="preserve">Субвенции автономного округа на </t>
    </r>
    <r>
      <rPr>
        <sz val="12"/>
        <color rgb="FFC00000"/>
        <rFont val="Times New Roman"/>
        <family val="1"/>
        <charset val="204"/>
      </rPr>
      <t>информационное обеспечение</t>
    </r>
    <r>
      <rPr>
        <sz val="12"/>
        <color indexed="8"/>
        <rFont val="Times New Roman"/>
        <family val="1"/>
        <charset val="204"/>
      </rPr>
      <t xml:space="preserve"> общеобразовательных учреждений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</si>
  <si>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rPr>
        <sz val="12"/>
        <rFont val="Times New Roman"/>
        <family val="1"/>
        <charset val="204"/>
      </rPr>
      <t>201</t>
    </r>
    <r>
      <rPr>
        <sz val="12"/>
        <color rgb="FFC00000"/>
        <rFont val="Times New Roman"/>
        <family val="1"/>
        <charset val="204"/>
      </rPr>
      <t>5506</t>
    </r>
  </si>
  <si>
    <r>
      <t xml:space="preserve">Субвенции автономного округа  </t>
    </r>
    <r>
      <rPr>
        <sz val="12"/>
        <color rgb="FFC00000"/>
        <rFont val="Times New Roman"/>
        <family val="1"/>
        <charset val="204"/>
      </rPr>
      <t>на компенсацию части родительской платы</t>
    </r>
    <r>
      <rPr>
        <sz val="12"/>
        <color indexed="8"/>
        <rFont val="Times New Roman"/>
        <family val="1"/>
        <charset val="204"/>
      </rPr>
      <t xml:space="preserve"> за содержание ребенка в государственных и муниципальных образовательных учреждениях,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</si>
  <si>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rPr>
        <sz val="12"/>
        <rFont val="Times New Roman"/>
        <family val="1"/>
        <charset val="204"/>
      </rPr>
      <t>201</t>
    </r>
    <r>
      <rPr>
        <sz val="12"/>
        <color rgb="FFC00000"/>
        <rFont val="Times New Roman"/>
        <family val="1"/>
        <charset val="204"/>
      </rPr>
      <t>5507</t>
    </r>
  </si>
  <si>
    <r>
      <t xml:space="preserve">Субвенции автономного округа  </t>
    </r>
    <r>
      <rPr>
        <sz val="12"/>
        <color rgb="FFFF0000"/>
        <rFont val="Times New Roman"/>
        <family val="1"/>
        <charset val="204"/>
      </rPr>
      <t>на компенсацию части родительской платы</t>
    </r>
    <r>
      <rPr>
        <sz val="12"/>
        <color indexed="8"/>
        <rFont val="Times New Roman"/>
        <family val="1"/>
        <charset val="204"/>
      </rPr>
      <t xml:space="preserve"> за содержание ребенка в государственных и муниципальных образовательных учреждениях,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</si>
  <si>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t>201</t>
    </r>
    <r>
      <rPr>
        <sz val="12"/>
        <color rgb="FFFF0000"/>
        <rFont val="Times New Roman"/>
        <family val="1"/>
        <charset val="204"/>
      </rPr>
      <t>5507</t>
    </r>
  </si>
  <si>
    <r>
      <t xml:space="preserve">камертон </t>
    </r>
    <r>
      <rPr>
        <i/>
        <sz val="12"/>
        <color rgb="FFFF0000"/>
        <rFont val="Times New Roman"/>
        <family val="1"/>
        <charset val="204"/>
      </rPr>
      <t>(льготный проезд и командировочные расходы)</t>
    </r>
  </si>
  <si>
    <r>
      <t>Реализация мероприятий  подпрограммы    "Обеспечение комплексной безопасности и комфортных условий муниципальных образовательных учреждений городского округа город Мегион"  в рамках муниципальной программы  "Развитие системы образования и молодежной политики  городского  округа город Мегион на 2014 год и плановый перод  2015-2020 годов" (</t>
    </r>
    <r>
      <rPr>
        <sz val="12"/>
        <color rgb="FFFF0000"/>
        <rFont val="Times New Roman"/>
        <family val="1"/>
        <charset val="204"/>
      </rPr>
      <t>проведение мероприятий по обеспечению пожарной безопасности, выполнение санитарных норм и правил, подготовка к осеннезимн.пер.)</t>
    </r>
  </si>
  <si>
    <r>
      <t>Реализация мероприятий  подпрограммы  "Развитие молодежного движения, организация отдыха, оздоровления, занятости детей, подростков и молодежи городского округа город Мегион"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(</t>
    </r>
    <r>
      <rPr>
        <sz val="12"/>
        <color rgb="FFFF0000"/>
        <rFont val="Times New Roman"/>
        <family val="1"/>
        <charset val="204"/>
      </rPr>
      <t>проведение мероприятий -660,0 т.р. и лето-3000,0 т.р., капитальный ремонт арочного помещения ул.Новая, строение7 - 6 403,9 т.р.</t>
    </r>
    <r>
      <rPr>
        <sz val="12"/>
        <color indexed="8"/>
        <rFont val="Times New Roman"/>
        <family val="1"/>
        <charset val="204"/>
      </rPr>
      <t>)</t>
    </r>
  </si>
  <si>
    <r>
      <t xml:space="preserve">субсидии автономного округа </t>
    </r>
    <r>
      <rPr>
        <sz val="12"/>
        <color rgb="FFC00000"/>
        <rFont val="Times New Roman"/>
        <family val="1"/>
        <charset val="204"/>
      </rPr>
      <t xml:space="preserve">на оплату стоимости питания детям школьного возраста </t>
    </r>
    <r>
      <rPr>
        <sz val="12"/>
        <color indexed="8"/>
        <rFont val="Times New Roman"/>
        <family val="1"/>
        <charset val="204"/>
      </rPr>
      <t xml:space="preserve">в оздоровительных лагерях с дневным пребыванием детей в рамках  подпрограммы "Развитие молодежного движения, организация отдыха, оздоровления, занятости детей, подростков и молодежи городского округа город Мегион"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</si>
  <si>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rPr>
        <sz val="12"/>
        <rFont val="Times New Roman"/>
        <family val="1"/>
        <charset val="204"/>
      </rPr>
      <t>203</t>
    </r>
    <r>
      <rPr>
        <sz val="12"/>
        <color rgb="FFC00000"/>
        <rFont val="Times New Roman"/>
        <family val="1"/>
        <charset val="204"/>
      </rPr>
      <t>5407</t>
    </r>
  </si>
  <si>
    <r>
      <t xml:space="preserve">субвенции автономного округа </t>
    </r>
    <r>
      <rPr>
        <sz val="12"/>
        <color rgb="FFC00000"/>
        <rFont val="Times New Roman"/>
        <family val="1"/>
        <charset val="204"/>
      </rPr>
      <t>на организацию отдыха и оздоровления детей</t>
    </r>
    <r>
      <rPr>
        <sz val="12"/>
        <color indexed="8"/>
        <rFont val="Times New Roman"/>
        <family val="1"/>
        <charset val="204"/>
      </rPr>
      <t xml:space="preserve"> в рамках  подпрограммы  "Развитие молодежного движения, организация отдыха, оздоровления, занятости детей, подростков и молодежи городского округа город Мегион"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</si>
  <si>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rPr>
        <sz val="12"/>
        <rFont val="Times New Roman"/>
        <family val="1"/>
        <charset val="204"/>
      </rPr>
      <t>203</t>
    </r>
    <r>
      <rPr>
        <sz val="12"/>
        <color rgb="FFC00000"/>
        <rFont val="Times New Roman"/>
        <family val="1"/>
        <charset val="204"/>
      </rPr>
      <t>5510</t>
    </r>
  </si>
  <si>
    <r>
      <rPr>
        <sz val="12"/>
        <color rgb="FFFF0000"/>
        <rFont val="Times New Roman"/>
        <family val="1"/>
        <charset val="204"/>
      </rPr>
      <t>Глава города (</t>
    </r>
    <r>
      <rPr>
        <sz val="12"/>
        <color theme="1"/>
        <rFont val="Times New Roman"/>
        <family val="1"/>
        <charset val="204"/>
      </rPr>
      <t>администрации)</t>
    </r>
  </si>
  <si>
    <r>
      <t>Расходы на обеспечение функций государственных органов, в том числе территориальных органов (</t>
    </r>
    <r>
      <rPr>
        <sz val="12"/>
        <color rgb="FFFF0000"/>
        <rFont val="Times New Roman"/>
        <family val="1"/>
        <charset val="204"/>
      </rPr>
      <t>обеспечение деятельности администрации города</t>
    </r>
    <r>
      <rPr>
        <sz val="12"/>
        <color theme="1"/>
        <rFont val="Times New Roman"/>
        <family val="1"/>
        <charset val="204"/>
      </rPr>
      <t>)</t>
    </r>
  </si>
  <si>
    <r>
      <t>Прочие мероприятия  органов  местного самоуправления (р</t>
    </r>
    <r>
      <rPr>
        <b/>
        <sz val="12"/>
        <color rgb="FFFF0000"/>
        <rFont val="Times New Roman"/>
        <family val="1"/>
        <charset val="204"/>
      </rPr>
      <t>асходы  на оплату стоимости проезда к месту отпуска и обратно)</t>
    </r>
  </si>
  <si>
    <r>
      <t xml:space="preserve">Прочие мероприятия  органов  местного самоуправления (расходы  на </t>
    </r>
    <r>
      <rPr>
        <sz val="12"/>
        <color rgb="FFFF0000"/>
        <rFont val="Times New Roman"/>
        <family val="1"/>
        <charset val="204"/>
      </rPr>
      <t xml:space="preserve"> страхование муниципальных служащих, диспансеризация)</t>
    </r>
  </si>
  <si>
    <r>
      <t xml:space="preserve">Прочие мероприятия  органов местного самоуправления ( расходы в области </t>
    </r>
    <r>
      <rPr>
        <sz val="12"/>
        <color rgb="FFFF0000"/>
        <rFont val="Times New Roman"/>
        <family val="1"/>
        <charset val="204"/>
      </rPr>
      <t>информатизации и связ</t>
    </r>
    <r>
      <rPr>
        <sz val="12"/>
        <rFont val="Times New Roman"/>
        <family val="1"/>
        <charset val="204"/>
      </rPr>
      <t>и)</t>
    </r>
  </si>
  <si>
    <r>
      <t>Субвенции автономного округа на осуществление полномочий по хранению, комплектованию, учету и использованию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архивных документов</t>
    </r>
    <r>
      <rPr>
        <sz val="12"/>
        <color rgb="FFFF0000"/>
        <rFont val="Times New Roman"/>
        <family val="1"/>
        <charset val="204"/>
      </rPr>
      <t>,</t>
    </r>
    <r>
      <rPr>
        <sz val="12"/>
        <color indexed="8"/>
        <rFont val="Times New Roman"/>
        <family val="1"/>
        <charset val="204"/>
      </rPr>
      <t xml:space="preserve"> относящихся к государственной собственности автономного округа в рамках подпрограммы "Совершенствование системы управления культурой в Ханты-Мансийском автономном округе - Югре", государственной программы "Равитие культуры и туризма в  Ханты-Мансийском автономном округе - Югре"</t>
    </r>
  </si>
  <si>
    <r>
      <t xml:space="preserve">Субвенции автономного округа на осуществление полномочий по созданию и обеспечению деятельности </t>
    </r>
    <r>
      <rPr>
        <b/>
        <sz val="12"/>
        <color rgb="FFFF0000"/>
        <rFont val="Times New Roman"/>
        <family val="1"/>
        <charset val="204"/>
      </rPr>
      <t>административных комисс</t>
    </r>
    <r>
      <rPr>
        <sz val="12"/>
        <color rgb="FFFF0000"/>
        <rFont val="Times New Roman"/>
        <family val="1"/>
        <charset val="204"/>
      </rPr>
      <t xml:space="preserve">ий </t>
    </r>
    <r>
      <rPr>
        <sz val="12"/>
        <rFont val="Times New Roman"/>
        <family val="1"/>
        <charset val="204"/>
      </rPr>
      <t>в рамках подпрограммы "Профилактика правонарушений" государственной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Ханты-Мансийском автономном округе – Югре на 2014 – 2020 годы"</t>
    </r>
  </si>
  <si>
    <r>
      <t xml:space="preserve">Субвенции автономного округа на образование и организацию </t>
    </r>
    <r>
      <rPr>
        <b/>
        <sz val="12"/>
        <rFont val="Times New Roman"/>
        <family val="1"/>
        <charset val="204"/>
      </rPr>
      <t xml:space="preserve">деятельности </t>
    </r>
    <r>
      <rPr>
        <b/>
        <sz val="12"/>
        <color rgb="FFFF0000"/>
        <rFont val="Times New Roman"/>
        <family val="1"/>
        <charset val="204"/>
      </rPr>
      <t>комиссий по делам несовершеннолетних</t>
    </r>
    <r>
      <rPr>
        <sz val="12"/>
        <color rgb="FFFF0000"/>
        <rFont val="Times New Roman"/>
        <family val="1"/>
        <charset val="204"/>
      </rPr>
      <t xml:space="preserve"> и защите их пра</t>
    </r>
    <r>
      <rPr>
        <sz val="12"/>
        <rFont val="Times New Roman"/>
        <family val="1"/>
        <charset val="204"/>
      </rPr>
      <t>в</t>
    </r>
  </si>
  <si>
    <r>
      <t xml:space="preserve">Субвенции автономного округа на осуществление полномочий </t>
    </r>
    <r>
      <rPr>
        <b/>
        <sz val="12"/>
        <color rgb="FFFF0000"/>
        <rFont val="Times New Roman"/>
        <family val="1"/>
        <charset val="204"/>
      </rPr>
      <t xml:space="preserve">по государственной регистрации актов </t>
    </r>
    <r>
      <rPr>
        <b/>
        <sz val="12"/>
        <rFont val="Times New Roman"/>
        <family val="1"/>
        <charset val="204"/>
      </rPr>
      <t>гражданского состояни</t>
    </r>
    <r>
      <rPr>
        <sz val="12"/>
        <rFont val="Times New Roman"/>
        <family val="1"/>
        <charset val="204"/>
      </rPr>
      <t>я в рамках подпрограммы "Профилактика правонарушений" государственной программы "Обеспечение прав и законных интересов населения  в Ханты-Мансийском автономном округе – Югре  в отдельных сферах жизнедеятельности в 2014 – 2020 годы" за счет средств бюджета автономного округа и федерального бюджета</t>
    </r>
  </si>
  <si>
    <r>
      <t xml:space="preserve">Субвенции  автономного округа на осуществление деятельности </t>
    </r>
    <r>
      <rPr>
        <b/>
        <sz val="12"/>
        <color rgb="FFFF0000"/>
        <rFont val="Times New Roman"/>
        <family val="1"/>
        <charset val="204"/>
      </rPr>
      <t xml:space="preserve">по опеке </t>
    </r>
    <r>
      <rPr>
        <sz val="12"/>
        <color rgb="FFFF0000"/>
        <rFont val="Times New Roman"/>
        <family val="1"/>
        <charset val="204"/>
      </rPr>
      <t xml:space="preserve">и попечительству </t>
    </r>
    <r>
      <rPr>
        <sz val="12"/>
        <rFont val="Times New Roman"/>
        <family val="1"/>
        <charset val="204"/>
      </rPr>
      <t>в рамках подпрограммы "Дети Югры" государственной программы "Социальная поддержка жителей Ханты-Мансийского автономного округа – Югры" на 2014 – 2020 годы</t>
    </r>
  </si>
  <si>
    <r>
      <t>221</t>
    </r>
    <r>
      <rPr>
        <sz val="12"/>
        <color rgb="FFFF0000"/>
        <rFont val="Times New Roman"/>
        <family val="1"/>
        <charset val="204"/>
      </rPr>
      <t>5509</t>
    </r>
  </si>
  <si>
    <r>
      <t>Расходы на обеспечение деятельности (оказание услуг) муниципальных  учреждений  (</t>
    </r>
    <r>
      <rPr>
        <sz val="12"/>
        <color rgb="FFFF0000"/>
        <rFont val="Times New Roman"/>
        <family val="1"/>
        <charset val="204"/>
      </rPr>
      <t>Содержание МКУ  "СО"</t>
    </r>
    <r>
      <rPr>
        <sz val="12"/>
        <color indexed="8"/>
        <rFont val="Times New Roman"/>
        <family val="1"/>
        <charset val="204"/>
      </rPr>
      <t>)</t>
    </r>
  </si>
  <si>
    <r>
      <t>Расходы на обеспечение деятельности (оказание услуг) муниципальных  учреждений  (</t>
    </r>
    <r>
      <rPr>
        <sz val="12"/>
        <color rgb="FFFF0000"/>
        <rFont val="Times New Roman"/>
        <family val="1"/>
        <charset val="204"/>
      </rPr>
      <t>Содержание МКУ "КС"</t>
    </r>
    <r>
      <rPr>
        <sz val="12"/>
        <color indexed="8"/>
        <rFont val="Times New Roman"/>
        <family val="1"/>
        <charset val="204"/>
      </rPr>
      <t>)</t>
    </r>
  </si>
  <si>
    <r>
      <t xml:space="preserve"> 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(подключение жилых домов в п.СУ-920 к разводящим сетям водоотведения СУ-920)</t>
    </r>
  </si>
  <si>
    <r>
      <t>реализация мероприятий  подпрограммы "Содержание объектов внешнего благоустройства городского округа 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2014 -2017 годы"  в 2015 г-</t>
    </r>
    <r>
      <rPr>
        <sz val="12"/>
        <color rgb="FFFF0000"/>
        <rFont val="Times New Roman"/>
        <family val="1"/>
        <charset val="204"/>
      </rPr>
      <t>строительство кладбища)</t>
    </r>
  </si>
  <si>
    <r>
      <t>реализация мероприятий  в рамках муниципальной программы "Управление муниципальным имуществом  городского округа город Мегион на 2014-2020 годы"</t>
    </r>
    <r>
      <rPr>
        <sz val="12"/>
        <color rgb="FFFF0000"/>
        <rFont val="Times New Roman"/>
        <family val="1"/>
        <charset val="204"/>
      </rPr>
      <t xml:space="preserve"> (лесное хозяйство)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</si>
  <si>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(инвентаризация и паспортизация объектов, оценка объектов,техниченское обследование, оплата коммунальных услуг,оплата транспортного налога, обследование ограждающих и несущих конструкций жилых домов, охрана объектов,оплата услуг по утилизации   , оплата услуг по осуществлению деятельности по приему платежей от физических лиц имущества муниципальной собственности)</t>
    </r>
  </si>
  <si>
    <r>
      <t>реализация мероприятий  в рамках муниципальной программы "Управление муниципальным имуществом  городского округа город Мегион на 2014-2020 годы"</t>
    </r>
    <r>
      <rPr>
        <b/>
        <sz val="14"/>
        <color theme="1"/>
        <rFont val="Times New Roman"/>
        <family val="1"/>
        <charset val="204"/>
      </rPr>
      <t xml:space="preserve"> ремонт  муниципального имущества</t>
    </r>
    <r>
      <rPr>
        <sz val="12"/>
        <color rgb="FFFF0000"/>
        <rFont val="Times New Roman"/>
        <family val="1"/>
        <charset val="204"/>
      </rPr>
      <t>, в том числе: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</si>
  <si>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 xml:space="preserve">(ремонт Советская 19) 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</si>
  <si>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(капитальный ремонт кровли Новая 2 здания архива)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</si>
  <si>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 xml:space="preserve">(ремонт кровли, ремонт помещений здания администрации  ул.Советская 1 п.Высокий) </t>
    </r>
  </si>
  <si>
    <r>
      <t>реализация мероприятий муниципальной программы "Улучшение условий и охраны труда в  городском округе город Мегион на 2014-2020 годы" (</t>
    </r>
    <r>
      <rPr>
        <sz val="12"/>
        <color rgb="FFFF0000"/>
        <rFont val="Times New Roman"/>
        <family val="1"/>
        <charset val="204"/>
      </rPr>
      <t>семинары, смотры-конкурсы, аттестация рабочих мест, обучение по охране труда)</t>
    </r>
  </si>
  <si>
    <r>
      <t xml:space="preserve">реализация  мероприятий  подпрограммы "Обеспечение жильем молодых семей" в соответствии с федеральной целевой программой "Жилище" в рамках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(субсидии молодым семьям на приобретение жилья без доли софинансирования)</t>
    </r>
  </si>
  <si>
    <r>
      <t xml:space="preserve">реализация мероприятий подпрограммы "Адресная программа по переселению граждан из аварийного жилищного фонда"  в рамках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(местный бюджета)</t>
    </r>
  </si>
  <si>
    <r>
      <t xml:space="preserve">реализация  мероприятий  подпрограммы "Обеспечение жильем молодых семей" в соответствии с федеральной целевой программой "Жилище" в рамках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(доля местного бюджета)</t>
    </r>
  </si>
  <si>
    <t xml:space="preserve">Субвенции автономного округа на осуществление полномочий по обеспечению жильем отдельных категорий граждан, установленных федеральными законами от 12.01.1995 №5-ФЗ "О ветеранах" и от 24.11.1995года №181-ФЗ" О социальной защите инвалидов в РФ"в рамках подпрограммы  "Улучшение жилищных условий отдельных категорий граждан"  в рамках муниципальной программы "Обеспечение доступным и комфортным жильём жителей  городского округа город Мегион в 2014-2020 годах" </t>
  </si>
  <si>
    <r>
      <t>Администрирование по постановке на учет отдельных категорий граждан подпрограммы  "Улучшение жилищных условий отдельных категорий граждан" муниципальной программы "Обеспечение доступным и комфортным жильем жителей городского округа город Мегион в 2014-2020 годах" (</t>
    </r>
    <r>
      <rPr>
        <sz val="12"/>
        <color rgb="FFFF0000"/>
        <rFont val="Times New Roman"/>
        <family val="1"/>
        <charset val="204"/>
      </rPr>
      <t>администрирование</t>
    </r>
    <r>
      <rPr>
        <sz val="12"/>
        <color theme="1"/>
        <rFont val="Times New Roman"/>
        <family val="1"/>
        <charset val="204"/>
      </rPr>
      <t>)</t>
    </r>
  </si>
  <si>
    <r>
      <t xml:space="preserve">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 участок тепловых сетей 2д700мм и водоводом от котельной "Южная" до пр.Победы, с отвлетвлением 2д600мм с водоводом по пр.Победы до УТ 4-1 с отпайкой на ЦТП-15, ответвление 2д700мм с водоводом от пр.Победы по ул.Сутормина до УТ-7-1) 20 (доля местного бюджета)</t>
    </r>
  </si>
  <si>
    <r>
      <t>субсидии автономного округа на реализацию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</t>
    </r>
    <r>
      <rPr>
        <sz val="12"/>
        <color rgb="FFFF0000"/>
        <rFont val="Times New Roman"/>
        <family val="1"/>
        <charset val="204"/>
      </rPr>
      <t xml:space="preserve"> ( участок тепловых сетей 2д700мм и водоводом от котельной "Южная" до пр.Победы, с отвлетвлением 2д600мм с водоводом по пр.Победы до УТ 4-1 с отпайкой на ЦТП-15, ответвление 2д700мм с водоводом от пр.Победы по ул.Сутормина до УТ-7-1) 80</t>
    </r>
  </si>
  <si>
    <r>
      <t xml:space="preserve">субсидии автономного округа на строительство (реконструкцию), капитальный ремонт и ремонт автомобильных дорог общего пользования местного значения в рамках подпрограммы "Развитие транспортной системы" муниципальной программы "Развитие транспортной системы  городского округа  город Мегион на 2014 -2017 годы" </t>
    </r>
    <r>
      <rPr>
        <sz val="12"/>
        <color rgb="FFFF0000"/>
        <rFont val="Times New Roman"/>
        <family val="1"/>
        <charset val="204"/>
      </rPr>
      <t xml:space="preserve"> (капитальный ремонт и ремонт дорог и внутриквартальных проездов)  95</t>
    </r>
  </si>
  <si>
    <r>
      <t xml:space="preserve">субсидии автономного округа на строительство (реконструкцию), капитальный ремонт и ремонт автомобильных дорог общего пользования местного значения в рамках подпрограммы "Развитие транспортной системы" муниципальной программы "Развитие транспортной системы  городского округа  город Мегион на 2014 -2017 годы"  </t>
    </r>
    <r>
      <rPr>
        <sz val="12"/>
        <color rgb="FFFF0000"/>
        <rFont val="Times New Roman"/>
        <family val="1"/>
        <charset val="204"/>
      </rPr>
      <t>(капитальный ремонт и ремонт дорог и внутриквартальных проездов)  5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доля местного бюджета</t>
    </r>
  </si>
  <si>
    <r>
      <t>реализация мероприятий подпрограммы  "Капитальный ремонт многоквартирных домов на территории городского округа город Мегион"  по благоустройству дворовых территорий МКД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2014 -2017 годы"</t>
    </r>
    <r>
      <rPr>
        <sz val="12"/>
        <color rgb="FFC00000"/>
        <rFont val="Times New Roman"/>
        <family val="1"/>
        <charset val="204"/>
      </rPr>
      <t xml:space="preserve">  (благоустройство дворовых территорий) 10, доля местного бюджета</t>
    </r>
  </si>
  <si>
    <r>
      <t>субсидии автономного округа на реализацию мероприятий подпрограммы  "Содействие проведению капитального ремонта многоквартирных домов на территории городского округа город Мегион" 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2014 -2017 годы"</t>
    </r>
    <r>
      <rPr>
        <sz val="12"/>
        <color rgb="FFFF0000"/>
        <rFont val="Times New Roman"/>
        <family val="1"/>
        <charset val="204"/>
      </rPr>
      <t xml:space="preserve"> (благоустройство дворовых территорий) 90</t>
    </r>
  </si>
  <si>
    <r>
      <t xml:space="preserve">реализация мероприятий  в рамках муниципальной программы "Мероприятия в области градостроительной деятельности городского округа город Мегион на 2014 год и  период  до 2016 года" </t>
    </r>
    <r>
      <rPr>
        <sz val="12"/>
        <color rgb="FFFF0000"/>
        <rFont val="Times New Roman"/>
        <family val="1"/>
        <charset val="204"/>
      </rPr>
      <t>(проведение инженерных изысканий, разработка пилотного проекта системы управления развитием территории городского округа)</t>
    </r>
  </si>
  <si>
    <t>6.3.Подпрограмма 4 "Развитие внутреннего и въездного туризма"</t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</si>
  <si>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 строительство модульной лыжной базы в п.Высокий)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</si>
  <si>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(ремонт спорткомплексов, раздел земельного участка)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</si>
  <si>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(обеспечение комплексной безопасностии комфортных условий в учреждения спорта, мероприятия по энергосбережению МБУ "Спорт-Альтаир")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</si>
  <si>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(реконструкция СК "Дельфин")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</si>
  <si>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(проведение муниципальных смотров-конкурсов)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</si>
  <si>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(проведение общегородских мероприятий)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</si>
  <si>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(подготовка к осенне-зимнему периоду учреждений спорта)</t>
    </r>
  </si>
  <si>
    <r>
      <t>Субвенции автономного округа на реализацию основных общеобразовательных программ</t>
    </r>
    <r>
      <rPr>
        <sz val="12"/>
        <color rgb="FFFF0000"/>
        <rFont val="Times New Roman"/>
        <family val="1"/>
        <charset val="204"/>
      </rPr>
      <t xml:space="preserve"> в дошкольных образовательных организациях</t>
    </r>
    <r>
      <rPr>
        <sz val="12"/>
        <color indexed="8"/>
        <rFont val="Times New Roman"/>
        <family val="1"/>
        <charset val="204"/>
      </rPr>
      <t xml:space="preserve"> в рамках подпрограммы  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</si>
  <si>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t xml:space="preserve">Субвенции на социальную поддержку отдельным категориям обущающихся  муниципальных общеобразовательных учреждений 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>(питание льготной категории)</t>
    </r>
    <r>
      <rPr>
        <sz val="12"/>
        <color indexed="8"/>
        <rFont val="Times New Roman"/>
        <family val="1"/>
        <charset val="204"/>
      </rPr>
      <t xml:space="preserve"> </t>
    </r>
  </si>
  <si>
    <r>
      <t xml:space="preserve">Субвенции автономного округа на реализацию основных общеобразовательных программ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>(госстандарт и классное руководство)</t>
    </r>
  </si>
  <si>
    <r>
      <t xml:space="preserve">Субсидия на софинансирование расходных обязательств местных бюджетов </t>
    </r>
    <r>
      <rPr>
        <sz val="12"/>
        <color rgb="FFFF0000"/>
        <rFont val="Times New Roman"/>
        <family val="1"/>
        <charset val="204"/>
      </rPr>
      <t>по организации питания обучающихся</t>
    </r>
    <r>
      <rPr>
        <sz val="12"/>
        <rFont val="Times New Roman"/>
        <family val="1"/>
        <charset val="204"/>
      </rPr>
      <t xml:space="preserve"> в муниципальных общеобразовательных учреждениях,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период  2015-2020 годов" </t>
    </r>
  </si>
  <si>
    <r>
      <t xml:space="preserve">Субсидии на создание условий </t>
    </r>
    <r>
      <rPr>
        <sz val="12"/>
        <color rgb="FFFF0000"/>
        <rFont val="Times New Roman"/>
        <family val="1"/>
        <charset val="204"/>
      </rPr>
      <t xml:space="preserve">для осуществления присмотра и ухода за детьми, содержание детей в частных организациях, </t>
    </r>
    <r>
      <rPr>
        <sz val="12"/>
        <color indexed="8"/>
        <rFont val="Times New Roman"/>
        <family val="1"/>
        <charset val="204"/>
      </rPr>
      <t xml:space="preserve">осуществляющих образовательную деятельность по реализации образовательных программ дошкольного образования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</si>
  <si>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t xml:space="preserve">Субвенции автономного округа на обеспечение  </t>
    </r>
    <r>
      <rPr>
        <b/>
        <sz val="11"/>
        <color rgb="FFC00000"/>
        <rFont val="Times New Roman"/>
        <family val="1"/>
        <charset val="204"/>
      </rPr>
      <t xml:space="preserve">дополнительных гарантий прав на жилое помещение </t>
    </r>
    <r>
      <rPr>
        <sz val="11"/>
        <color rgb="FFC00000"/>
        <rFont val="Times New Roman"/>
        <family val="1"/>
        <charset val="204"/>
      </rPr>
      <t xml:space="preserve"> детей-сирот и детей</t>
    </r>
    <r>
      <rPr>
        <sz val="11"/>
        <rFont val="Times New Roman"/>
        <family val="1"/>
        <charset val="204"/>
      </rPr>
      <t>, оставшимся без попечения родителей, а также лицам из числа детей-сирот и детей, оставшихся без попечения родителей в рамках подпрограммы "Преодаление социальной исключенности" государственной программы "Социальная поддержка жителей Ханты-Мансийского автономного округа – Югры" на 2014 – 2020 годы</t>
    </r>
  </si>
  <si>
    <r>
      <t xml:space="preserve">Распределение бюджетных ассигнований на реализацию муниципальных программ  городского округа город Мегион на 2016 и плановый период 2017-2018 годов.      </t>
    </r>
    <r>
      <rPr>
        <b/>
        <sz val="16"/>
        <color theme="1"/>
        <rFont val="Times New Roman"/>
        <family val="1"/>
        <charset val="204"/>
      </rPr>
      <t>ВАРИАНТ   НА______________________</t>
    </r>
  </si>
  <si>
    <t>Всего по программам на 2016 и плановый период 2017-2018 годов</t>
  </si>
  <si>
    <t>1.3.Подпрограмма "Приведение в соответствие нормам инженерно-технических мероприятий объектов гражданской обороны городского округа город Мегион"</t>
  </si>
  <si>
    <t>1.6.Подпрограмма "Построение (развитие), внедрение и эксплуатация аппаратно-программного комплекса "Безопасный город"</t>
  </si>
  <si>
    <r>
      <t>Переданные расходы в МКУ "Службу обеспечения"</t>
    </r>
    <r>
      <rPr>
        <b/>
        <i/>
        <sz val="8"/>
        <color theme="1"/>
        <rFont val="Times New Roman"/>
        <family val="1"/>
        <charset val="204"/>
      </rPr>
      <t>непрограммные (Дума и Ксч палата)</t>
    </r>
  </si>
  <si>
    <t xml:space="preserve">контрольные для местного бюджета </t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</si>
  <si>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 xml:space="preserve">(ремонт помещений   Новая2- архив) </t>
    </r>
  </si>
  <si>
    <r>
      <t>прочие мероприятия органа местного самоуправления  в рамках муниципальной программы "Управление муниципальным имуществом  городского округа город Мегион на 2014-2020 годы"</t>
    </r>
    <r>
      <rPr>
        <sz val="12"/>
        <color rgb="FFFF0000"/>
        <rFont val="Times New Roman"/>
        <family val="1"/>
        <charset val="204"/>
      </rPr>
      <t xml:space="preserve"> ( расходы по информатизации ДМС )</t>
    </r>
  </si>
  <si>
    <r>
      <t>реализация мероприятий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2014 -2017 годы"</t>
    </r>
    <r>
      <rPr>
        <sz val="12"/>
        <color rgb="FFFF0000"/>
        <rFont val="Times New Roman"/>
        <family val="1"/>
        <charset val="204"/>
      </rPr>
      <t xml:space="preserve"> (автомобильная дорога к ИЖД 30 мкр. г.Мегион)(5-доля местного бюджета)</t>
    </r>
  </si>
  <si>
    <t>Нераспределенные субсидии на развитие инфраструктуры 99/1</t>
  </si>
  <si>
    <r>
      <t xml:space="preserve">субсидии автономного округа на реализацию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 xml:space="preserve"> (инженерные сети к индивидуальным жилым домам 30 мкр. г.Мегион) 80</t>
    </r>
  </si>
  <si>
    <r>
      <t xml:space="preserve"> 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 xml:space="preserve"> (участок тепловых сетей2д800мм от УТ-4 до ул.50 лет Октября с переходом ул.Заречная, 2д700мм от ул.50 лет Октября)20 (2018г-25)</t>
    </r>
  </si>
  <si>
    <r>
      <t xml:space="preserve">субсидии автономного округа на реализацию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 xml:space="preserve"> (участок тепловых сетей2д800мм от УТ-4 до ул.50 лет Октября с переходом ул.Заречная, 2д700мм от ул.50 лет Октября)80 (2018г.-75)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</si>
  <si>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(проектирование и строительство шатровой крыши Нефтяников 8)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</si>
  <si>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(ремонт  Нефтяников 8, (568,0 т.р.-кабинеты 115,309,315 и 273,0 тыс.р.- кабинеты 311,313,316)</t>
    </r>
  </si>
  <si>
    <r>
      <t xml:space="preserve">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(выкупная стоимость жилого помещения) 11% (доля местного бюджета)</t>
    </r>
  </si>
  <si>
    <r>
      <t>субсидии автономного округа на реализацию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</t>
    </r>
    <r>
      <rPr>
        <sz val="12"/>
        <color rgb="FFFF0000"/>
        <rFont val="Times New Roman"/>
        <family val="1"/>
        <charset val="204"/>
      </rPr>
      <t xml:space="preserve"> (выкупная стоимость жилого помещения)89% доля</t>
    </r>
  </si>
  <si>
    <r>
      <t xml:space="preserve">реализация  мероприятий  подпрограммы "Ликвидация и расселение строений приспособленных для проживания"  расположенных на территории жилого городка СУ - 43, улице Губкина, 19(1) микрорайона, на пересечении улиц Губкина-Заречная в рамках муниципальной программы "Обеспечение доступным и комфортным жильём жителей  городского округа город Мегион в 2014-2020 годах"  </t>
    </r>
    <r>
      <rPr>
        <sz val="12"/>
        <color rgb="FFFF0000"/>
        <rFont val="Times New Roman"/>
        <family val="1"/>
        <charset val="204"/>
      </rPr>
      <t>ликвидация и расселение строений приспособленных для проживания (балочных массивов) 11% доля местного бюджета</t>
    </r>
  </si>
  <si>
    <r>
      <t xml:space="preserve">субсидии автономного округа на реализацию  мероприятий  подпрограммы "Улучшение жилищных условий отдельных категорий граждан"" в рамках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ликвидация и расселение строений приспособленных для проживания (балочных массивов) 89% доля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</si>
  <si>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 xml:space="preserve">(ремонт  входной группы ул Строителей 7/1) </t>
    </r>
  </si>
  <si>
    <t>Уточнено на 01.10.2015</t>
  </si>
  <si>
    <r>
      <t>Субсидии автономного округа и федерального бюджета на   мероприятия  подпрограммы "Обеспечение жильем молодых семей в соответствии с федеральной целевой программой "Жилище" в рамках муниципальной программы "Обеспечение доступным и комфортным жильём жителей  городского округа город Мегион в 2014-2020 годах"</t>
    </r>
    <r>
      <rPr>
        <sz val="12"/>
        <color rgb="FFFF0000"/>
        <rFont val="Times New Roman"/>
        <family val="1"/>
        <charset val="204"/>
      </rPr>
      <t xml:space="preserve"> 95 (субсидии молодым семьям на приобретение жилья)</t>
    </r>
  </si>
  <si>
    <t xml:space="preserve">Субсидии автономного округа на улучшение жилищных условий молодых учителей в рамках подпрограммы  "Улучшение жилищных условий отдельных категорий граждан"  в рамках муниципальной программы "Обеспечение доступным и комфортным жильём жителей  городского округа город Мегион в 2014-2020 годах" </t>
  </si>
  <si>
    <r>
      <t xml:space="preserve"> 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(доля местного бюджета,  инженерные сети к индивидуальным жилым домам 30 мкр. г.Мегион)20 (2015-ПИР)</t>
    </r>
  </si>
  <si>
    <r>
      <t xml:space="preserve">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(выкуп жилых помещений, в том числе по решению суда), без доли софинансирования)</t>
    </r>
  </si>
  <si>
    <t>реализация мероприятий подпрограммы "Повышение доступности и качества предоставляемых государственных и муниципальных услуг" муниципальной программы "Развитие муниципального управления на 2015-2017 годы"  на развитие   МФЦ за счет средств бюджета автономного округа (субсидии)</t>
  </si>
  <si>
    <t>реализация мероприятий подпрограммы "Повышение доступности и качества предоставляемых государственных и муниципальных услуг" муниципальной программы "Развитие муниципального управления на 2015-2017 годы"  в части предоставления  госуслуг в МФЦ за счет средств бюджета автономного округа (субсидии)</t>
  </si>
  <si>
    <r>
      <t>Расходы на обеспечение деятельности (оказание услуг) муниципальных  учреждений  (</t>
    </r>
    <r>
      <rPr>
        <sz val="12"/>
        <color rgb="FFFF0000"/>
        <rFont val="Times New Roman"/>
        <family val="1"/>
        <charset val="204"/>
      </rPr>
      <t>Содержание МКУ "МФЦ</t>
    </r>
    <r>
      <rPr>
        <sz val="12"/>
        <color indexed="8"/>
        <rFont val="Times New Roman"/>
        <family val="1"/>
        <charset val="204"/>
      </rPr>
      <t>", местный бюджет)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</si>
  <si>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(спортивный комплекс с ледовой ареной)</t>
    </r>
  </si>
  <si>
    <t>реализация мероприятий подпрограммы 2  "Подготовка спортивного резерва" в рамках муниципальной программы  "Развитие физической культуры и спорта в муниципальном образовании  город Мегион на 2014 -2020 годы" (присвоение спортивных разрядов и квалификационных категорий спортивных судей (средства местного бюджета)</t>
  </si>
  <si>
    <r>
      <t>Иные межбюджетные трансферты автономного округа на реализацию мероприятий  по содействию трудоустройства граждан в рамках 1 подпрограммы "Содействие трудоустройству граждан" государственной   программы "</t>
    </r>
    <r>
      <rPr>
        <sz val="11"/>
        <color rgb="FFFF0000"/>
        <rFont val="Times New Roman"/>
        <family val="1"/>
        <charset val="204"/>
      </rPr>
      <t xml:space="preserve">Содействие занятости населения в Ханты-мансийском автономном округе - Югры на 2014--2020 годы" </t>
    </r>
  </si>
  <si>
    <r>
      <t>Иные межбюджетные трансферты автономного округа на реализацию дополнительных мероприятий, направленных  на снижение напряженности на рынке труда в рамках 2 подпрограммы "</t>
    </r>
    <r>
      <rPr>
        <sz val="11"/>
        <color rgb="FFFF0000"/>
        <rFont val="Times New Roman"/>
        <family val="1"/>
        <charset val="204"/>
      </rPr>
      <t>Дополнительные мероприятия в области занятости населения</t>
    </r>
    <r>
      <rPr>
        <sz val="11"/>
        <color theme="1"/>
        <rFont val="Times New Roman"/>
        <family val="1"/>
        <charset val="204"/>
      </rPr>
      <t>" государственной   программы "</t>
    </r>
    <r>
      <rPr>
        <b/>
        <sz val="11"/>
        <color theme="1"/>
        <rFont val="Times New Roman"/>
        <family val="1"/>
        <charset val="204"/>
      </rPr>
      <t>Содействие занятости населения</t>
    </r>
    <r>
      <rPr>
        <sz val="11"/>
        <color theme="1"/>
        <rFont val="Times New Roman"/>
        <family val="1"/>
        <charset val="204"/>
      </rPr>
      <t xml:space="preserve"> в Ханты-мансийском автономном округе - Югры на 2014--2020 годы"</t>
    </r>
  </si>
  <si>
    <t>1.Программа "Развитие систем гражданской защиты населения городского округа город Мегион в 2014-2018 годах"</t>
  </si>
  <si>
    <r>
      <t>реализация мероприятий подпрограммы "Развитие и укрепление материально-технической базы единой диспетчерской службы городского округа город Мегион"  в рамках муниципальной программы "Развитие систем гражданской защиты населения городского округа город Мегион в 2014-2018 годах"</t>
    </r>
    <r>
      <rPr>
        <sz val="12"/>
        <color rgb="FFFF0000"/>
        <rFont val="Times New Roman"/>
        <family val="1"/>
        <charset val="204"/>
      </rPr>
      <t xml:space="preserve"> (обслуживание аппаратно-программного комплекса ИСТОК-М, содержание каналов связи, обеспечение информационной безопасности АПК "Система")</t>
    </r>
  </si>
  <si>
    <r>
      <t xml:space="preserve">реализация мероприятий подпрограммы  "Развитие системы оповещения населения при угрозе возникновения чрезвычайных ситуаций на территории городского округа город Мегион"  в рамках муниципальной программы "Развитие систем гражданской защиты населения городского округа город Мегион в 2014-2018 годах" </t>
    </r>
    <r>
      <rPr>
        <sz val="12"/>
        <color rgb="FFFF0000"/>
        <rFont val="Times New Roman"/>
        <family val="1"/>
        <charset val="204"/>
      </rPr>
      <t>(обслуживание территориальной автоматизированной системы централизованного оповещения)</t>
    </r>
  </si>
  <si>
    <t>реализация мероприятий подпрограммы "Приведение в соответствие нормам инженерно-технических мероприятий объектов гражданской обороны городского округа город Мегион"  муниципальной программы "Развитие систем гражданской защиты населения городского округа город Мегион в 2014-2018 годах"</t>
  </si>
  <si>
    <r>
      <t xml:space="preserve">расходы на обеспечение деятельности (оказание услуг) муниципальных учреждений в рамках подпрограммы "Предупреждение и ликвидация чрезвычайных ситуаций" муниципальной программы "Развитие систем гражданской защиты населения городского округа город Мегион в 2014-2018 годах"  </t>
    </r>
    <r>
      <rPr>
        <sz val="12"/>
        <color rgb="FFFF0000"/>
        <rFont val="Times New Roman"/>
        <family val="1"/>
        <charset val="204"/>
      </rPr>
      <t>(содержание МКУ "Управление гражданской защиты населения")</t>
    </r>
  </si>
  <si>
    <r>
      <t xml:space="preserve">реализация мероприятий подпрограммы  "Предупреждение и ликвидация чрезвычайных ситуаций" в рамках  муниципальной программы "Развитие систем гражданской защиты населения городского округа город Мегион в 2014-2018 годах" </t>
    </r>
    <r>
      <rPr>
        <sz val="12"/>
        <color rgb="FFFF0000"/>
        <rFont val="Times New Roman"/>
        <family val="1"/>
        <charset val="204"/>
      </rPr>
      <t>(предупреждение и ликвидация ЧС в период половодья, пожароопасного периода - обслуживание пожарных гидрантов, пожарного резервуара 450,0 т.р.+ резерв по ЧС 750,0 т.р.)</t>
    </r>
  </si>
  <si>
    <t xml:space="preserve">субсидии автономного округа на создание общественных спасательных постов в местах массового отдыха людей на водных объектах в рамках подпрограмма "Предупреждение и ликвидация чрезвычайных ситуаций" муниципальной программы "Развитие систем гражданской защиты населения городского округа город Мегион в 2014-2018 годах" </t>
  </si>
  <si>
    <r>
      <t xml:space="preserve">реализация мероприятий подпрограммы  "Создание общественных спасательных постов в местах массового отдыха людей на водных объектах" в рамках  муниципальной программы "Развитие систем гражданской защиты населения городского округа город Мегион в 2014-2018 годах" </t>
    </r>
    <r>
      <rPr>
        <sz val="12"/>
        <color rgb="FFFF0000"/>
        <rFont val="Times New Roman"/>
        <family val="1"/>
        <charset val="204"/>
      </rPr>
      <t xml:space="preserve">(доля софинансирования из местного бюджета 90/10) </t>
    </r>
  </si>
  <si>
    <t xml:space="preserve">субсидии автономного округа на реализацию мероприятий муниципальной программы  "Поддержка и развитие малого и среднего предпринимательства  на территории городского округа город Мегион на 2014-2020 годы" </t>
  </si>
  <si>
    <r>
      <t>реализация мероприятий муниципальной программы  "Поддержка и развитие малого и среднего предпринимательства  на территории городского округа город Мегион на 2014-2020 годы"</t>
    </r>
    <r>
      <rPr>
        <sz val="12"/>
        <color rgb="FFFF0000"/>
        <rFont val="Times New Roman"/>
        <family val="1"/>
        <charset val="204"/>
      </rPr>
      <t xml:space="preserve"> (организация мониторинга деятельности малого и среднего предпринимательства, проведение образовательных мероприятий, развитие молодежного предпринимательства)</t>
    </r>
  </si>
  <si>
    <t>3. Программа "Поддержка и развитие малого и среднего предпринимательства  на территории городского округа город Мегион на 2014-2020 годы"</t>
  </si>
  <si>
    <r>
      <t xml:space="preserve">реализация мероприятий муниципальной программы  "Поддержка и развитие малого и среднего предпринимательства  на территории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(финансовая поддержка предпринимательства)</t>
    </r>
  </si>
  <si>
    <t>4.Программа "Поддержка  социально - ориентированных некомерческих организаций на 2014-2018 годы"</t>
  </si>
  <si>
    <t xml:space="preserve">реализация мероприятий муниципальной программы  "Поддержка  социально-ориентированных некомерческих организаций на 2014-2018 годы" </t>
  </si>
  <si>
    <t>6.Программа "Развитие культуры и туризма в городском округе город Мегион на 2014 -2020 годы"</t>
  </si>
  <si>
    <r>
      <t xml:space="preserve">реализация мероприятий подпрограммы "Обеспечение прав граждан на доступ к культурным ценностям и информации" в рамках муниципальной программы 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(доля софинансирования из местного бюджета на развитие библиотечной сети софинансирование 15%)</t>
    </r>
  </si>
  <si>
    <r>
      <t>субсидии автономного округа, за исключением субсидий на софинансирование капитальных вложений в объект муниципальной собственности подпрограммы "Обеспечение прав граждан на доступ к культурным ценностям и информации"  в рамках муниципальной программы "Развитие культуры и туризма в городском округе город Мегион на 2014 -2020 годы" (</t>
    </r>
    <r>
      <rPr>
        <sz val="12"/>
        <color rgb="FFFF0000"/>
        <rFont val="Times New Roman"/>
        <family val="1"/>
        <charset val="204"/>
      </rPr>
      <t>модернизация библиотек 85%</t>
    </r>
    <r>
      <rPr>
        <sz val="12"/>
        <color theme="1"/>
        <rFont val="Times New Roman"/>
        <family val="1"/>
        <charset val="204"/>
      </rPr>
      <t>)</t>
    </r>
  </si>
  <si>
    <r>
      <t xml:space="preserve">реализация мероприятий подпрограммы "Обеспечение прав граждан на доступ к культурным ценностям и информации" в рамках муниципальной программы 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(пополнение и оцифровка библиотечных фондов)</t>
    </r>
  </si>
  <si>
    <r>
      <t xml:space="preserve">реализация мероприятий подпрограммы "Обеспечение прав граждан на доступ к культурным ценностям и информации" в рамках муниципальной программы 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(укрепление метериально технической базы учреждений: в 2016 году приобретение сценического оборудования МАУ "Театр музыки" - 588,6т.р., приобретение, установка и монтаж системы видеонаблюдения в МАУ "Экоцентр"- 349,3;  информатизация музея в 2017-2018 годах - 500,0 т.р.)</t>
    </r>
  </si>
  <si>
    <r>
      <t xml:space="preserve">реализация мероприятий подпрограммы "Обеспечение прав граждан на доступ к культурным ценностям и информации" в рамках муниципальной программы 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(устранение предписаний надзорных органов, проведение текущего ремонта учреждений: МБУ"ЦБС" - 986,2 т.р.; МАУ "Театр музыки" - 270,0т.р.; МАУ "Экоцентр" - 711,2 т.р.; МАУ "Дворец искусств" -3523,2 т.р.)</t>
    </r>
  </si>
  <si>
    <r>
      <t>реализация мероприятий по строительству (реконструкции) в рамках подпрограммы "Обеспечение прав граждан на доступ к культурным ценностям и информации"  муниципальной программы "Развитие культуры и туризма в городском округе город Мегион на 2014 -2020 годы"</t>
    </r>
    <r>
      <rPr>
        <sz val="12"/>
        <color rgb="FFFF0000"/>
        <rFont val="Times New Roman"/>
        <family val="1"/>
        <charset val="204"/>
      </rPr>
      <t>(реконструкция МБУ "ДШИ №2" - 5%)</t>
    </r>
  </si>
  <si>
    <r>
      <t xml:space="preserve">субсидии на реализацию подпрограммы "Обеспечение прав граждан на доступ к культурным ценностям и информации" муниципальной программы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(модернизация детских школ искусств, обновление материально-технической базы 85%</t>
    </r>
    <r>
      <rPr>
        <sz val="12"/>
        <color theme="1"/>
        <rFont val="Times New Roman"/>
        <family val="1"/>
        <charset val="204"/>
      </rPr>
      <t>)</t>
    </r>
  </si>
  <si>
    <r>
      <t xml:space="preserve">реализация мероприятий подпрограммы "Обеспечение прав граждан на доступ к культурным ценностям и информации" в рамках муниципальной программы 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(доля софинансирования из местного бюджета по модернизации детских школ искусств 15%)</t>
    </r>
  </si>
  <si>
    <r>
      <t xml:space="preserve">иные межбюджетные трансферты </t>
    </r>
    <r>
      <rPr>
        <sz val="12"/>
        <color rgb="FFFF0000"/>
        <rFont val="Times New Roman"/>
        <family val="1"/>
        <charset val="204"/>
      </rPr>
      <t xml:space="preserve">на комплектование книжных фондов библиотек муниципальных образований </t>
    </r>
    <r>
      <rPr>
        <sz val="12"/>
        <color theme="1"/>
        <rFont val="Times New Roman"/>
        <family val="1"/>
        <charset val="204"/>
      </rPr>
      <t>и государственных библиотек городов Москвы и Санкт-Петербурга в рамках подпрограммы "Обеспечение прав граждан на доступ к культурным ценностям и информации" муниципальной программы "Развитие культуры и туризма в городском округе город Мегион на 2014 -2020 годы"</t>
    </r>
    <r>
      <rPr>
        <sz val="12"/>
        <color rgb="FFFF0000"/>
        <rFont val="Times New Roman"/>
        <family val="1"/>
        <charset val="204"/>
      </rPr>
      <t xml:space="preserve"> за счет средств федерального бюджета</t>
    </r>
  </si>
  <si>
    <r>
      <t xml:space="preserve">реализация мероприятий подпрограммы "Укрепление единого культурного пространства в городском округе" в рамках муниципальной программы 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(создание концертных и театральных постановок, организация и проведение мероприятий, праздников, конкурсов, в том числе выплаты ВОВ-600,0 т.р., новогодние подарки-600,0 т.р.)</t>
    </r>
  </si>
  <si>
    <t>расходы на обеспечение деятельности (оказание услуг) муниципальных учреждений подпрограммы "Развитие и организационное обеспечение деятельности учреждений, подведомственных отделу культуры администрации города " в рамках  муниципальной программы "Развитие культуры и туризма в городском округе город Мегион на 2014 -2020 годы"</t>
  </si>
  <si>
    <t>иные межбюджетные трансферты на реализацию мероприятий подпрограммы "Развитие и организационное обеспечение деятельности учреждений, подведомственных отделу культуры администрации города " муниципальной программы "Развитие культуры и туризма в муниципальном образовании  город Мегион на 2014 -2020 годы"</t>
  </si>
  <si>
    <t>расходы на обеспечение деятельности (оказание услуг) муниципальных учреждений в рамках подпрограммы "Развитие и организационное обеспечение деятельности учреждений, подведомственных отделу культуры администрации города " муниципальной программы "Развитие культуры и туризма в городском округе город Мегион на 2014 -2020 годы"</t>
  </si>
  <si>
    <t>8.Программа "Информационное обеспечение деятельности органов местного самоуправления  городского округа  город Мегион на 2014 -2018годы"</t>
  </si>
  <si>
    <r>
      <t xml:space="preserve">расходы на обеспечение деятельности (оказание услуг) муниципальных учреждений в рамках муниципальной программы  "Информационное обеспечение деятельности органов местного самоуправления  городского округа  город Мегион на 2014 -2018 годы" ( обеспечение деятельности </t>
    </r>
    <r>
      <rPr>
        <sz val="12"/>
        <color rgb="FFFF0000"/>
        <rFont val="Times New Roman"/>
        <family val="1"/>
        <charset val="204"/>
      </rPr>
      <t>"МБУ ИА"Мегионские новости"</t>
    </r>
    <r>
      <rPr>
        <sz val="12"/>
        <color theme="1"/>
        <rFont val="Times New Roman"/>
        <family val="1"/>
        <charset val="204"/>
      </rPr>
      <t xml:space="preserve">) </t>
    </r>
  </si>
  <si>
    <r>
      <t xml:space="preserve">реализация мероприятий муниципальной программы  "Информационное обеспечение деятельности органов местного самоуправления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 xml:space="preserve"> (производство и трансляция информационных материалов на телевидении, в эфире местной радиостанции, публикация материалов в СМИ, изготовление полиграфической продукции, услуги фотографа, приобретение оборудования и программного обеспечения для организации видеосъемки в условиях студии управления информационной политики)</t>
    </r>
  </si>
  <si>
    <t>12.Программа "Развитие информационного общества на территории   городского округа  город Мегион на 2014 -2018 годы"</t>
  </si>
  <si>
    <r>
      <t xml:space="preserve">расходы на обеспечение деятельности (оказание услуг) муниципальных учреждений в рамках  муниципальной программы  "Развитие информационного общества на территории 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(обеспечение деятельности МБУ "Вектор")</t>
    </r>
  </si>
  <si>
    <r>
      <t xml:space="preserve">реализация мероприятий  в рамках муниципальной программы  "Развитие информационного общества на территории 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(обеспечение доступа к информации о деятельности органов местного самоуправления, развитие и сопровождение инфаструктуры электронного правительства и информационных систем)</t>
    </r>
  </si>
  <si>
    <t>13.Программа "Развитие транспортной системы  городского округа  город Мегион на 2014 -2018 годы"</t>
  </si>
  <si>
    <r>
      <t xml:space="preserve">реализация мероприятий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(автомобильная дорога к пристани г.Мегион )</t>
    </r>
  </si>
  <si>
    <r>
      <t xml:space="preserve">реализация мероприятий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 xml:space="preserve">( Выполнение ПИР на строительство дорог) </t>
    </r>
  </si>
  <si>
    <r>
      <t xml:space="preserve">реализация мероприятий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(капитальный ремонт дорог, устройство тротуаров, подъездов,стоянок) без доли софинансирования</t>
    </r>
  </si>
  <si>
    <r>
      <t>реализация мероприятий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2014 -2018 годы"</t>
    </r>
    <r>
      <rPr>
        <sz val="12"/>
        <color rgb="FFFF0000"/>
        <rFont val="Times New Roman"/>
        <family val="1"/>
        <charset val="204"/>
      </rPr>
      <t xml:space="preserve"> (реконструкция автодорог: улица Академика Губкина)  5% (доля местного бюджета)</t>
    </r>
  </si>
  <si>
    <r>
      <t xml:space="preserve">субсидии автономного округа на строительство (реконструкцию), капитальный ремонт и ремонт автомобильных дорог общего пользования местного значения в рамках подпрограммы "Развитие транспортной системы" муниципальной программы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 xml:space="preserve"> (реконструкция автодорог: улица Академика Губкина)  </t>
    </r>
    <r>
      <rPr>
        <sz val="12"/>
        <color rgb="FFC00000"/>
        <rFont val="Times New Roman"/>
        <family val="1"/>
        <charset val="204"/>
      </rPr>
      <t>95</t>
    </r>
  </si>
  <si>
    <r>
      <t>субсидии автономного округа на строительство (реконструкцию), капитальный ремонт и ремонт автомобильных дорог общего пользования местного значения в рамках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2014 -2018 годы"</t>
    </r>
    <r>
      <rPr>
        <sz val="12"/>
        <color rgb="FFFF0000"/>
        <rFont val="Times New Roman"/>
        <family val="1"/>
        <charset val="204"/>
      </rPr>
      <t xml:space="preserve"> (автомобильная дорога к ИЖД 30 мкр. г.Мегион) 5</t>
    </r>
  </si>
  <si>
    <r>
      <t xml:space="preserve">субсидии автономного округа на строительство (реконструкцию), капитальный ремонт и ремонт автомобильных дорог общего пользования местного значения в рамках подпрограммы "Развитие транспортной системы" муниципальной программы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 xml:space="preserve"> (автомобильная дорога к ИЖД 30 мкр. г.Мегион)  </t>
    </r>
    <r>
      <rPr>
        <sz val="12"/>
        <color rgb="FFC00000"/>
        <rFont val="Times New Roman"/>
        <family val="1"/>
        <charset val="204"/>
      </rPr>
      <t>95/5</t>
    </r>
  </si>
  <si>
    <r>
      <t xml:space="preserve">реализация мероприятий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(капитальный ремонт дорог, исполнительный лист)</t>
    </r>
  </si>
  <si>
    <r>
      <t xml:space="preserve">реализация мероприятий подпрограммы "Развитие транспортной системы"  по предоставлению субсидии организациям, оказывающим предоставление транспортных услуг по перевозке пассажиров по маршрутной сети в рамках муниципальной программы 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(организация пассажирских перевозок)</t>
    </r>
  </si>
  <si>
    <r>
      <t xml:space="preserve">реализация мероприятий подпрограммы "Повышение безопасности дорожного движения в городском округе город Мегион" по совершенствованию работы с участниками дорожного движения в рамках муниципальной программы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(освещение вопросов в СМИ, издание печатной продукции и размещение на рекламных щитах, баннерах и перетяжках информации пропагандисткой и профилактирующей информации)</t>
    </r>
  </si>
  <si>
    <r>
      <t xml:space="preserve">реализация мероприятий подпрограммы  "Повышение безопасности дорожного движения в городском округе город Мегион" по профилактике детского и юношеского дорожно-транспортного травматизма   в рамках муниципальной программы "Развитие транспортной системы  городского округа  город Мегион на 2014 -2018  годы" </t>
    </r>
    <r>
      <rPr>
        <sz val="12"/>
        <color rgb="FFFF0000"/>
        <rFont val="Times New Roman"/>
        <family val="1"/>
        <charset val="204"/>
      </rPr>
      <t>(проведение массовых мероприятий с детьми (конкурсы, фестивали отрядов юных инспекторов движения "Безопасное колесо", профильные смены активистов отрядов юных инспекторов движения, конкурсы образовательных учреждений по профилактике детского дорожно-транспортного травматизма и т.д.)</t>
    </r>
  </si>
  <si>
    <r>
      <t xml:space="preserve">реализация мероприятий подпрограммы "Повышение безопасности дорожного движения в городском округе город Мегион"совершенствованию условий движения и организации  дорожного движения на улично-дорожной сети города   в рамках  муниципальной программы "Развитие транспортной системы  городского округа  город Мегион на 2014 -2018  годы" </t>
    </r>
    <r>
      <rPr>
        <sz val="12"/>
        <color rgb="FFFF0000"/>
        <rFont val="Times New Roman"/>
        <family val="1"/>
        <charset val="204"/>
      </rPr>
      <t xml:space="preserve"> (строительство, реконструкция, техническое перевооружение нерегулируемых пешеходных переходов, в том числе прилегающих непосредственно к дошкольным образовательным учреждениям, образовательным учреждениям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движения,  монтаж технических средств организации дорожного движения, реконструкция, строительство, устройство на улично-дорожной сети пешеходных ограждений) (2015г.-строительство автогородка)</t>
    </r>
  </si>
  <si>
    <t>14.Программа "Развитие жилищно-коммунального комплекса и повышение энергетической эффективности в  городском округе  город Мегион на 2014 -20183 годы"</t>
  </si>
  <si>
    <r>
      <t>рреализация мероприятий  подпрограммы "Содержание объектов внешнего благоустройства городского округа 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2014 -2018годы" (</t>
    </r>
    <r>
      <rPr>
        <sz val="12"/>
        <color rgb="FFFF0000"/>
        <rFont val="Times New Roman"/>
        <family val="1"/>
        <charset val="204"/>
      </rPr>
      <t>противопаводковые мероприятия-1,0м.р ; содержание кладбища-1,3 м.р,; уход за газонами и цветники-7,1 м.р.; снос строений-2,2 м.р,; ремонт и установка детских площадок-18,5 м.р.; уличные сети и освещение-25,4 м.р,; новогодние мероприятия- 8,0 м.р.; благоустройстыво-3,0 м.р.)</t>
    </r>
  </si>
  <si>
    <r>
      <t>реализация мероприятий  подпрограммы "Содержание объектов внешнего благоустройства городского округа 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 в 2015 г-</t>
    </r>
    <r>
      <rPr>
        <sz val="12"/>
        <color rgb="FFFF0000"/>
        <rFont val="Times New Roman"/>
        <family val="1"/>
        <charset val="204"/>
      </rPr>
      <t xml:space="preserve">строительство кладбища,  </t>
    </r>
    <r>
      <rPr>
        <sz val="12"/>
        <color rgb="FF7030A0"/>
        <rFont val="Times New Roman"/>
        <family val="1"/>
        <charset val="204"/>
      </rPr>
      <t>за счет субсидии 99%</t>
    </r>
  </si>
  <si>
    <r>
      <t xml:space="preserve">реализация мероприятий  подпрограммы "Содержание объектов внешнего благоустройства городского округа 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  не менее  </t>
    </r>
    <r>
      <rPr>
        <sz val="12"/>
        <color rgb="FFFF0000"/>
        <rFont val="Times New Roman"/>
        <family val="1"/>
        <charset val="204"/>
      </rPr>
      <t>1% доля местного бюджета-441,7 т.р.</t>
    </r>
  </si>
  <si>
    <r>
      <t>субсидии  автономного округа за исключением субсидий на  софинансирование капитальных вложений в объект муниципальной собственности  подпрограммы "Создание условий для обеспечения качественными коммунальными услугами" госпрограммы  " Развитие ЖКК и повышение энергетической эффективности в ХМАО-Юнгре на 2014-2020годы" в рамках муниципальной программы   "Развитие жилищно-коммунального комлекса и повышение энергетической эффективности в  городском округе  город Мегион на 2014 -2018 годы" (</t>
    </r>
    <r>
      <rPr>
        <sz val="12"/>
        <color rgb="FFFF0000"/>
        <rFont val="Times New Roman"/>
        <family val="1"/>
        <charset val="204"/>
      </rPr>
      <t>подготовка к осенне-зимнему периоду</t>
    </r>
    <r>
      <rPr>
        <sz val="12"/>
        <rFont val="Times New Roman"/>
        <family val="1"/>
        <charset val="204"/>
      </rPr>
      <t xml:space="preserve">) </t>
    </r>
    <r>
      <rPr>
        <sz val="12"/>
        <color rgb="FFC00000"/>
        <rFont val="Times New Roman"/>
        <family val="1"/>
        <charset val="204"/>
      </rPr>
      <t>95,99</t>
    </r>
  </si>
  <si>
    <r>
      <t>субсидии  автономного округа на софинансирование капитальных вложений в объект муниципальной собственности подпрограммы "Модернизация и реформирование жилищно-коммунального комплекса городского округа город Мегион" по   по строительству (реконструкции) тепловых сетей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</t>
    </r>
    <r>
      <rPr>
        <sz val="12"/>
        <color rgb="FFFF0000"/>
        <rFont val="Times New Roman"/>
        <family val="1"/>
        <charset val="204"/>
      </rPr>
      <t xml:space="preserve"> (строительство канализационных сетей в п.Высокий)95</t>
    </r>
  </si>
  <si>
    <r>
      <t>реализация мероприятий подпрограммы "Модернизация и реформирование жилищно-коммунального комплекса городского округа город Мегион" по   по строительству (реконструкции) тепловых сетей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</t>
    </r>
    <r>
      <rPr>
        <sz val="12"/>
        <color rgb="FFFF0000"/>
        <rFont val="Times New Roman"/>
        <family val="1"/>
        <charset val="204"/>
      </rPr>
      <t xml:space="preserve"> (строительство канализационных сетей в п.Высокий) 5</t>
    </r>
  </si>
  <si>
    <r>
      <t>реализация мероприятий подпрограммы "Модернизация и реформирование жилищно-коммунального комплекса городского округа город Мегион" по   по строительству (реконструкции) тепловых сетей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</t>
    </r>
    <r>
      <rPr>
        <sz val="12"/>
        <color rgb="FFFF0000"/>
        <rFont val="Times New Roman"/>
        <family val="1"/>
        <charset val="204"/>
      </rPr>
      <t xml:space="preserve"> (Реконструкция КОС-2000м3/сут. -ПИР, исполнение решения суда)</t>
    </r>
  </si>
  <si>
    <r>
      <t xml:space="preserve">реализация мероприятий подпрограммы "Модернизация и реформирование жилищно-коммунального комплекса городского округа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 </t>
    </r>
    <r>
      <rPr>
        <sz val="12"/>
        <color rgb="FFFF0000"/>
        <rFont val="Times New Roman"/>
        <family val="1"/>
        <charset val="204"/>
      </rPr>
      <t>газификация п.Высокого,  5</t>
    </r>
    <r>
      <rPr>
        <sz val="12"/>
        <rFont val="Times New Roman"/>
        <family val="1"/>
        <charset val="204"/>
      </rPr>
      <t xml:space="preserve"> доля местного бюджета</t>
    </r>
  </si>
  <si>
    <r>
      <t>субсидии  автономного округа на софинансирование капитальных вложений в объект муниципальной собственности  подпрограммы "Модернизация и реформирование жилищно-коммунального комплекса городского округа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 Мегион на 2014 -2018 годы" (</t>
    </r>
    <r>
      <rPr>
        <sz val="12"/>
        <color rgb="FFFF0000"/>
        <rFont val="Times New Roman"/>
        <family val="1"/>
        <charset val="204"/>
      </rPr>
      <t>газификация п.Высокий</t>
    </r>
    <r>
      <rPr>
        <sz val="12"/>
        <rFont val="Times New Roman"/>
        <family val="1"/>
        <charset val="204"/>
      </rPr>
      <t xml:space="preserve">) </t>
    </r>
    <r>
      <rPr>
        <sz val="12"/>
        <color rgb="FFC00000"/>
        <rFont val="Times New Roman"/>
        <family val="1"/>
        <charset val="204"/>
      </rPr>
      <t xml:space="preserve"> 95</t>
    </r>
  </si>
  <si>
    <r>
      <t xml:space="preserve">субсидии  автономного округа на софинансирование капитальных вложений в объект муниципальной собственности  подпрограммы "Модернизация и реформирование жилищно-коммунального комплекса городского округа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 Мегион на 2014 -2018 годы" (реконструкция 4-х КНС) </t>
    </r>
    <r>
      <rPr>
        <sz val="12"/>
        <color rgb="FFC00000"/>
        <rFont val="Times New Roman"/>
        <family val="1"/>
        <charset val="204"/>
      </rPr>
      <t xml:space="preserve"> 95</t>
    </r>
  </si>
  <si>
    <r>
      <t>реализация мероприятий подпрограммы "Модернизация и реформирование жилищно-коммунального комплекса городского округа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реконструкция 4-х КНС</t>
    </r>
    <r>
      <rPr>
        <sz val="12"/>
        <color rgb="FFFF0000"/>
        <rFont val="Times New Roman"/>
        <family val="1"/>
        <charset val="204"/>
      </rPr>
      <t>,  5</t>
    </r>
    <r>
      <rPr>
        <sz val="12"/>
        <rFont val="Times New Roman"/>
        <family val="1"/>
        <charset val="204"/>
      </rPr>
      <t xml:space="preserve"> доля местного бюджета</t>
    </r>
  </si>
  <si>
    <r>
      <t xml:space="preserve">реализация мероприятий подпрограммы "Модернизация и реформирование жилищно-коммунального комплекса городского округа город Мегион"  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</t>
    </r>
    <r>
      <rPr>
        <sz val="12"/>
        <color rgb="FFFF0000"/>
        <rFont val="Times New Roman"/>
        <family val="1"/>
        <charset val="204"/>
      </rPr>
      <t>(реконструкция и расширение хозпитьевого водоснабжения, ПИР)</t>
    </r>
  </si>
  <si>
    <r>
      <t xml:space="preserve">реализация мероприятий  подпрограммы "Модернизация и реформирование жилищно-коммунального комплекса городского округа город Мегион"  по предоставлению субсидии в целях компенсация выпадающих доходов организациям, предоставляющим населению услуги ЖКХ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 </t>
    </r>
    <r>
      <rPr>
        <sz val="12"/>
        <color rgb="FFFF0000"/>
        <rFont val="Times New Roman"/>
        <family val="1"/>
        <charset val="204"/>
      </rPr>
      <t>(вывоз жидких бытовых отходов )</t>
    </r>
  </si>
  <si>
    <r>
      <t>субвенции автономного округа на реализацию мероприятий  подпрограммы "Модернизация и реформирование жилищно-коммунального комплекса городского округа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(</t>
    </r>
    <r>
      <rPr>
        <sz val="12"/>
        <color rgb="FFFF0000"/>
        <rFont val="Times New Roman"/>
        <family val="1"/>
        <charset val="204"/>
      </rPr>
      <t>компенсация выпадающих доходов организациям, предоставляющим населению услуги газоснабжения)</t>
    </r>
  </si>
  <si>
    <r>
      <t xml:space="preserve">реализация мероприятий  подпрограммы  </t>
    </r>
    <r>
      <rPr>
        <sz val="12"/>
        <rFont val="Times New Roman"/>
        <family val="1"/>
        <charset val="204"/>
      </rPr>
      <t>"Энергосбережение  и повышение  энергетической эффективности и энергобезоавсности муниципального образования городской округ город Мегион" по оснащению индивидуальными приборами учета энергоресурсов</t>
    </r>
    <r>
      <rPr>
        <sz val="12"/>
        <color theme="1"/>
        <rFont val="Times New Roman"/>
        <family val="1"/>
        <charset val="204"/>
      </rPr>
      <t xml:space="preserve">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</t>
    </r>
    <r>
      <rPr>
        <sz val="12"/>
        <color rgb="FFC00000"/>
        <rFont val="Times New Roman"/>
        <family val="1"/>
        <charset val="204"/>
      </rPr>
      <t>(оснащение индивидуальными приборами учета энергоресурсов муниципального жилого фонда-3000,0 т.р., замена насосного парка ЦТП и ПС на энергоэффективные-3000,0т.р.)</t>
    </r>
  </si>
  <si>
    <t xml:space="preserve">реализация мероприятий  подпрограммы  "Капитальный ремонт, реконструкция и ремонт  муниципального жилого фонда городского округа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</t>
  </si>
  <si>
    <t xml:space="preserve">реализация мероприятий подпрограммы  "Содействие проведению капитального ремонта многоквартирных домов на территории городского округа город Мегион" по капитальному ремонту МКД 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</t>
  </si>
  <si>
    <t>16.Программа  "Формирование доступной среды для инвалидов и других маломобильных групп  населения  на  территории  городского  округа город Мегион на 2014 год и плановый период до 2018 года"</t>
  </si>
  <si>
    <r>
      <t xml:space="preserve">рализация мероприятий  в рамках муниципальной программы  "Формирование доступной среды для инвалидов и других маломобильных групп  населения  на  территории  городского  округа город Мегион на 2014 год и плановый перод до 2018 года"  </t>
    </r>
    <r>
      <rPr>
        <sz val="12"/>
        <color rgb="FFC00000"/>
        <rFont val="Times New Roman"/>
        <family val="1"/>
        <charset val="204"/>
      </rPr>
      <t>(сооружение пандусов, поручней, входных групп, подъемников)</t>
    </r>
  </si>
  <si>
    <t>17.Программа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</t>
  </si>
  <si>
    <r>
      <t xml:space="preserve">реализация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</t>
    </r>
    <r>
      <rPr>
        <sz val="12"/>
        <color rgb="FFFF0000"/>
        <rFont val="Times New Roman"/>
        <family val="1"/>
        <charset val="204"/>
      </rPr>
      <t>(софинансирование развитие общественных формирований правоохранительной направленности 70/30)</t>
    </r>
  </si>
  <si>
    <t>субсидии на реализацию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(установка систем видеообзора)</t>
  </si>
  <si>
    <t>реализация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(софинансирование установка систем видеообзора 80/20)</t>
  </si>
  <si>
    <t xml:space="preserve">реализация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</t>
  </si>
  <si>
    <r>
      <t xml:space="preserve">реализация мероприятий  подпрограммы "Профилактика незаконного оборота и потребления наркотических средств и психотропных веществ"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</t>
    </r>
    <r>
      <rPr>
        <sz val="12"/>
        <color rgb="FFFF0000"/>
        <rFont val="Times New Roman"/>
        <family val="1"/>
        <charset val="204"/>
      </rPr>
      <t>(проведение спортивных, культурно-массовых мероприятий, изготовление и размещение социальной рекламы)</t>
    </r>
  </si>
  <si>
    <t>18.Программа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 городском округе город Мегион на 2014-2018 годы"</t>
  </si>
  <si>
    <r>
      <t>Реализация мероприятий  программы "Мероприятия по профилактике терроризма и экстремизма, а также минимизации и (или) ликвидации последствий проявлений терроризма и экстремизма в  городском округе город Мегион на 2014-2018 годы"</t>
    </r>
    <r>
      <rPr>
        <sz val="12"/>
        <color rgb="FFFF0000"/>
        <rFont val="Times New Roman"/>
        <family val="1"/>
        <charset val="204"/>
      </rPr>
      <t xml:space="preserve"> (изготовление видеороликов, листовок,методических пособий, проведение лекций, тренингов, конкурсов, мероприятий, проведение ежегодного конкурса "Лица нашего города")</t>
    </r>
  </si>
  <si>
    <t>субсидии на реализацию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(создание условий для деятельности народных дружин)</t>
  </si>
  <si>
    <t>Содержание вновь вводимого объекта "Детский сад на 260 мест"</t>
  </si>
  <si>
    <t>Содержание вновь вводимого объекта "Детский сад на 320 мест"</t>
  </si>
  <si>
    <t>Расходы на обеспечение деятельности муниципальных учреждений, в том числе:</t>
  </si>
  <si>
    <t>реализация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 установка видеосистем в наиболее криминогенных общественных местах , обслуживание систем видеонаблюдения за счет средств местного бюджета</t>
  </si>
  <si>
    <r>
      <t xml:space="preserve">реализация мероприятий подпрограммы "Модернизация и реформирование жилищно-коммунального комплекса городского округа город Мегион" </t>
    </r>
    <r>
      <rPr>
        <sz val="12"/>
        <color rgb="FFFF0000"/>
        <rFont val="Times New Roman"/>
        <family val="1"/>
        <charset val="204"/>
      </rPr>
      <t xml:space="preserve"> по подготовке  к осенне-зимнему периоду  </t>
    </r>
    <r>
      <rPr>
        <sz val="12"/>
        <color theme="1"/>
        <rFont val="Times New Roman"/>
        <family val="1"/>
        <charset val="204"/>
      </rPr>
      <t>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</t>
    </r>
    <r>
      <rPr>
        <sz val="12"/>
        <color rgb="FFFF0000"/>
        <rFont val="Times New Roman"/>
        <family val="1"/>
        <charset val="204"/>
      </rPr>
      <t xml:space="preserve"> (в том числе софинансирование из средств местного бюджета не менее 5%)</t>
    </r>
  </si>
  <si>
    <r>
      <t xml:space="preserve">Субсидии  автономного округа  </t>
    </r>
    <r>
      <rPr>
        <b/>
        <sz val="12"/>
        <color theme="1"/>
        <rFont val="Times New Roman"/>
        <family val="1"/>
        <charset val="204"/>
      </rPr>
      <t>на реализацию Указов Президента РФ</t>
    </r>
    <r>
      <rPr>
        <sz val="12"/>
        <color theme="1"/>
        <rFont val="Times New Roman"/>
        <family val="1"/>
        <charset val="204"/>
      </rPr>
      <t xml:space="preserve"> подпрограмма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 xml:space="preserve">(средства автономного округа 95%) </t>
    </r>
  </si>
  <si>
    <r>
      <t xml:space="preserve">расходы на обеспечение деятельности (оказание услуг) муниципальных учреждений подпрограммы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b/>
        <sz val="12"/>
        <color rgb="FFFF0000"/>
        <rFont val="Times New Roman"/>
        <family val="1"/>
        <charset val="204"/>
      </rPr>
      <t>(доля софинансирования местного бюджета к Указам Президента РФ 5%)</t>
    </r>
  </si>
  <si>
    <r>
      <t xml:space="preserve">Субсидии автономного округа </t>
    </r>
    <r>
      <rPr>
        <sz val="12"/>
        <color rgb="FFFF0000"/>
        <rFont val="Times New Roman"/>
        <family val="1"/>
        <charset val="204"/>
      </rPr>
      <t xml:space="preserve"> на реализацию Указов Президента РФ </t>
    </r>
    <r>
      <rPr>
        <sz val="12"/>
        <color theme="1"/>
        <rFont val="Times New Roman"/>
        <family val="1"/>
        <charset val="204"/>
      </rPr>
      <t xml:space="preserve">подпрограмма "Развитие и организационное обеспечение деятельности учреждений, подведомственных отделу культуры администрации города " в рамках  муниципальной программы "Развитие культуры и туризма в городском округе город Мегион на 2014 -2020 годы" </t>
    </r>
    <r>
      <rPr>
        <b/>
        <sz val="12"/>
        <color rgb="FFFF0000"/>
        <rFont val="Times New Roman"/>
        <family val="1"/>
        <charset val="204"/>
      </rPr>
      <t>(софинансирование средства автономного округа по  учреждениям доп.образования в культуре 95%)</t>
    </r>
  </si>
  <si>
    <r>
      <t xml:space="preserve">расходы на обеспечение деятельности (оказания услуг) муниципальных учреждений в рамках подпрограммы "Развитие и организационное обеспечение деятельности учреждений, подведомственных отделу культуры администрации города " в рамках  муниципальной программы "Развитие культуры и туризма в городском округе город Мегион на 2014 -2020 годы" </t>
    </r>
    <r>
      <rPr>
        <b/>
        <sz val="12"/>
        <color rgb="FFFF0000"/>
        <rFont val="Times New Roman"/>
        <family val="1"/>
        <charset val="204"/>
      </rPr>
      <t>(софинансирование средства местного бюджета по  учреждениям доп.образования в культуре 5%)</t>
    </r>
  </si>
  <si>
    <r>
      <t xml:space="preserve">Субсидии автономного округа </t>
    </r>
    <r>
      <rPr>
        <sz val="12"/>
        <color rgb="FFFF0000"/>
        <rFont val="Times New Roman"/>
        <family val="1"/>
        <charset val="204"/>
      </rPr>
      <t>на реализацию Указов Президента</t>
    </r>
    <r>
      <rPr>
        <sz val="12"/>
        <color theme="1"/>
        <rFont val="Times New Roman"/>
        <family val="1"/>
        <charset val="204"/>
      </rPr>
      <t xml:space="preserve"> подпрограмма "Развитие и организационное обеспечение деятельности учреждений, подведомственных отделу культуры администрации города " в рамках  муниципальной программы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(софинансирование автономного округа в доли 95%)</t>
    </r>
  </si>
  <si>
    <r>
      <t xml:space="preserve">расходы на обеспечение деятельности (оказание услуг) муниципальных учреждений подпрограммы "Развитие и организационное обеспечение деятельности учреждений, подведомственных отделу культуры администрации города " в рамках  муниципальной программы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(доля софинансирования местного бюджета реализация Указов Президента в учреждениях культуры в доли 5%)</t>
    </r>
  </si>
  <si>
    <r>
      <t xml:space="preserve">реализация мероприятий подпрограммы 2  "Подготовка спортивного резерва"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(присвоение спортивных разрядов и квалификационных категорий спортивных судей (средства местного бюджета)</t>
    </r>
  </si>
  <si>
    <r>
      <t xml:space="preserve">Субсидии  автономного округа  </t>
    </r>
    <r>
      <rPr>
        <b/>
        <sz val="12"/>
        <color theme="1"/>
        <rFont val="Times New Roman"/>
        <family val="1"/>
        <charset val="204"/>
      </rPr>
      <t>на реализацию Указов Президента РФ</t>
    </r>
    <r>
      <rPr>
        <sz val="12"/>
        <color theme="1"/>
        <rFont val="Times New Roman"/>
        <family val="1"/>
        <charset val="204"/>
      </rPr>
      <t xml:space="preserve"> подпрограмма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 xml:space="preserve">(средства автономного округа в доли 95%) 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</si>
  <si>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(проведение муниципальных смотров-конкурсов и общегородских мероприятий)</t>
    </r>
  </si>
  <si>
    <r>
      <t xml:space="preserve">субвенции автономного округа </t>
    </r>
    <r>
      <rPr>
        <sz val="12"/>
        <color rgb="FFC00000"/>
        <rFont val="Times New Roman"/>
        <family val="1"/>
        <charset val="204"/>
      </rPr>
      <t>на организацию отдыха и оздоровления детей</t>
    </r>
    <r>
      <rPr>
        <sz val="12"/>
        <color indexed="8"/>
        <rFont val="Times New Roman"/>
        <family val="1"/>
        <charset val="204"/>
      </rPr>
      <t xml:space="preserve"> в рамках  подпрограммы  "Развитие молодежного движения, организация отдыха, оздоровления, занятости детей, подростков и молодежи городского округа город Мегион"  муниципальной программы "Развитие системы образования и молодежной политики  городского  округа город Мегион на 2014 год и плановый перод  2015-2020 годов" средства автономного округа 70%</t>
    </r>
  </si>
  <si>
    <r>
      <t>реализация мероприятий подпрограммы ""Развитие молодежного движения, организация отдыха, оздоровления, занятости детей, подростков и молодежи городского округа город Мегион на 2014-2020 годы"" муниципальной программы ""Развитие системы образования  и молодежной политики городского округа город Мегион на 2014 год и плановый период 2015-2020 годов"</t>
    </r>
    <r>
      <rPr>
        <sz val="12"/>
        <color rgb="FFFF0000"/>
        <rFont val="Times New Roman"/>
        <family val="1"/>
        <charset val="204"/>
      </rPr>
      <t xml:space="preserve"> (организация трудовых отрядов)</t>
    </r>
  </si>
  <si>
    <r>
      <t xml:space="preserve">иные межбюджетные трансферты на реализацию мероприятий подпрограммы   "Развитие молодежного движения, организация отдыха, оздоровления, занятости детей, подростков и молодежи городского округа город Мегион" в рамках  муниципальной программы "Развитие системы образования и молодежной политики  городского  округа город Мегион на 2014 год и плановый перод  2015-2020 годов"  </t>
    </r>
    <r>
      <rPr>
        <sz val="12"/>
        <color rgb="FFFF0000"/>
        <rFont val="Times New Roman"/>
        <family val="1"/>
        <charset val="204"/>
      </rPr>
      <t>(доля софинансирования местного бюджета 30%</t>
    </r>
    <r>
      <rPr>
        <sz val="12"/>
        <color indexed="8"/>
        <rFont val="Times New Roman"/>
        <family val="1"/>
        <charset val="204"/>
      </rPr>
      <t xml:space="preserve"> к средствам автономного округа на оплату стоимости питания детям школьного возраста) </t>
    </r>
  </si>
  <si>
    <r>
      <t xml:space="preserve">реализация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</t>
    </r>
    <r>
      <rPr>
        <sz val="12"/>
        <color rgb="FFFF0000"/>
        <rFont val="Times New Roman"/>
        <family val="1"/>
        <charset val="204"/>
      </rPr>
      <t>(софинансирование установка систем видеообзора 80/20)</t>
    </r>
  </si>
  <si>
    <r>
      <t xml:space="preserve">субсидии на реализацию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</t>
    </r>
    <r>
      <rPr>
        <sz val="12"/>
        <color rgb="FFFF0000"/>
        <rFont val="Times New Roman"/>
        <family val="1"/>
        <charset val="204"/>
      </rPr>
      <t>(установка систем видеообзора)</t>
    </r>
  </si>
  <si>
    <r>
      <t xml:space="preserve">субсидии на реализацию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</t>
    </r>
    <r>
      <rPr>
        <sz val="12"/>
        <color rgb="FFFF0000"/>
        <rFont val="Times New Roman"/>
        <family val="1"/>
        <charset val="204"/>
      </rPr>
      <t>(создание условий для деятельности народных дружин)</t>
    </r>
  </si>
  <si>
    <r>
      <t>Иные межбюджетные трансферты автономного округа на реализацию мероприятий  по содействию трудоустройства граждан в рамках 1 подпрограммы</t>
    </r>
    <r>
      <rPr>
        <sz val="11"/>
        <color rgb="FFFF0000"/>
        <rFont val="Times New Roman"/>
        <family val="1"/>
        <charset val="204"/>
      </rPr>
      <t xml:space="preserve"> "Содействие трудоустройству граждан"</t>
    </r>
    <r>
      <rPr>
        <sz val="11"/>
        <color theme="1"/>
        <rFont val="Times New Roman"/>
        <family val="1"/>
        <charset val="204"/>
      </rPr>
      <t xml:space="preserve"> государственной   программы "</t>
    </r>
    <r>
      <rPr>
        <sz val="11"/>
        <color rgb="FFFF0000"/>
        <rFont val="Times New Roman"/>
        <family val="1"/>
        <charset val="204"/>
      </rPr>
      <t xml:space="preserve">Содействие занятости населения в Ханты-мансийском автономном округе - Югры на 2014--2020 годы" </t>
    </r>
  </si>
  <si>
    <r>
      <t xml:space="preserve">Расходы на обеспечение деятельности (оказание услуг) муниципальных учреждений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>(МАУ "КОПУСС")</t>
    </r>
  </si>
  <si>
    <r>
      <t>реализация мероприятий на приобретение объектов капитального строительства дошкольных образовательных учрежденийв рамках  подпрограммы   "Обеспечение комплексной безопасности и комфортных условий муниципальных образовательных учреждений городского округа город Мегион"  муниципальной программы "Развитие системы образования и молодежной политики  городского  округа город Мегион на 2014 год и плановый перод  2015-2020 годов"</t>
    </r>
    <r>
      <rPr>
        <sz val="12"/>
        <color rgb="FFFF0000"/>
        <rFont val="Times New Roman"/>
        <family val="1"/>
        <charset val="204"/>
      </rPr>
      <t xml:space="preserve"> (доля софинансирования   за счет средств местного бюджета по детскоим садам на 260 мест в 11 мкр. г.Мегиона и детского сада на 320 мест в 19 мкр. г.Мегиона)</t>
    </r>
  </si>
  <si>
    <r>
      <t>рреализация мероприятий  подпрограммы "Содержание объектов внешнего благоустройства городского округа 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2014 -2018годы" (</t>
    </r>
    <r>
      <rPr>
        <sz val="12"/>
        <color rgb="FFFF0000"/>
        <rFont val="Times New Roman"/>
        <family val="1"/>
        <charset val="204"/>
      </rPr>
      <t>противопаводковые мероприятия-1,0м.р ; содержание кладбища-1,3 м.р,; уход за газонами и цветники-7,1 м.р.; снос строений-2,2 м.р,; ремонт и установка детских площадок-18,5 м.р.; уличные сети и освещение-25,4 м.р,; новогодние мероприятия- 8,0 м.р.; благоустройстыво-3,0 м.р.+2 714,6 т.р. отлов бродячих животных)</t>
    </r>
  </si>
  <si>
    <r>
      <t xml:space="preserve">Мероприятий по подпрограмме   "Развитие молодежного движения, организация отдыха, оздоровления, занятости детей, подростков и молодежи городского округа город Мегион" в рамках  муниципальной программы "Развитие системы образования и молодежной политики  городского  округа город Мегион на 2014 год и плановый перод  2015-2020 годов"  </t>
    </r>
    <r>
      <rPr>
        <sz val="12"/>
        <color rgb="FFFF0000"/>
        <rFont val="Times New Roman"/>
        <family val="1"/>
        <charset val="204"/>
      </rPr>
      <t>(доля софинансирования местного бюджета 30%</t>
    </r>
    <r>
      <rPr>
        <sz val="12"/>
        <color indexed="8"/>
        <rFont val="Times New Roman"/>
        <family val="1"/>
        <charset val="204"/>
      </rPr>
      <t xml:space="preserve"> к средствам автономного округа на оплату стоимости питания детям школьного возраста) </t>
    </r>
  </si>
  <si>
    <r>
      <t xml:space="preserve">субсидии автономного округа </t>
    </r>
    <r>
      <rPr>
        <sz val="12"/>
        <color rgb="FFC00000"/>
        <rFont val="Times New Roman"/>
        <family val="1"/>
        <charset val="204"/>
      </rPr>
      <t xml:space="preserve">на оплату стоимости питания детям школьного возраста </t>
    </r>
    <r>
      <rPr>
        <sz val="12"/>
        <color indexed="8"/>
        <rFont val="Times New Roman"/>
        <family val="1"/>
        <charset val="204"/>
      </rPr>
      <t xml:space="preserve">в оздоровительных лагерях с дневным пребыванием детей в рамках  подпрограммы "Развитие молодежного движения, организация отдыха, оздоровления, занятости детей, подростков и молодежи городского округа город Мегион"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 xml:space="preserve">доля автономного округа 70% </t>
    </r>
  </si>
  <si>
    <r>
      <t>прочие мероприятия органа местного самоуправления  в рамках муниципальной программы "Управление муниципальными финансами городского  округа город Мегион на 2014 -2020 годы" (департамент финансов-</t>
    </r>
    <r>
      <rPr>
        <sz val="12"/>
        <color rgb="FFFF0000"/>
        <rFont val="Times New Roman"/>
        <family val="1"/>
        <charset val="204"/>
      </rPr>
      <t>страхование, диспансеризация, ч/в</t>
    </r>
    <r>
      <rPr>
        <sz val="12"/>
        <color theme="1"/>
        <rFont val="Times New Roman"/>
        <family val="1"/>
        <charset val="204"/>
      </rPr>
      <t>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</si>
  <si>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(проведение муниципальных смотров-конкурсов, и общегородских мероприятий)</t>
    </r>
  </si>
  <si>
    <t>целевые межбюджетные трансферты</t>
  </si>
  <si>
    <t>Приложение 4</t>
  </si>
  <si>
    <t xml:space="preserve">к пояснительной записке </t>
  </si>
  <si>
    <t>Развитие материально-технической базы учреждений дополнительного образования детей</t>
  </si>
  <si>
    <t>20.2.</t>
  </si>
  <si>
    <t>11.</t>
  </si>
  <si>
    <t>9.</t>
  </si>
  <si>
    <t>9.1.</t>
  </si>
  <si>
    <t>9.2.</t>
  </si>
  <si>
    <t>9.3.</t>
  </si>
  <si>
    <t>9.4.</t>
  </si>
  <si>
    <t>6.</t>
  </si>
  <si>
    <t xml:space="preserve">№ </t>
  </si>
  <si>
    <t>6.1.</t>
  </si>
  <si>
    <t>6.2.</t>
  </si>
  <si>
    <t>11.1.</t>
  </si>
  <si>
    <t>Организация отдыха и оздоровления детей, в том числе:</t>
  </si>
  <si>
    <t>22.</t>
  </si>
  <si>
    <t>22.1.</t>
  </si>
  <si>
    <t>22.2.</t>
  </si>
  <si>
    <t>Обеспечение реализации основных общеобразовательных программ в образовательных учреждениях муниципального образования, в том числе:</t>
  </si>
  <si>
    <t xml:space="preserve">Укрепление материально-технической базы образовательных учреждений </t>
  </si>
  <si>
    <t>обеспечение деятельности (оказание услуг) муниципальных учреждений (дошкольное образование)</t>
  </si>
  <si>
    <t>обеспечение деятельности (оказание услуг) муниципальных учреждений ( общее образование)</t>
  </si>
  <si>
    <t>обеспечение деятельности (оказание услуг) муниципального учреждения молодежной политики</t>
  </si>
  <si>
    <t>Обеспечение развития, создание условий, содействие и поддержка в реализации способностей детей и молодежи,  молодежной политики и патриотического воспитания граждан РФ , в том числе:</t>
  </si>
  <si>
    <t xml:space="preserve">проведение мероприятий в области молодежной политики      </t>
  </si>
  <si>
    <t xml:space="preserve"> реализация мероприятий по организации отдыха и оздоровления детей(организация работы лагерей и площадок с дневным пребыванием детей)</t>
  </si>
  <si>
    <t>Выявление и поддержка одаренных детей и молодежи в сфере физической культуры и спорта, в том числе:</t>
  </si>
  <si>
    <r>
      <t xml:space="preserve"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  </r>
    <r>
      <rPr>
        <i/>
        <sz val="11"/>
        <color rgb="FFFF0000"/>
        <rFont val="Times New Roman"/>
        <family val="1"/>
        <charset val="204"/>
      </rPr>
      <t/>
    </r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</si>
  <si>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</si>
  <si>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Ежемесячное пособие по уходу за ребенком от полутора до трех лет</t>
  </si>
  <si>
    <t xml:space="preserve">Ежемесячное пособие по уходу за ребенком от полутора до трех лет </t>
  </si>
  <si>
    <t xml:space="preserve">Улучшение жилищных условий молодых семей </t>
  </si>
  <si>
    <t>(тыс.рублей)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</si>
  <si>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</si>
  <si>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Расходы на обеспечение деятельности (оказание услуг) муниципальных учреждений дополнительного образования детей</t>
  </si>
  <si>
    <t>22. Программа "Развитие муниципального управления на 2019 - 2025 годы"</t>
  </si>
  <si>
    <r>
      <t xml:space="preserve">содействие трудовой занятости, деловой активности, профессиональному самоопределению молодежи </t>
    </r>
    <r>
      <rPr>
        <i/>
        <sz val="12"/>
        <color rgb="FFFF0000"/>
        <rFont val="Times New Roman"/>
        <family val="1"/>
        <charset val="204"/>
      </rPr>
      <t>(трудоустройство подростков)</t>
    </r>
  </si>
  <si>
    <r>
      <rPr>
        <i/>
        <sz val="12"/>
        <color rgb="FFFF0000"/>
        <rFont val="Times New Roman"/>
        <family val="1"/>
        <charset val="204"/>
      </rPr>
      <t>субвенции на организацию и обеспечение отдыха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i/>
        <sz val="12"/>
        <color rgb="FFFF0000"/>
        <rFont val="Times New Roman"/>
        <family val="1"/>
        <charset val="204"/>
      </rPr>
      <t>и оздоровления детей</t>
    </r>
    <r>
      <rPr>
        <i/>
        <sz val="12"/>
        <color indexed="8"/>
        <rFont val="Times New Roman"/>
        <family val="1"/>
        <charset val="204"/>
      </rPr>
      <t>, в том числе в этнической среде (выездной отдых)</t>
    </r>
  </si>
  <si>
    <t>18.</t>
  </si>
  <si>
    <r>
      <rPr>
        <i/>
        <sz val="12"/>
        <color rgb="FFFF0000"/>
        <rFont val="Times New Roman"/>
        <family val="1"/>
        <charset val="204"/>
      </rPr>
      <t xml:space="preserve">субсидии на организацию питания детей </t>
    </r>
    <r>
      <rPr>
        <i/>
        <sz val="12"/>
        <rFont val="Times New Roman"/>
        <family val="1"/>
        <charset val="204"/>
      </rPr>
      <t>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  </r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</si>
  <si>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</si>
  <si>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</si>
  <si>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1.</t>
  </si>
  <si>
    <t>Муниципальная программа "Развитие систем гражданской защиты населения города Мегиона на 2019-2025 годы"</t>
  </si>
  <si>
    <t>Субвенции на 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</t>
  </si>
  <si>
    <t>2024 год</t>
  </si>
  <si>
    <t xml:space="preserve">Субсидии на софинансирование расходов муниципальных образований по развитию сети спортивных объектов шаговой доступности </t>
  </si>
  <si>
    <t>9.5.</t>
  </si>
  <si>
    <t>Поддержка одаренных детей и молодежи, развитие художественного образования</t>
  </si>
  <si>
    <t>Ежемесячное денежное вознаграждениме за классное руководство педагогическим работникам государственных и муниципальных общеобразовательных организаций</t>
  </si>
  <si>
    <t>2025 год</t>
  </si>
  <si>
    <t>25.</t>
  </si>
  <si>
    <t>25.1.</t>
  </si>
  <si>
    <t>25.2.</t>
  </si>
  <si>
    <t>25.3.</t>
  </si>
  <si>
    <t>25.4.</t>
  </si>
  <si>
    <t>25.5.</t>
  </si>
  <si>
    <t>25.6.</t>
  </si>
  <si>
    <t xml:space="preserve">Обеспечение деятельности (оказание услуг) образовательных организаций </t>
  </si>
  <si>
    <t>Обеспечение безопасности и комфортных условий образовательного процесса (антитеррористическая защищенность объектов, подготовка  образовательных организаций  к осенне-зимнему периоду)</t>
  </si>
  <si>
    <t>23.1.</t>
  </si>
  <si>
    <t>23.2.</t>
  </si>
  <si>
    <t>22.3.</t>
  </si>
  <si>
    <t>Реализация мероприятий по обеспечению комплексной безопасности в учреждениях спорта (антитеррористическая защищенность объектов, подготовка  муниципальных организаций  к осенне-зимнему периоду)</t>
  </si>
  <si>
    <t>9.6.</t>
  </si>
  <si>
    <t>24.</t>
  </si>
  <si>
    <t>Информация об объемах бюджетных ассигнований, направляемых на государственную (муниципальную) поддержку семьи и детей, предусмотренных в проекте решения Думы города Мегиона "О бюджете городского округа Мегион Ханты-Мансийского автономного округа-Югры на 2024 год и плановый период 2025 и 2026 годов"</t>
  </si>
  <si>
    <t>2026 год</t>
  </si>
  <si>
    <t>Программа "Укрепление межнационального и межконфессионального согласия, профилактика экстремизма и терроризма в городе Мегионе"</t>
  </si>
  <si>
    <t xml:space="preserve">Программа "Молодежная политика города Мегиона" </t>
  </si>
  <si>
    <t>Программа "Развитие физической культуры и спорта, укрепление общественного здоровья в городе Мегионе"</t>
  </si>
  <si>
    <t>Программа "Культурное пространство в городе Мегионе"</t>
  </si>
  <si>
    <t xml:space="preserve">Субсидии на софинансирование расходов муниципальных образований по обеспечению образовательных организаций, осуществляющих подготовку спортивного резерва </t>
  </si>
  <si>
    <t>Предоставление субсидий в целях финансового обеспечения исполнения государственного социального заказа на оказание муниципальных услуг в социальной сфере</t>
  </si>
  <si>
    <t>9.7.</t>
  </si>
  <si>
    <t>участие  спортсменов в  официальных спортивно-массовых мероприятиях, проведение мероприятий, первенств и  чемпионатов по видам спорта, проведение физкультурно-массовых мероприятий, спортивных мероприятий ( соревнования, смотры-конкурсы, фестивали и др.)</t>
  </si>
  <si>
    <t>Подготовка и проведение спортивных, культурно-массовых мероприятий, квест-игр для детей и молодежи</t>
  </si>
  <si>
    <t>Программа "Развитие жилищной сферы на территории города Мегиона"</t>
  </si>
  <si>
    <t xml:space="preserve">финансовое обеспечение затрат, связанных с оказанием муниципальных услуг в социальной сфере по направлению деятельности "Реализация дополнительных общеразвивающих программ для детей" в соответствии с социальным сертификатом на получение муниципальной услуги в социальной сфере города Мегиона   </t>
  </si>
  <si>
    <t>Программа  "Развитие  образования"</t>
  </si>
  <si>
    <t xml:space="preserve">Расходы на обеспечение деятельности (оказание услуг) муниципальных учреждений дополнительного образования  в сфере физической культуры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</si>
</sst>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;[Red]\-#,##0.0;0.0"/>
    <numFmt numFmtId="166" formatCode="0.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u/>
      <sz val="12"/>
      <color indexed="8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rgb="FFC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b/>
      <i/>
      <sz val="12"/>
      <color rgb="FF7030A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2"/>
      <color theme="6" tint="-0.499984740745262"/>
      <name val="Times New Roman"/>
      <family val="1"/>
      <charset val="204"/>
    </font>
    <font>
      <sz val="11"/>
      <color theme="6" tint="-0.49998474074526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14" fillId="0" borderId="0"/>
    <xf numFmtId="0" fontId="2" fillId="0" borderId="0"/>
    <xf numFmtId="0" fontId="15" fillId="0" borderId="0"/>
    <xf numFmtId="0" fontId="1" fillId="0" borderId="0"/>
    <xf numFmtId="0" fontId="14" fillId="0" borderId="0"/>
  </cellStyleXfs>
  <cellXfs count="689">
    <xf numFmtId="0" fontId="0" fillId="0" borderId="0" xfId="0"/>
    <xf numFmtId="0" fontId="4" fillId="0" borderId="0" xfId="0" applyFont="1" applyFill="1"/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/>
    <xf numFmtId="0" fontId="4" fillId="0" borderId="1" xfId="0" applyFont="1" applyFill="1" applyBorder="1"/>
    <xf numFmtId="0" fontId="6" fillId="0" borderId="0" xfId="0" applyFont="1" applyFill="1"/>
    <xf numFmtId="164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164" fontId="4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4" fillId="2" borderId="0" xfId="0" applyFont="1" applyFill="1"/>
    <xf numFmtId="0" fontId="6" fillId="2" borderId="0" xfId="0" applyFont="1" applyFill="1"/>
    <xf numFmtId="0" fontId="10" fillId="2" borderId="0" xfId="0" applyFont="1" applyFill="1"/>
    <xf numFmtId="164" fontId="4" fillId="2" borderId="0" xfId="0" applyNumberFormat="1" applyFont="1" applyFill="1"/>
    <xf numFmtId="0" fontId="7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164" fontId="7" fillId="4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wrapText="1"/>
    </xf>
    <xf numFmtId="0" fontId="7" fillId="4" borderId="6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center" wrapText="1"/>
    </xf>
    <xf numFmtId="49" fontId="7" fillId="4" borderId="6" xfId="0" applyNumberFormat="1" applyFont="1" applyFill="1" applyBorder="1" applyAlignment="1">
      <alignment horizontal="center" wrapText="1"/>
    </xf>
    <xf numFmtId="49" fontId="6" fillId="4" borderId="6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7" fillId="4" borderId="6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/>
    </xf>
    <xf numFmtId="165" fontId="10" fillId="5" borderId="2" xfId="4" applyNumberFormat="1" applyFont="1" applyFill="1" applyBorder="1" applyAlignment="1" applyProtection="1">
      <alignment horizontal="left" wrapText="1"/>
      <protection hidden="1"/>
    </xf>
    <xf numFmtId="0" fontId="4" fillId="0" borderId="4" xfId="0" applyFont="1" applyFill="1" applyBorder="1" applyAlignment="1"/>
    <xf numFmtId="0" fontId="21" fillId="6" borderId="7" xfId="0" applyFont="1" applyFill="1" applyBorder="1" applyAlignment="1">
      <alignment wrapText="1"/>
    </xf>
    <xf numFmtId="0" fontId="18" fillId="6" borderId="8" xfId="0" applyFont="1" applyFill="1" applyBorder="1" applyAlignment="1"/>
    <xf numFmtId="49" fontId="21" fillId="6" borderId="8" xfId="0" applyNumberFormat="1" applyFont="1" applyFill="1" applyBorder="1" applyAlignment="1">
      <alignment horizontal="center" wrapText="1"/>
    </xf>
    <xf numFmtId="49" fontId="18" fillId="6" borderId="8" xfId="0" applyNumberFormat="1" applyFont="1" applyFill="1" applyBorder="1" applyAlignment="1">
      <alignment horizontal="center"/>
    </xf>
    <xf numFmtId="164" fontId="21" fillId="6" borderId="8" xfId="0" applyNumberFormat="1" applyFont="1" applyFill="1" applyBorder="1" applyAlignment="1">
      <alignment horizontal="center" wrapText="1"/>
    </xf>
    <xf numFmtId="164" fontId="18" fillId="6" borderId="8" xfId="0" applyNumberFormat="1" applyFont="1" applyFill="1" applyBorder="1" applyAlignment="1">
      <alignment horizontal="center"/>
    </xf>
    <xf numFmtId="0" fontId="18" fillId="7" borderId="1" xfId="0" applyFont="1" applyFill="1" applyBorder="1" applyAlignment="1">
      <alignment wrapText="1"/>
    </xf>
    <xf numFmtId="0" fontId="18" fillId="7" borderId="1" xfId="0" applyFont="1" applyFill="1" applyBorder="1"/>
    <xf numFmtId="0" fontId="18" fillId="7" borderId="1" xfId="0" applyFont="1" applyFill="1" applyBorder="1" applyAlignment="1">
      <alignment horizontal="center" vertical="center"/>
    </xf>
    <xf numFmtId="164" fontId="18" fillId="7" borderId="1" xfId="0" applyNumberFormat="1" applyFont="1" applyFill="1" applyBorder="1" applyAlignment="1">
      <alignment horizontal="center" vertical="center"/>
    </xf>
    <xf numFmtId="164" fontId="18" fillId="7" borderId="1" xfId="0" applyNumberFormat="1" applyFont="1" applyFill="1" applyBorder="1"/>
    <xf numFmtId="4" fontId="6" fillId="7" borderId="1" xfId="0" applyNumberFormat="1" applyFont="1" applyFill="1" applyBorder="1"/>
    <xf numFmtId="164" fontId="6" fillId="7" borderId="1" xfId="0" applyNumberFormat="1" applyFont="1" applyFill="1" applyBorder="1"/>
    <xf numFmtId="164" fontId="4" fillId="7" borderId="1" xfId="0" applyNumberFormat="1" applyFont="1" applyFill="1" applyBorder="1"/>
    <xf numFmtId="4" fontId="4" fillId="7" borderId="1" xfId="0" applyNumberFormat="1" applyFont="1" applyFill="1" applyBorder="1"/>
    <xf numFmtId="0" fontId="21" fillId="2" borderId="0" xfId="0" applyFont="1" applyFill="1" applyBorder="1" applyAlignment="1">
      <alignment wrapText="1"/>
    </xf>
    <xf numFmtId="0" fontId="18" fillId="2" borderId="0" xfId="0" applyFont="1" applyFill="1" applyBorder="1" applyAlignment="1"/>
    <xf numFmtId="49" fontId="21" fillId="2" borderId="0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center" wrapText="1"/>
    </xf>
    <xf numFmtId="164" fontId="18" fillId="2" borderId="0" xfId="0" applyNumberFormat="1" applyFont="1" applyFill="1" applyBorder="1" applyAlignment="1">
      <alignment horizontal="center"/>
    </xf>
    <xf numFmtId="4" fontId="4" fillId="7" borderId="4" xfId="0" applyNumberFormat="1" applyFont="1" applyFill="1" applyBorder="1"/>
    <xf numFmtId="0" fontId="16" fillId="2" borderId="0" xfId="0" applyFont="1" applyFill="1"/>
    <xf numFmtId="0" fontId="23" fillId="9" borderId="1" xfId="0" applyFont="1" applyFill="1" applyBorder="1"/>
    <xf numFmtId="0" fontId="23" fillId="9" borderId="1" xfId="0" applyFont="1" applyFill="1" applyBorder="1" applyAlignment="1">
      <alignment horizontal="center" vertical="center"/>
    </xf>
    <xf numFmtId="164" fontId="23" fillId="9" borderId="1" xfId="0" applyNumberFormat="1" applyFont="1" applyFill="1" applyBorder="1"/>
    <xf numFmtId="0" fontId="16" fillId="0" borderId="0" xfId="0" applyFont="1" applyFill="1"/>
    <xf numFmtId="0" fontId="23" fillId="2" borderId="0" xfId="0" applyFont="1" applyFill="1"/>
    <xf numFmtId="0" fontId="23" fillId="0" borderId="0" xfId="0" applyFont="1" applyFill="1"/>
    <xf numFmtId="0" fontId="4" fillId="10" borderId="0" xfId="0" applyFont="1" applyFill="1"/>
    <xf numFmtId="0" fontId="0" fillId="10" borderId="0" xfId="0" applyFill="1"/>
    <xf numFmtId="0" fontId="5" fillId="2" borderId="1" xfId="0" applyFont="1" applyFill="1" applyBorder="1" applyAlignment="1">
      <alignment wrapText="1"/>
    </xf>
    <xf numFmtId="164" fontId="6" fillId="3" borderId="1" xfId="0" applyNumberFormat="1" applyFont="1" applyFill="1" applyBorder="1"/>
    <xf numFmtId="0" fontId="20" fillId="0" borderId="1" xfId="0" applyFont="1" applyFill="1" applyBorder="1" applyAlignment="1">
      <alignment horizontal="center"/>
    </xf>
    <xf numFmtId="0" fontId="0" fillId="0" borderId="0" xfId="0" applyFill="1"/>
    <xf numFmtId="164" fontId="6" fillId="0" borderId="0" xfId="0" applyNumberFormat="1" applyFont="1" applyFill="1"/>
    <xf numFmtId="4" fontId="4" fillId="0" borderId="0" xfId="0" applyNumberFormat="1" applyFont="1" applyFill="1"/>
    <xf numFmtId="0" fontId="4" fillId="11" borderId="0" xfId="0" applyFont="1" applyFill="1"/>
    <xf numFmtId="166" fontId="6" fillId="0" borderId="0" xfId="0" applyNumberFormat="1" applyFont="1" applyFill="1"/>
    <xf numFmtId="4" fontId="7" fillId="0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164" fontId="8" fillId="4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/>
    <xf numFmtId="164" fontId="6" fillId="2" borderId="0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0" fontId="21" fillId="6" borderId="9" xfId="0" applyFont="1" applyFill="1" applyBorder="1" applyAlignment="1">
      <alignment wrapText="1"/>
    </xf>
    <xf numFmtId="0" fontId="20" fillId="6" borderId="10" xfId="0" applyFont="1" applyFill="1" applyBorder="1" applyAlignment="1">
      <alignment wrapText="1"/>
    </xf>
    <xf numFmtId="49" fontId="20" fillId="6" borderId="10" xfId="0" applyNumberFormat="1" applyFont="1" applyFill="1" applyBorder="1" applyAlignment="1">
      <alignment horizontal="center" vertical="center" wrapText="1"/>
    </xf>
    <xf numFmtId="49" fontId="22" fillId="6" borderId="10" xfId="0" applyNumberFormat="1" applyFont="1" applyFill="1" applyBorder="1" applyAlignment="1">
      <alignment horizontal="center" vertical="center" wrapText="1"/>
    </xf>
    <xf numFmtId="164" fontId="18" fillId="6" borderId="10" xfId="0" applyNumberFormat="1" applyFont="1" applyFill="1" applyBorder="1" applyAlignment="1">
      <alignment horizontal="center"/>
    </xf>
    <xf numFmtId="164" fontId="17" fillId="6" borderId="10" xfId="0" applyNumberFormat="1" applyFont="1" applyFill="1" applyBorder="1" applyAlignment="1">
      <alignment horizontal="center" wrapText="1"/>
    </xf>
    <xf numFmtId="164" fontId="4" fillId="3" borderId="2" xfId="0" applyNumberFormat="1" applyFont="1" applyFill="1" applyBorder="1" applyAlignment="1">
      <alignment horizontal="center"/>
    </xf>
    <xf numFmtId="164" fontId="7" fillId="12" borderId="1" xfId="0" applyNumberFormat="1" applyFont="1" applyFill="1" applyBorder="1" applyAlignment="1">
      <alignment horizontal="center" wrapText="1"/>
    </xf>
    <xf numFmtId="164" fontId="8" fillId="12" borderId="1" xfId="0" applyNumberFormat="1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 wrapText="1"/>
    </xf>
    <xf numFmtId="164" fontId="10" fillId="12" borderId="1" xfId="0" applyNumberFormat="1" applyFont="1" applyFill="1" applyBorder="1" applyAlignment="1">
      <alignment horizontal="center"/>
    </xf>
    <xf numFmtId="164" fontId="6" fillId="12" borderId="1" xfId="0" applyNumberFormat="1" applyFont="1" applyFill="1" applyBorder="1" applyAlignment="1">
      <alignment horizontal="center"/>
    </xf>
    <xf numFmtId="164" fontId="6" fillId="12" borderId="4" xfId="0" applyNumberFormat="1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64" fontId="27" fillId="2" borderId="1" xfId="0" applyNumberFormat="1" applyFont="1" applyFill="1" applyBorder="1" applyAlignment="1">
      <alignment horizontal="center"/>
    </xf>
    <xf numFmtId="164" fontId="17" fillId="12" borderId="1" xfId="0" applyNumberFormat="1" applyFont="1" applyFill="1" applyBorder="1" applyAlignment="1">
      <alignment horizontal="center"/>
    </xf>
    <xf numFmtId="164" fontId="18" fillId="3" borderId="2" xfId="0" applyNumberFormat="1" applyFont="1" applyFill="1" applyBorder="1" applyAlignment="1">
      <alignment horizontal="center"/>
    </xf>
    <xf numFmtId="0" fontId="18" fillId="0" borderId="0" xfId="0" applyFont="1" applyFill="1"/>
    <xf numFmtId="0" fontId="29" fillId="0" borderId="1" xfId="0" applyFont="1" applyFill="1" applyBorder="1" applyAlignment="1">
      <alignment horizontal="center"/>
    </xf>
    <xf numFmtId="164" fontId="30" fillId="0" borderId="1" xfId="0" applyNumberFormat="1" applyFont="1" applyFill="1" applyBorder="1" applyAlignment="1">
      <alignment horizontal="center"/>
    </xf>
    <xf numFmtId="49" fontId="3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164" fontId="7" fillId="12" borderId="4" xfId="0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/>
    </xf>
    <xf numFmtId="0" fontId="18" fillId="2" borderId="0" xfId="0" applyFont="1" applyFill="1"/>
    <xf numFmtId="49" fontId="18" fillId="4" borderId="1" xfId="0" applyNumberFormat="1" applyFont="1" applyFill="1" applyBorder="1" applyAlignment="1">
      <alignment horizontal="center" wrapText="1"/>
    </xf>
    <xf numFmtId="49" fontId="21" fillId="4" borderId="1" xfId="0" applyNumberFormat="1" applyFont="1" applyFill="1" applyBorder="1" applyAlignment="1">
      <alignment horizontal="center" wrapText="1"/>
    </xf>
    <xf numFmtId="49" fontId="18" fillId="4" borderId="1" xfId="0" applyNumberFormat="1" applyFont="1" applyFill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/>
    </xf>
    <xf numFmtId="0" fontId="21" fillId="4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left" wrapText="1"/>
    </xf>
    <xf numFmtId="49" fontId="27" fillId="0" borderId="1" xfId="0" applyNumberFormat="1" applyFont="1" applyFill="1" applyBorder="1" applyAlignment="1">
      <alignment horizontal="center"/>
    </xf>
    <xf numFmtId="0" fontId="0" fillId="11" borderId="0" xfId="0" applyFill="1"/>
    <xf numFmtId="164" fontId="4" fillId="12" borderId="1" xfId="0" applyNumberFormat="1" applyFont="1" applyFill="1" applyBorder="1"/>
    <xf numFmtId="164" fontId="6" fillId="12" borderId="1" xfId="0" applyNumberFormat="1" applyFont="1" applyFill="1" applyBorder="1"/>
    <xf numFmtId="164" fontId="23" fillId="12" borderId="1" xfId="0" applyNumberFormat="1" applyFont="1" applyFill="1" applyBorder="1"/>
    <xf numFmtId="164" fontId="23" fillId="3" borderId="1" xfId="0" applyNumberFormat="1" applyFont="1" applyFill="1" applyBorder="1"/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 vertical="center"/>
    </xf>
    <xf numFmtId="164" fontId="16" fillId="7" borderId="1" xfId="0" applyNumberFormat="1" applyFont="1" applyFill="1" applyBorder="1"/>
    <xf numFmtId="164" fontId="25" fillId="0" borderId="1" xfId="0" applyNumberFormat="1" applyFont="1" applyFill="1" applyBorder="1"/>
    <xf numFmtId="164" fontId="16" fillId="12" borderId="1" xfId="0" applyNumberFormat="1" applyFont="1" applyFill="1" applyBorder="1"/>
    <xf numFmtId="164" fontId="16" fillId="3" borderId="1" xfId="0" applyNumberFormat="1" applyFont="1" applyFill="1" applyBorder="1"/>
    <xf numFmtId="164" fontId="28" fillId="0" borderId="1" xfId="0" applyNumberFormat="1" applyFont="1" applyFill="1" applyBorder="1" applyAlignment="1">
      <alignment horizontal="center"/>
    </xf>
    <xf numFmtId="164" fontId="28" fillId="0" borderId="1" xfId="0" applyNumberFormat="1" applyFont="1" applyFill="1" applyBorder="1" applyAlignment="1">
      <alignment horizontal="center" wrapText="1"/>
    </xf>
    <xf numFmtId="4" fontId="6" fillId="0" borderId="0" xfId="0" applyNumberFormat="1" applyFont="1" applyFill="1"/>
    <xf numFmtId="164" fontId="6" fillId="2" borderId="1" xfId="0" applyNumberFormat="1" applyFont="1" applyFill="1" applyBorder="1"/>
    <xf numFmtId="4" fontId="4" fillId="7" borderId="0" xfId="0" applyNumberFormat="1" applyFont="1" applyFill="1" applyBorder="1"/>
    <xf numFmtId="164" fontId="4" fillId="2" borderId="1" xfId="0" applyNumberFormat="1" applyFont="1" applyFill="1" applyBorder="1"/>
    <xf numFmtId="4" fontId="4" fillId="7" borderId="11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 applyAlignment="1"/>
    <xf numFmtId="0" fontId="18" fillId="2" borderId="1" xfId="0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/>
    </xf>
    <xf numFmtId="49" fontId="18" fillId="2" borderId="1" xfId="0" applyNumberFormat="1" applyFont="1" applyFill="1" applyBorder="1" applyAlignment="1">
      <alignment horizontal="center"/>
    </xf>
    <xf numFmtId="164" fontId="18" fillId="2" borderId="1" xfId="0" applyNumberFormat="1" applyFont="1" applyFill="1" applyBorder="1" applyAlignment="1"/>
    <xf numFmtId="0" fontId="10" fillId="2" borderId="1" xfId="2" applyNumberFormat="1" applyFont="1" applyFill="1" applyBorder="1" applyAlignment="1" applyProtection="1">
      <alignment wrapText="1"/>
      <protection hidden="1"/>
    </xf>
    <xf numFmtId="0" fontId="10" fillId="2" borderId="1" xfId="2" applyNumberFormat="1" applyFont="1" applyFill="1" applyBorder="1" applyAlignment="1" applyProtection="1">
      <protection hidden="1"/>
    </xf>
    <xf numFmtId="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4" fillId="2" borderId="1" xfId="0" applyFont="1" applyFill="1" applyBorder="1" applyAlignment="1"/>
    <xf numFmtId="0" fontId="8" fillId="2" borderId="1" xfId="2" applyNumberFormat="1" applyFont="1" applyFill="1" applyBorder="1" applyAlignment="1" applyProtection="1">
      <alignment wrapText="1"/>
      <protection hidden="1"/>
    </xf>
    <xf numFmtId="0" fontId="17" fillId="2" borderId="1" xfId="2" applyNumberFormat="1" applyFont="1" applyFill="1" applyBorder="1" applyAlignment="1" applyProtection="1">
      <protection hidden="1"/>
    </xf>
    <xf numFmtId="0" fontId="10" fillId="2" borderId="4" xfId="2" applyNumberFormat="1" applyFont="1" applyFill="1" applyBorder="1" applyAlignment="1" applyProtection="1">
      <alignment wrapText="1"/>
      <protection hidden="1"/>
    </xf>
    <xf numFmtId="0" fontId="10" fillId="2" borderId="4" xfId="2" applyNumberFormat="1" applyFont="1" applyFill="1" applyBorder="1" applyAlignment="1" applyProtection="1">
      <protection hidden="1"/>
    </xf>
    <xf numFmtId="0" fontId="4" fillId="2" borderId="4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/>
    <xf numFmtId="0" fontId="4" fillId="2" borderId="4" xfId="0" applyFont="1" applyFill="1" applyBorder="1" applyAlignment="1"/>
    <xf numFmtId="164" fontId="23" fillId="9" borderId="6" xfId="0" applyNumberFormat="1" applyFont="1" applyFill="1" applyBorder="1"/>
    <xf numFmtId="0" fontId="10" fillId="2" borderId="0" xfId="2" applyNumberFormat="1" applyFont="1" applyFill="1" applyBorder="1" applyAlignment="1" applyProtection="1">
      <alignment wrapText="1"/>
      <protection hidden="1"/>
    </xf>
    <xf numFmtId="0" fontId="10" fillId="2" borderId="0" xfId="2" applyNumberFormat="1" applyFont="1" applyFill="1" applyBorder="1" applyAlignment="1" applyProtection="1">
      <protection hidden="1"/>
    </xf>
    <xf numFmtId="0" fontId="4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4" fillId="2" borderId="0" xfId="0" applyFont="1" applyFill="1" applyBorder="1" applyAlignment="1"/>
    <xf numFmtId="4" fontId="4" fillId="2" borderId="0" xfId="0" applyNumberFormat="1" applyFont="1" applyFill="1"/>
    <xf numFmtId="4" fontId="4" fillId="2" borderId="0" xfId="0" applyNumberFormat="1" applyFont="1" applyFill="1" applyBorder="1"/>
    <xf numFmtId="4" fontId="16" fillId="0" borderId="0" xfId="0" applyNumberFormat="1" applyFont="1" applyFill="1"/>
    <xf numFmtId="4" fontId="23" fillId="0" borderId="0" xfId="0" applyNumberFormat="1" applyFont="1" applyFill="1"/>
    <xf numFmtId="164" fontId="6" fillId="4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 wrapText="1"/>
    </xf>
    <xf numFmtId="164" fontId="4" fillId="11" borderId="2" xfId="0" applyNumberFormat="1" applyFont="1" applyFill="1" applyBorder="1" applyAlignment="1">
      <alignment horizontal="center"/>
    </xf>
    <xf numFmtId="164" fontId="16" fillId="3" borderId="2" xfId="0" applyNumberFormat="1" applyFont="1" applyFill="1" applyBorder="1" applyAlignment="1">
      <alignment horizontal="center"/>
    </xf>
    <xf numFmtId="164" fontId="4" fillId="8" borderId="2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wrapText="1"/>
    </xf>
    <xf numFmtId="164" fontId="6" fillId="3" borderId="2" xfId="0" applyNumberFormat="1" applyFont="1" applyFill="1" applyBorder="1"/>
    <xf numFmtId="164" fontId="25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/>
    </xf>
    <xf numFmtId="164" fontId="4" fillId="10" borderId="2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 wrapText="1"/>
    </xf>
    <xf numFmtId="164" fontId="7" fillId="11" borderId="2" xfId="0" applyNumberFormat="1" applyFont="1" applyFill="1" applyBorder="1" applyAlignment="1">
      <alignment horizontal="center" wrapText="1"/>
    </xf>
    <xf numFmtId="164" fontId="5" fillId="10" borderId="2" xfId="0" applyNumberFormat="1" applyFont="1" applyFill="1" applyBorder="1" applyAlignment="1">
      <alignment horizontal="center" wrapText="1"/>
    </xf>
    <xf numFmtId="164" fontId="17" fillId="6" borderId="14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4" borderId="15" xfId="0" applyNumberFormat="1" applyFont="1" applyFill="1" applyBorder="1" applyAlignment="1">
      <alignment horizontal="center" wrapText="1"/>
    </xf>
    <xf numFmtId="164" fontId="7" fillId="3" borderId="12" xfId="0" applyNumberFormat="1" applyFont="1" applyFill="1" applyBorder="1" applyAlignment="1">
      <alignment horizontal="center" wrapText="1"/>
    </xf>
    <xf numFmtId="164" fontId="18" fillId="6" borderId="16" xfId="0" applyNumberFormat="1" applyFont="1" applyFill="1" applyBorder="1" applyAlignment="1">
      <alignment horizontal="center"/>
    </xf>
    <xf numFmtId="4" fontId="4" fillId="4" borderId="1" xfId="0" applyNumberFormat="1" applyFont="1" applyFill="1" applyBorder="1"/>
    <xf numFmtId="4" fontId="4" fillId="0" borderId="1" xfId="0" applyNumberFormat="1" applyFont="1" applyFill="1" applyBorder="1"/>
    <xf numFmtId="4" fontId="10" fillId="0" borderId="1" xfId="0" applyNumberFormat="1" applyFont="1" applyFill="1" applyBorder="1"/>
    <xf numFmtId="4" fontId="4" fillId="11" borderId="1" xfId="0" applyNumberFormat="1" applyFont="1" applyFill="1" applyBorder="1"/>
    <xf numFmtId="4" fontId="4" fillId="2" borderId="1" xfId="0" applyNumberFormat="1" applyFont="1" applyFill="1" applyBorder="1"/>
    <xf numFmtId="4" fontId="18" fillId="4" borderId="1" xfId="0" applyNumberFormat="1" applyFont="1" applyFill="1" applyBorder="1"/>
    <xf numFmtId="4" fontId="6" fillId="0" borderId="1" xfId="0" applyNumberFormat="1" applyFont="1" applyFill="1" applyBorder="1"/>
    <xf numFmtId="4" fontId="6" fillId="0" borderId="1" xfId="0" applyNumberFormat="1" applyFont="1" applyFill="1" applyBorder="1" applyAlignment="1">
      <alignment horizontal="left"/>
    </xf>
    <xf numFmtId="4" fontId="4" fillId="10" borderId="1" xfId="0" applyNumberFormat="1" applyFont="1" applyFill="1" applyBorder="1"/>
    <xf numFmtId="0" fontId="7" fillId="13" borderId="1" xfId="0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wrapText="1"/>
    </xf>
    <xf numFmtId="164" fontId="7" fillId="13" borderId="0" xfId="0" applyNumberFormat="1" applyFont="1" applyFill="1" applyBorder="1" applyAlignment="1">
      <alignment horizontal="center" vertical="center" wrapText="1"/>
    </xf>
    <xf numFmtId="164" fontId="6" fillId="13" borderId="4" xfId="0" applyNumberFormat="1" applyFont="1" applyFill="1" applyBorder="1" applyAlignment="1">
      <alignment horizontal="center"/>
    </xf>
    <xf numFmtId="4" fontId="4" fillId="3" borderId="1" xfId="0" applyNumberFormat="1" applyFont="1" applyFill="1" applyBorder="1"/>
    <xf numFmtId="164" fontId="6" fillId="13" borderId="1" xfId="0" applyNumberFormat="1" applyFont="1" applyFill="1" applyBorder="1" applyAlignment="1">
      <alignment horizontal="center"/>
    </xf>
    <xf numFmtId="164" fontId="6" fillId="13" borderId="1" xfId="0" applyNumberFormat="1" applyFont="1" applyFill="1" applyBorder="1"/>
    <xf numFmtId="164" fontId="16" fillId="13" borderId="1" xfId="0" applyNumberFormat="1" applyFont="1" applyFill="1" applyBorder="1"/>
    <xf numFmtId="164" fontId="33" fillId="12" borderId="1" xfId="0" applyNumberFormat="1" applyFont="1" applyFill="1" applyBorder="1" applyAlignment="1">
      <alignment horizontal="center"/>
    </xf>
    <xf numFmtId="164" fontId="33" fillId="13" borderId="1" xfId="0" applyNumberFormat="1" applyFont="1" applyFill="1" applyBorder="1" applyAlignment="1">
      <alignment horizontal="center"/>
    </xf>
    <xf numFmtId="164" fontId="33" fillId="2" borderId="1" xfId="0" applyNumberFormat="1" applyFont="1" applyFill="1" applyBorder="1" applyAlignment="1">
      <alignment horizontal="center"/>
    </xf>
    <xf numFmtId="164" fontId="33" fillId="3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18" fillId="11" borderId="1" xfId="0" applyFont="1" applyFill="1" applyBorder="1" applyAlignment="1"/>
    <xf numFmtId="0" fontId="23" fillId="9" borderId="0" xfId="0" applyFont="1" applyFill="1" applyBorder="1"/>
    <xf numFmtId="0" fontId="23" fillId="9" borderId="0" xfId="0" applyFont="1" applyFill="1" applyBorder="1" applyAlignment="1">
      <alignment horizontal="center" vertical="center"/>
    </xf>
    <xf numFmtId="164" fontId="23" fillId="9" borderId="0" xfId="0" applyNumberFormat="1" applyFont="1" applyFill="1" applyBorder="1"/>
    <xf numFmtId="164" fontId="23" fillId="12" borderId="0" xfId="0" applyNumberFormat="1" applyFont="1" applyFill="1" applyBorder="1"/>
    <xf numFmtId="0" fontId="4" fillId="0" borderId="19" xfId="0" applyFont="1" applyFill="1" applyBorder="1"/>
    <xf numFmtId="0" fontId="4" fillId="0" borderId="20" xfId="0" applyFont="1" applyFill="1" applyBorder="1"/>
    <xf numFmtId="0" fontId="4" fillId="0" borderId="20" xfId="0" applyFont="1" applyFill="1" applyBorder="1" applyAlignment="1">
      <alignment horizontal="center" vertical="center"/>
    </xf>
    <xf numFmtId="0" fontId="6" fillId="0" borderId="20" xfId="0" applyFont="1" applyFill="1" applyBorder="1"/>
    <xf numFmtId="4" fontId="6" fillId="0" borderId="20" xfId="0" applyNumberFormat="1" applyFont="1" applyFill="1" applyBorder="1"/>
    <xf numFmtId="4" fontId="4" fillId="0" borderId="21" xfId="0" applyNumberFormat="1" applyFont="1" applyFill="1" applyBorder="1"/>
    <xf numFmtId="0" fontId="6" fillId="0" borderId="19" xfId="0" applyFont="1" applyFill="1" applyBorder="1"/>
    <xf numFmtId="0" fontId="6" fillId="0" borderId="20" xfId="0" applyFont="1" applyFill="1" applyBorder="1" applyAlignment="1">
      <alignment horizontal="center" vertical="center"/>
    </xf>
    <xf numFmtId="4" fontId="6" fillId="0" borderId="21" xfId="0" applyNumberFormat="1" applyFont="1" applyFill="1" applyBorder="1"/>
    <xf numFmtId="0" fontId="6" fillId="0" borderId="0" xfId="0" applyFont="1" applyFill="1" applyAlignment="1">
      <alignment horizontal="center" vertical="center"/>
    </xf>
    <xf numFmtId="164" fontId="23" fillId="4" borderId="1" xfId="0" applyNumberFormat="1" applyFont="1" applyFill="1" applyBorder="1"/>
    <xf numFmtId="164" fontId="23" fillId="4" borderId="0" xfId="0" applyNumberFormat="1" applyFont="1" applyFill="1" applyBorder="1"/>
    <xf numFmtId="164" fontId="6" fillId="4" borderId="0" xfId="0" applyNumberFormat="1" applyFont="1" applyFill="1"/>
    <xf numFmtId="0" fontId="35" fillId="9" borderId="1" xfId="0" applyFont="1" applyFill="1" applyBorder="1"/>
    <xf numFmtId="0" fontId="6" fillId="3" borderId="0" xfId="0" applyFont="1" applyFill="1" applyAlignment="1">
      <alignment horizontal="left"/>
    </xf>
    <xf numFmtId="0" fontId="6" fillId="3" borderId="0" xfId="0" applyFont="1" applyFill="1"/>
    <xf numFmtId="164" fontId="17" fillId="3" borderId="10" xfId="0" applyNumberFormat="1" applyFont="1" applyFill="1" applyBorder="1" applyAlignment="1">
      <alignment horizont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164" fontId="18" fillId="3" borderId="8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8" fillId="3" borderId="1" xfId="0" applyNumberFormat="1" applyFont="1" applyFill="1" applyBorder="1"/>
    <xf numFmtId="164" fontId="4" fillId="3" borderId="1" xfId="0" applyNumberFormat="1" applyFont="1" applyFill="1" applyBorder="1"/>
    <xf numFmtId="164" fontId="6" fillId="3" borderId="0" xfId="0" applyNumberFormat="1" applyFont="1" applyFill="1" applyBorder="1"/>
    <xf numFmtId="0" fontId="6" fillId="3" borderId="0" xfId="0" applyFont="1" applyFill="1" applyBorder="1"/>
    <xf numFmtId="0" fontId="18" fillId="3" borderId="1" xfId="0" applyFont="1" applyFill="1" applyBorder="1" applyAlignment="1"/>
    <xf numFmtId="0" fontId="6" fillId="3" borderId="1" xfId="0" applyFont="1" applyFill="1" applyBorder="1" applyAlignment="1"/>
    <xf numFmtId="0" fontId="6" fillId="3" borderId="4" xfId="0" applyFont="1" applyFill="1" applyBorder="1" applyAlignment="1"/>
    <xf numFmtId="0" fontId="6" fillId="3" borderId="0" xfId="0" applyFont="1" applyFill="1" applyBorder="1" applyAlignment="1"/>
    <xf numFmtId="164" fontId="23" fillId="3" borderId="0" xfId="0" applyNumberFormat="1" applyFont="1" applyFill="1" applyBorder="1"/>
    <xf numFmtId="164" fontId="6" fillId="3" borderId="0" xfId="0" applyNumberFormat="1" applyFont="1" applyFill="1"/>
    <xf numFmtId="4" fontId="6" fillId="3" borderId="0" xfId="0" applyNumberFormat="1" applyFont="1" applyFill="1"/>
    <xf numFmtId="4" fontId="6" fillId="3" borderId="20" xfId="0" applyNumberFormat="1" applyFont="1" applyFill="1" applyBorder="1"/>
    <xf numFmtId="166" fontId="6" fillId="3" borderId="0" xfId="0" applyNumberFormat="1" applyFont="1" applyFill="1"/>
    <xf numFmtId="164" fontId="21" fillId="4" borderId="1" xfId="0" applyNumberFormat="1" applyFont="1" applyFill="1" applyBorder="1" applyAlignment="1">
      <alignment horizontal="center" wrapText="1"/>
    </xf>
    <xf numFmtId="164" fontId="21" fillId="4" borderId="6" xfId="0" applyNumberFormat="1" applyFont="1" applyFill="1" applyBorder="1" applyAlignment="1">
      <alignment horizontal="center" wrapText="1"/>
    </xf>
    <xf numFmtId="164" fontId="8" fillId="16" borderId="1" xfId="0" applyNumberFormat="1" applyFont="1" applyFill="1" applyBorder="1" applyAlignment="1">
      <alignment horizontal="center"/>
    </xf>
    <xf numFmtId="164" fontId="7" fillId="16" borderId="1" xfId="0" applyNumberFormat="1" applyFont="1" applyFill="1" applyBorder="1" applyAlignment="1">
      <alignment horizontal="center" wrapText="1"/>
    </xf>
    <xf numFmtId="164" fontId="6" fillId="16" borderId="1" xfId="0" applyNumberFormat="1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/>
    </xf>
    <xf numFmtId="0" fontId="12" fillId="13" borderId="11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/>
    </xf>
    <xf numFmtId="4" fontId="10" fillId="2" borderId="1" xfId="0" applyNumberFormat="1" applyFont="1" applyFill="1" applyBorder="1"/>
    <xf numFmtId="0" fontId="4" fillId="6" borderId="0" xfId="0" applyFont="1" applyFill="1"/>
    <xf numFmtId="164" fontId="4" fillId="6" borderId="2" xfId="0" applyNumberFormat="1" applyFont="1" applyFill="1" applyBorder="1" applyAlignment="1">
      <alignment horizontal="center"/>
    </xf>
    <xf numFmtId="4" fontId="4" fillId="6" borderId="1" xfId="0" applyNumberFormat="1" applyFont="1" applyFill="1" applyBorder="1"/>
    <xf numFmtId="0" fontId="21" fillId="2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center"/>
    </xf>
    <xf numFmtId="0" fontId="39" fillId="4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/>
    </xf>
    <xf numFmtId="49" fontId="18" fillId="3" borderId="1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wrapText="1"/>
    </xf>
    <xf numFmtId="0" fontId="27" fillId="2" borderId="1" xfId="0" applyFont="1" applyFill="1" applyBorder="1" applyAlignment="1">
      <alignment horizontal="center"/>
    </xf>
    <xf numFmtId="49" fontId="27" fillId="2" borderId="1" xfId="0" applyNumberFormat="1" applyFont="1" applyFill="1" applyBorder="1" applyAlignment="1">
      <alignment horizontal="center" wrapText="1"/>
    </xf>
    <xf numFmtId="49" fontId="27" fillId="2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164" fontId="17" fillId="13" borderId="1" xfId="0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49" fontId="18" fillId="3" borderId="1" xfId="0" applyNumberFormat="1" applyFont="1" applyFill="1" applyBorder="1" applyAlignment="1">
      <alignment horizontal="center" wrapText="1"/>
    </xf>
    <xf numFmtId="49" fontId="21" fillId="3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 wrapText="1"/>
    </xf>
    <xf numFmtId="49" fontId="22" fillId="2" borderId="1" xfId="0" applyNumberFormat="1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center"/>
    </xf>
    <xf numFmtId="49" fontId="20" fillId="3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49" fontId="40" fillId="2" borderId="1" xfId="0" applyNumberFormat="1" applyFont="1" applyFill="1" applyBorder="1" applyAlignment="1">
      <alignment horizontal="center"/>
    </xf>
    <xf numFmtId="164" fontId="40" fillId="2" borderId="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40" fillId="0" borderId="1" xfId="0" applyNumberFormat="1" applyFont="1" applyFill="1" applyBorder="1" applyAlignment="1">
      <alignment horizontal="center"/>
    </xf>
    <xf numFmtId="49" fontId="22" fillId="3" borderId="1" xfId="0" applyNumberFormat="1" applyFont="1" applyFill="1" applyBorder="1" applyAlignment="1">
      <alignment horizontal="center" wrapText="1"/>
    </xf>
    <xf numFmtId="49" fontId="20" fillId="3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left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165" fontId="27" fillId="5" borderId="1" xfId="4" applyNumberFormat="1" applyFont="1" applyFill="1" applyBorder="1" applyAlignment="1" applyProtection="1">
      <alignment horizontal="left" wrapText="1"/>
      <protection hidden="1"/>
    </xf>
    <xf numFmtId="0" fontId="20" fillId="0" borderId="1" xfId="0" applyFont="1" applyFill="1" applyBorder="1" applyAlignment="1"/>
    <xf numFmtId="49" fontId="22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left" wrapText="1"/>
    </xf>
    <xf numFmtId="49" fontId="20" fillId="0" borderId="1" xfId="0" applyNumberFormat="1" applyFont="1" applyFill="1" applyBorder="1" applyAlignment="1">
      <alignment horizontal="center" wrapText="1"/>
    </xf>
    <xf numFmtId="0" fontId="21" fillId="4" borderId="1" xfId="0" applyFont="1" applyFill="1" applyBorder="1" applyAlignment="1">
      <alignment wrapText="1"/>
    </xf>
    <xf numFmtId="0" fontId="22" fillId="4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49" fontId="20" fillId="0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left" wrapText="1"/>
    </xf>
    <xf numFmtId="0" fontId="27" fillId="0" borderId="1" xfId="0" applyFont="1" applyFill="1" applyBorder="1" applyAlignment="1"/>
    <xf numFmtId="49" fontId="27" fillId="0" borderId="1" xfId="0" applyNumberFormat="1" applyFont="1" applyFill="1" applyBorder="1" applyAlignment="1">
      <alignment horizontal="center" wrapText="1"/>
    </xf>
    <xf numFmtId="164" fontId="17" fillId="2" borderId="1" xfId="0" applyNumberFormat="1" applyFont="1" applyFill="1" applyBorder="1" applyAlignment="1">
      <alignment horizontal="center" wrapText="1"/>
    </xf>
    <xf numFmtId="164" fontId="17" fillId="3" borderId="1" xfId="0" applyNumberFormat="1" applyFont="1" applyFill="1" applyBorder="1" applyAlignment="1">
      <alignment horizontal="center" wrapText="1"/>
    </xf>
    <xf numFmtId="164" fontId="17" fillId="13" borderId="1" xfId="0" applyNumberFormat="1" applyFont="1" applyFill="1" applyBorder="1" applyAlignment="1">
      <alignment horizontal="center" wrapText="1"/>
    </xf>
    <xf numFmtId="164" fontId="36" fillId="12" borderId="1" xfId="0" applyNumberFormat="1" applyFont="1" applyFill="1" applyBorder="1" applyAlignment="1">
      <alignment horizontal="center"/>
    </xf>
    <xf numFmtId="0" fontId="20" fillId="11" borderId="1" xfId="0" applyFont="1" applyFill="1" applyBorder="1" applyAlignment="1">
      <alignment horizontal="left" wrapText="1"/>
    </xf>
    <xf numFmtId="0" fontId="20" fillId="11" borderId="1" xfId="0" applyFont="1" applyFill="1" applyBorder="1" applyAlignment="1">
      <alignment wrapText="1"/>
    </xf>
    <xf numFmtId="49" fontId="22" fillId="11" borderId="1" xfId="0" applyNumberFormat="1" applyFont="1" applyFill="1" applyBorder="1" applyAlignment="1">
      <alignment horizontal="center" wrapText="1"/>
    </xf>
    <xf numFmtId="49" fontId="20" fillId="11" borderId="1" xfId="0" applyNumberFormat="1" applyFont="1" applyFill="1" applyBorder="1" applyAlignment="1">
      <alignment horizontal="center"/>
    </xf>
    <xf numFmtId="164" fontId="27" fillId="11" borderId="1" xfId="0" applyNumberFormat="1" applyFont="1" applyFill="1" applyBorder="1" applyAlignment="1">
      <alignment horizontal="center"/>
    </xf>
    <xf numFmtId="164" fontId="17" fillId="11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wrapText="1"/>
    </xf>
    <xf numFmtId="164" fontId="27" fillId="0" borderId="1" xfId="0" applyNumberFormat="1" applyFont="1" applyFill="1" applyBorder="1" applyAlignment="1">
      <alignment horizontal="center" wrapText="1"/>
    </xf>
    <xf numFmtId="164" fontId="27" fillId="2" borderId="1" xfId="0" applyNumberFormat="1" applyFont="1" applyFill="1" applyBorder="1" applyAlignment="1">
      <alignment horizontal="center" wrapText="1"/>
    </xf>
    <xf numFmtId="164" fontId="17" fillId="12" borderId="1" xfId="0" applyNumberFormat="1" applyFont="1" applyFill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/>
    </xf>
    <xf numFmtId="164" fontId="40" fillId="2" borderId="1" xfId="0" applyNumberFormat="1" applyFont="1" applyFill="1" applyBorder="1" applyAlignment="1">
      <alignment horizontal="center" wrapText="1"/>
    </xf>
    <xf numFmtId="164" fontId="40" fillId="0" borderId="1" xfId="0" applyNumberFormat="1" applyFont="1" applyFill="1" applyBorder="1" applyAlignment="1">
      <alignment horizontal="center" wrapText="1"/>
    </xf>
    <xf numFmtId="164" fontId="32" fillId="2" borderId="1" xfId="0" applyNumberFormat="1" applyFont="1" applyFill="1" applyBorder="1" applyAlignment="1">
      <alignment horizontal="center" wrapText="1"/>
    </xf>
    <xf numFmtId="164" fontId="27" fillId="12" borderId="1" xfId="0" applyNumberFormat="1" applyFont="1" applyFill="1" applyBorder="1" applyAlignment="1">
      <alignment horizontal="center"/>
    </xf>
    <xf numFmtId="164" fontId="27" fillId="13" borderId="1" xfId="0" applyNumberFormat="1" applyFont="1" applyFill="1" applyBorder="1" applyAlignment="1">
      <alignment horizontal="center"/>
    </xf>
    <xf numFmtId="164" fontId="33" fillId="0" borderId="1" xfId="0" applyNumberFormat="1" applyFont="1" applyFill="1" applyBorder="1" applyAlignment="1">
      <alignment horizontal="center"/>
    </xf>
    <xf numFmtId="164" fontId="41" fillId="0" borderId="1" xfId="0" applyNumberFormat="1" applyFont="1" applyFill="1" applyBorder="1" applyAlignment="1">
      <alignment horizontal="center"/>
    </xf>
    <xf numFmtId="164" fontId="33" fillId="0" borderId="1" xfId="0" applyNumberFormat="1" applyFont="1" applyFill="1" applyBorder="1" applyAlignment="1">
      <alignment horizontal="center" wrapText="1"/>
    </xf>
    <xf numFmtId="164" fontId="42" fillId="2" borderId="1" xfId="0" applyNumberFormat="1" applyFont="1" applyFill="1" applyBorder="1" applyAlignment="1">
      <alignment horizontal="center"/>
    </xf>
    <xf numFmtId="0" fontId="20" fillId="8" borderId="1" xfId="0" applyFont="1" applyFill="1" applyBorder="1" applyAlignment="1">
      <alignment wrapText="1"/>
    </xf>
    <xf numFmtId="49" fontId="22" fillId="8" borderId="1" xfId="0" applyNumberFormat="1" applyFont="1" applyFill="1" applyBorder="1" applyAlignment="1">
      <alignment horizontal="center" wrapText="1"/>
    </xf>
    <xf numFmtId="49" fontId="20" fillId="8" borderId="1" xfId="0" applyNumberFormat="1" applyFont="1" applyFill="1" applyBorder="1" applyAlignment="1">
      <alignment horizontal="center"/>
    </xf>
    <xf numFmtId="164" fontId="27" fillId="8" borderId="1" xfId="0" applyNumberFormat="1" applyFont="1" applyFill="1" applyBorder="1" applyAlignment="1">
      <alignment horizontal="center"/>
    </xf>
    <xf numFmtId="164" fontId="17" fillId="8" borderId="1" xfId="0" applyNumberFormat="1" applyFont="1" applyFill="1" applyBorder="1" applyAlignment="1">
      <alignment horizontal="center"/>
    </xf>
    <xf numFmtId="164" fontId="27" fillId="3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wrapText="1"/>
    </xf>
    <xf numFmtId="0" fontId="20" fillId="3" borderId="1" xfId="0" applyFont="1" applyFill="1" applyBorder="1" applyAlignment="1">
      <alignment wrapText="1"/>
    </xf>
    <xf numFmtId="0" fontId="20" fillId="15" borderId="1" xfId="0" applyFont="1" applyFill="1" applyBorder="1" applyAlignment="1">
      <alignment wrapText="1"/>
    </xf>
    <xf numFmtId="164" fontId="43" fillId="2" borderId="1" xfId="0" applyNumberFormat="1" applyFont="1" applyFill="1" applyBorder="1" applyAlignment="1">
      <alignment horizontal="center"/>
    </xf>
    <xf numFmtId="164" fontId="44" fillId="2" borderId="1" xfId="0" applyNumberFormat="1" applyFont="1" applyFill="1" applyBorder="1" applyAlignment="1">
      <alignment horizontal="center"/>
    </xf>
    <xf numFmtId="164" fontId="44" fillId="13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left" wrapText="1"/>
    </xf>
    <xf numFmtId="49" fontId="21" fillId="2" borderId="1" xfId="0" applyNumberFormat="1" applyFont="1" applyFill="1" applyBorder="1" applyAlignment="1">
      <alignment horizontal="center" wrapText="1"/>
    </xf>
    <xf numFmtId="49" fontId="45" fillId="2" borderId="1" xfId="0" applyNumberFormat="1" applyFont="1" applyFill="1" applyBorder="1" applyAlignment="1">
      <alignment horizontal="center"/>
    </xf>
    <xf numFmtId="165" fontId="27" fillId="5" borderId="2" xfId="4" applyNumberFormat="1" applyFont="1" applyFill="1" applyBorder="1" applyAlignment="1" applyProtection="1">
      <alignment horizontal="left" wrapText="1"/>
      <protection hidden="1"/>
    </xf>
    <xf numFmtId="164" fontId="21" fillId="2" borderId="1" xfId="0" applyNumberFormat="1" applyFont="1" applyFill="1" applyBorder="1" applyAlignment="1">
      <alignment horizontal="center" wrapText="1"/>
    </xf>
    <xf numFmtId="164" fontId="18" fillId="2" borderId="1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4" fontId="21" fillId="3" borderId="1" xfId="0" applyNumberFormat="1" applyFont="1" applyFill="1" applyBorder="1" applyAlignment="1">
      <alignment horizontal="center" wrapText="1"/>
    </xf>
    <xf numFmtId="164" fontId="18" fillId="12" borderId="1" xfId="0" applyNumberFormat="1" applyFont="1" applyFill="1" applyBorder="1" applyAlignment="1">
      <alignment horizontal="center"/>
    </xf>
    <xf numFmtId="164" fontId="21" fillId="13" borderId="1" xfId="0" applyNumberFormat="1" applyFont="1" applyFill="1" applyBorder="1" applyAlignment="1">
      <alignment horizontal="center" wrapText="1"/>
    </xf>
    <xf numFmtId="164" fontId="32" fillId="0" borderId="1" xfId="0" applyNumberFormat="1" applyFont="1" applyFill="1" applyBorder="1" applyAlignment="1">
      <alignment horizontal="center"/>
    </xf>
    <xf numFmtId="0" fontId="18" fillId="3" borderId="1" xfId="0" applyFont="1" applyFill="1" applyBorder="1"/>
    <xf numFmtId="0" fontId="18" fillId="3" borderId="1" xfId="0" applyFont="1" applyFill="1" applyBorder="1" applyAlignment="1">
      <alignment horizontal="center" vertical="center"/>
    </xf>
    <xf numFmtId="16" fontId="18" fillId="3" borderId="1" xfId="0" applyNumberFormat="1" applyFont="1" applyFill="1" applyBorder="1" applyAlignment="1">
      <alignment horizontal="left" vertical="top" wrapText="1"/>
    </xf>
    <xf numFmtId="49" fontId="22" fillId="4" borderId="1" xfId="0" applyNumberFormat="1" applyFont="1" applyFill="1" applyBorder="1" applyAlignment="1">
      <alignment horizontal="center" wrapText="1"/>
    </xf>
    <xf numFmtId="16" fontId="18" fillId="3" borderId="1" xfId="0" applyNumberFormat="1" applyFont="1" applyFill="1" applyBorder="1" applyAlignment="1">
      <alignment horizontal="left" wrapText="1"/>
    </xf>
    <xf numFmtId="164" fontId="44" fillId="12" borderId="1" xfId="0" applyNumberFormat="1" applyFont="1" applyFill="1" applyBorder="1" applyAlignment="1">
      <alignment horizontal="center"/>
    </xf>
    <xf numFmtId="164" fontId="46" fillId="2" borderId="1" xfId="0" applyNumberFormat="1" applyFont="1" applyFill="1" applyBorder="1" applyAlignment="1">
      <alignment horizontal="center"/>
    </xf>
    <xf numFmtId="164" fontId="43" fillId="12" borderId="1" xfId="0" applyNumberFormat="1" applyFont="1" applyFill="1" applyBorder="1" applyAlignment="1">
      <alignment horizontal="center"/>
    </xf>
    <xf numFmtId="164" fontId="44" fillId="3" borderId="1" xfId="0" applyNumberFormat="1" applyFont="1" applyFill="1" applyBorder="1" applyAlignment="1">
      <alignment horizontal="center"/>
    </xf>
    <xf numFmtId="164" fontId="44" fillId="0" borderId="1" xfId="0" applyNumberFormat="1" applyFont="1" applyFill="1" applyBorder="1" applyAlignment="1">
      <alignment horizontal="center"/>
    </xf>
    <xf numFmtId="16" fontId="18" fillId="3" borderId="1" xfId="0" applyNumberFormat="1" applyFont="1" applyFill="1" applyBorder="1" applyAlignment="1">
      <alignment wrapText="1"/>
    </xf>
    <xf numFmtId="164" fontId="43" fillId="3" borderId="1" xfId="0" applyNumberFormat="1" applyFont="1" applyFill="1" applyBorder="1" applyAlignment="1">
      <alignment horizontal="center"/>
    </xf>
    <xf numFmtId="164" fontId="43" fillId="0" borderId="1" xfId="0" applyNumberFormat="1" applyFont="1" applyFill="1" applyBorder="1" applyAlignment="1">
      <alignment horizontal="center"/>
    </xf>
    <xf numFmtId="165" fontId="27" fillId="0" borderId="1" xfId="2" applyNumberFormat="1" applyFont="1" applyFill="1" applyBorder="1" applyAlignment="1" applyProtection="1">
      <alignment horizontal="left" vertical="center" wrapText="1"/>
      <protection hidden="1"/>
    </xf>
    <xf numFmtId="164" fontId="47" fillId="3" borderId="1" xfId="0" applyNumberFormat="1" applyFont="1" applyFill="1" applyBorder="1" applyAlignment="1">
      <alignment horizontal="center"/>
    </xf>
    <xf numFmtId="164" fontId="44" fillId="2" borderId="1" xfId="0" applyNumberFormat="1" applyFont="1" applyFill="1" applyBorder="1" applyAlignment="1">
      <alignment horizontal="center" wrapText="1"/>
    </xf>
    <xf numFmtId="164" fontId="44" fillId="12" borderId="1" xfId="0" applyNumberFormat="1" applyFont="1" applyFill="1" applyBorder="1" applyAlignment="1">
      <alignment horizontal="center" wrapText="1"/>
    </xf>
    <xf numFmtId="0" fontId="27" fillId="15" borderId="1" xfId="0" applyFont="1" applyFill="1" applyBorder="1" applyAlignment="1">
      <alignment wrapText="1"/>
    </xf>
    <xf numFmtId="0" fontId="27" fillId="11" borderId="1" xfId="0" applyFont="1" applyFill="1" applyBorder="1" applyAlignment="1">
      <alignment wrapText="1"/>
    </xf>
    <xf numFmtId="164" fontId="32" fillId="2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wrapText="1"/>
    </xf>
    <xf numFmtId="164" fontId="17" fillId="16" borderId="1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wrapText="1"/>
    </xf>
    <xf numFmtId="164" fontId="27" fillId="4" borderId="1" xfId="0" applyNumberFormat="1" applyFont="1" applyFill="1" applyBorder="1" applyAlignment="1">
      <alignment horizontal="center"/>
    </xf>
    <xf numFmtId="0" fontId="20" fillId="0" borderId="1" xfId="0" applyFont="1" applyFill="1" applyBorder="1"/>
    <xf numFmtId="164" fontId="27" fillId="0" borderId="1" xfId="0" applyNumberFormat="1" applyFont="1" applyBorder="1" applyAlignment="1">
      <alignment horizontal="center"/>
    </xf>
    <xf numFmtId="0" fontId="20" fillId="6" borderId="1" xfId="0" applyFont="1" applyFill="1" applyBorder="1" applyAlignment="1">
      <alignment wrapText="1"/>
    </xf>
    <xf numFmtId="49" fontId="20" fillId="6" borderId="1" xfId="0" applyNumberFormat="1" applyFont="1" applyFill="1" applyBorder="1" applyAlignment="1">
      <alignment horizontal="center" wrapText="1"/>
    </xf>
    <xf numFmtId="49" fontId="22" fillId="6" borderId="1" xfId="0" applyNumberFormat="1" applyFont="1" applyFill="1" applyBorder="1" applyAlignment="1">
      <alignment horizontal="center" wrapText="1"/>
    </xf>
    <xf numFmtId="49" fontId="20" fillId="6" borderId="1" xfId="0" applyNumberFormat="1" applyFont="1" applyFill="1" applyBorder="1" applyAlignment="1">
      <alignment horizontal="center"/>
    </xf>
    <xf numFmtId="164" fontId="27" fillId="6" borderId="1" xfId="0" applyNumberFormat="1" applyFont="1" applyFill="1" applyBorder="1" applyAlignment="1">
      <alignment horizontal="center"/>
    </xf>
    <xf numFmtId="164" fontId="17" fillId="6" borderId="1" xfId="0" applyNumberFormat="1" applyFont="1" applyFill="1" applyBorder="1" applyAlignment="1">
      <alignment horizontal="center"/>
    </xf>
    <xf numFmtId="0" fontId="20" fillId="6" borderId="1" xfId="0" applyFont="1" applyFill="1" applyBorder="1"/>
    <xf numFmtId="0" fontId="18" fillId="0" borderId="1" xfId="0" applyFont="1" applyFill="1" applyBorder="1"/>
    <xf numFmtId="164" fontId="27" fillId="0" borderId="1" xfId="0" applyNumberFormat="1" applyFont="1" applyBorder="1" applyAlignment="1"/>
    <xf numFmtId="164" fontId="27" fillId="2" borderId="1" xfId="0" applyNumberFormat="1" applyFont="1" applyFill="1" applyBorder="1" applyAlignment="1"/>
    <xf numFmtId="0" fontId="48" fillId="0" borderId="1" xfId="0" applyFont="1" applyFill="1" applyBorder="1"/>
    <xf numFmtId="0" fontId="48" fillId="0" borderId="1" xfId="0" applyFont="1" applyFill="1" applyBorder="1" applyAlignment="1">
      <alignment wrapText="1"/>
    </xf>
    <xf numFmtId="164" fontId="41" fillId="2" borderId="1" xfId="0" applyNumberFormat="1" applyFont="1" applyFill="1" applyBorder="1" applyAlignment="1">
      <alignment horizontal="center"/>
    </xf>
    <xf numFmtId="164" fontId="41" fillId="12" borderId="1" xfId="0" applyNumberFormat="1" applyFont="1" applyFill="1" applyBorder="1" applyAlignment="1">
      <alignment horizontal="center"/>
    </xf>
    <xf numFmtId="164" fontId="41" fillId="3" borderId="1" xfId="0" applyNumberFormat="1" applyFont="1" applyFill="1" applyBorder="1" applyAlignment="1">
      <alignment horizontal="center"/>
    </xf>
    <xf numFmtId="164" fontId="41" fillId="13" borderId="1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wrapText="1"/>
    </xf>
    <xf numFmtId="49" fontId="20" fillId="0" borderId="4" xfId="0" applyNumberFormat="1" applyFont="1" applyFill="1" applyBorder="1" applyAlignment="1">
      <alignment horizontal="center" wrapText="1"/>
    </xf>
    <xf numFmtId="49" fontId="22" fillId="0" borderId="4" xfId="0" applyNumberFormat="1" applyFont="1" applyFill="1" applyBorder="1" applyAlignment="1">
      <alignment horizontal="center" wrapText="1"/>
    </xf>
    <xf numFmtId="49" fontId="40" fillId="0" borderId="4" xfId="0" applyNumberFormat="1" applyFont="1" applyFill="1" applyBorder="1" applyAlignment="1">
      <alignment horizontal="center"/>
    </xf>
    <xf numFmtId="164" fontId="40" fillId="2" borderId="4" xfId="0" applyNumberFormat="1" applyFont="1" applyFill="1" applyBorder="1" applyAlignment="1">
      <alignment horizontal="center"/>
    </xf>
    <xf numFmtId="164" fontId="17" fillId="0" borderId="4" xfId="0" applyNumberFormat="1" applyFont="1" applyFill="1" applyBorder="1" applyAlignment="1">
      <alignment horizontal="center"/>
    </xf>
    <xf numFmtId="164" fontId="27" fillId="0" borderId="4" xfId="0" applyNumberFormat="1" applyFont="1" applyFill="1" applyBorder="1" applyAlignment="1">
      <alignment horizontal="center"/>
    </xf>
    <xf numFmtId="164" fontId="17" fillId="12" borderId="4" xfId="0" applyNumberFormat="1" applyFont="1" applyFill="1" applyBorder="1" applyAlignment="1">
      <alignment horizontal="center"/>
    </xf>
    <xf numFmtId="164" fontId="27" fillId="2" borderId="4" xfId="0" applyNumberFormat="1" applyFont="1" applyFill="1" applyBorder="1" applyAlignment="1">
      <alignment horizontal="center"/>
    </xf>
    <xf numFmtId="164" fontId="40" fillId="0" borderId="4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wrapText="1"/>
    </xf>
    <xf numFmtId="49" fontId="20" fillId="0" borderId="4" xfId="0" applyNumberFormat="1" applyFont="1" applyFill="1" applyBorder="1" applyAlignment="1">
      <alignment horizontal="center"/>
    </xf>
    <xf numFmtId="164" fontId="17" fillId="13" borderId="4" xfId="0" applyNumberFormat="1" applyFont="1" applyFill="1" applyBorder="1" applyAlignment="1">
      <alignment horizontal="center"/>
    </xf>
    <xf numFmtId="164" fontId="17" fillId="3" borderId="4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center" wrapText="1"/>
    </xf>
    <xf numFmtId="49" fontId="20" fillId="4" borderId="1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left" wrapText="1"/>
    </xf>
    <xf numFmtId="0" fontId="21" fillId="3" borderId="1" xfId="0" applyFont="1" applyFill="1" applyBorder="1" applyAlignment="1">
      <alignment horizontal="center" wrapText="1"/>
    </xf>
    <xf numFmtId="164" fontId="18" fillId="13" borderId="1" xfId="0" applyNumberFormat="1" applyFont="1" applyFill="1" applyBorder="1" applyAlignment="1">
      <alignment horizontal="center"/>
    </xf>
    <xf numFmtId="164" fontId="20" fillId="2" borderId="1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 wrapText="1"/>
    </xf>
    <xf numFmtId="164" fontId="22" fillId="2" borderId="1" xfId="0" applyNumberFormat="1" applyFont="1" applyFill="1" applyBorder="1" applyAlignment="1">
      <alignment horizontal="center" wrapText="1"/>
    </xf>
    <xf numFmtId="164" fontId="18" fillId="0" borderId="1" xfId="0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 wrapText="1"/>
    </xf>
    <xf numFmtId="164" fontId="21" fillId="0" borderId="1" xfId="0" applyNumberFormat="1" applyFont="1" applyFill="1" applyBorder="1" applyAlignment="1">
      <alignment horizontal="center" wrapText="1"/>
    </xf>
    <xf numFmtId="164" fontId="21" fillId="12" borderId="1" xfId="0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>
      <alignment wrapText="1"/>
    </xf>
    <xf numFmtId="0" fontId="20" fillId="11" borderId="1" xfId="0" applyFont="1" applyFill="1" applyBorder="1" applyAlignment="1"/>
    <xf numFmtId="164" fontId="20" fillId="11" borderId="1" xfId="0" applyNumberFormat="1" applyFont="1" applyFill="1" applyBorder="1" applyAlignment="1">
      <alignment horizontal="center"/>
    </xf>
    <xf numFmtId="164" fontId="21" fillId="11" borderId="1" xfId="0" applyNumberFormat="1" applyFont="1" applyFill="1" applyBorder="1" applyAlignment="1">
      <alignment horizontal="center" wrapText="1"/>
    </xf>
    <xf numFmtId="164" fontId="18" fillId="11" borderId="1" xfId="0" applyNumberFormat="1" applyFont="1" applyFill="1" applyBorder="1" applyAlignment="1">
      <alignment horizontal="center"/>
    </xf>
    <xf numFmtId="0" fontId="50" fillId="13" borderId="1" xfId="0" applyFont="1" applyFill="1" applyBorder="1" applyAlignment="1">
      <alignment horizontal="left" wrapText="1"/>
    </xf>
    <xf numFmtId="0" fontId="21" fillId="13" borderId="1" xfId="0" applyFont="1" applyFill="1" applyBorder="1" applyAlignment="1">
      <alignment horizontal="center" wrapText="1"/>
    </xf>
    <xf numFmtId="49" fontId="18" fillId="13" borderId="1" xfId="0" applyNumberFormat="1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164" fontId="21" fillId="14" borderId="1" xfId="0" applyNumberFormat="1" applyFont="1" applyFill="1" applyBorder="1" applyAlignment="1">
      <alignment horizontal="center" wrapText="1"/>
    </xf>
    <xf numFmtId="0" fontId="20" fillId="10" borderId="1" xfId="0" applyFont="1" applyFill="1" applyBorder="1" applyAlignment="1"/>
    <xf numFmtId="0" fontId="40" fillId="2" borderId="1" xfId="0" applyFont="1" applyFill="1" applyBorder="1" applyAlignment="1">
      <alignment horizontal="center"/>
    </xf>
    <xf numFmtId="164" fontId="20" fillId="2" borderId="1" xfId="0" applyNumberFormat="1" applyFont="1" applyFill="1" applyBorder="1" applyAlignment="1"/>
    <xf numFmtId="0" fontId="40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/>
    <xf numFmtId="0" fontId="22" fillId="0" borderId="1" xfId="0" applyFont="1" applyFill="1" applyBorder="1" applyAlignment="1">
      <alignment horizontal="left" wrapText="1"/>
    </xf>
    <xf numFmtId="164" fontId="20" fillId="0" borderId="0" xfId="0" applyNumberFormat="1" applyFont="1" applyFill="1" applyAlignment="1">
      <alignment horizontal="center"/>
    </xf>
    <xf numFmtId="0" fontId="21" fillId="0" borderId="1" xfId="0" applyFont="1" applyFill="1" applyBorder="1" applyAlignment="1">
      <alignment horizontal="left" wrapText="1"/>
    </xf>
    <xf numFmtId="4" fontId="21" fillId="12" borderId="1" xfId="0" applyNumberFormat="1" applyFont="1" applyFill="1" applyBorder="1" applyAlignment="1">
      <alignment horizontal="center" wrapText="1"/>
    </xf>
    <xf numFmtId="4" fontId="21" fillId="9" borderId="1" xfId="0" applyNumberFormat="1" applyFont="1" applyFill="1" applyBorder="1" applyAlignment="1">
      <alignment horizontal="center" wrapText="1"/>
    </xf>
    <xf numFmtId="4" fontId="22" fillId="0" borderId="1" xfId="0" applyNumberFormat="1" applyFont="1" applyFill="1" applyBorder="1" applyAlignment="1">
      <alignment horizontal="center" wrapText="1"/>
    </xf>
    <xf numFmtId="4" fontId="21" fillId="0" borderId="1" xfId="0" applyNumberFormat="1" applyFont="1" applyFill="1" applyBorder="1" applyAlignment="1">
      <alignment horizontal="center" wrapText="1"/>
    </xf>
    <xf numFmtId="4" fontId="21" fillId="3" borderId="1" xfId="0" applyNumberFormat="1" applyFont="1" applyFill="1" applyBorder="1" applyAlignment="1">
      <alignment horizontal="center" wrapText="1"/>
    </xf>
    <xf numFmtId="4" fontId="17" fillId="12" borderId="1" xfId="0" applyNumberFormat="1" applyFont="1" applyFill="1" applyBorder="1" applyAlignment="1">
      <alignment horizontal="center"/>
    </xf>
    <xf numFmtId="4" fontId="18" fillId="12" borderId="1" xfId="0" applyNumberFormat="1" applyFont="1" applyFill="1" applyBorder="1" applyAlignment="1">
      <alignment horizontal="center"/>
    </xf>
    <xf numFmtId="4" fontId="18" fillId="13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/>
    <xf numFmtId="164" fontId="8" fillId="3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/>
    <xf numFmtId="0" fontId="20" fillId="7" borderId="1" xfId="0" applyFont="1" applyFill="1" applyBorder="1" applyAlignment="1">
      <alignment wrapText="1"/>
    </xf>
    <xf numFmtId="49" fontId="22" fillId="7" borderId="1" xfId="0" applyNumberFormat="1" applyFont="1" applyFill="1" applyBorder="1" applyAlignment="1">
      <alignment horizontal="center" wrapText="1"/>
    </xf>
    <xf numFmtId="49" fontId="20" fillId="7" borderId="1" xfId="0" applyNumberFormat="1" applyFont="1" applyFill="1" applyBorder="1" applyAlignment="1">
      <alignment horizontal="center" wrapText="1"/>
    </xf>
    <xf numFmtId="164" fontId="17" fillId="7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/>
    <xf numFmtId="0" fontId="27" fillId="17" borderId="1" xfId="0" applyFont="1" applyFill="1" applyBorder="1" applyAlignment="1">
      <alignment wrapText="1"/>
    </xf>
    <xf numFmtId="164" fontId="30" fillId="0" borderId="4" xfId="0" applyNumberFormat="1" applyFont="1" applyFill="1" applyBorder="1" applyAlignment="1">
      <alignment horizontal="center"/>
    </xf>
    <xf numFmtId="164" fontId="20" fillId="12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3" borderId="1" xfId="0" applyFont="1" applyFill="1" applyBorder="1"/>
    <xf numFmtId="164" fontId="6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164" fontId="51" fillId="7" borderId="1" xfId="0" applyNumberFormat="1" applyFont="1" applyFill="1" applyBorder="1" applyAlignment="1">
      <alignment horizontal="center"/>
    </xf>
    <xf numFmtId="0" fontId="4" fillId="18" borderId="0" xfId="0" applyFont="1" applyFill="1"/>
    <xf numFmtId="164" fontId="53" fillId="12" borderId="1" xfId="0" applyNumberFormat="1" applyFont="1" applyFill="1" applyBorder="1" applyAlignment="1">
      <alignment horizontal="center"/>
    </xf>
    <xf numFmtId="0" fontId="54" fillId="18" borderId="0" xfId="0" applyFont="1" applyFill="1"/>
    <xf numFmtId="164" fontId="40" fillId="19" borderId="1" xfId="0" applyNumberFormat="1" applyFont="1" applyFill="1" applyBorder="1" applyAlignment="1">
      <alignment horizontal="center"/>
    </xf>
    <xf numFmtId="164" fontId="28" fillId="19" borderId="1" xfId="0" applyNumberFormat="1" applyFont="1" applyFill="1" applyBorder="1" applyAlignment="1">
      <alignment horizontal="center"/>
    </xf>
    <xf numFmtId="164" fontId="32" fillId="19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17" fillId="2" borderId="1" xfId="2" applyNumberFormat="1" applyFont="1" applyFill="1" applyBorder="1" applyAlignment="1" applyProtection="1">
      <alignment wrapText="1"/>
      <protection hidden="1"/>
    </xf>
    <xf numFmtId="0" fontId="7" fillId="0" borderId="1" xfId="0" applyFont="1" applyFill="1" applyBorder="1" applyAlignment="1">
      <alignment horizontal="center" wrapText="1"/>
    </xf>
    <xf numFmtId="164" fontId="27" fillId="3" borderId="4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17" fillId="2" borderId="1" xfId="2" applyNumberFormat="1" applyFont="1" applyFill="1" applyBorder="1" applyAlignment="1" applyProtection="1">
      <alignment wrapText="1"/>
      <protection hidden="1"/>
    </xf>
    <xf numFmtId="0" fontId="7" fillId="0" borderId="1" xfId="0" applyFont="1" applyFill="1" applyBorder="1" applyAlignment="1">
      <alignment horizontal="center" wrapText="1"/>
    </xf>
    <xf numFmtId="0" fontId="17" fillId="2" borderId="1" xfId="2" applyNumberFormat="1" applyFont="1" applyFill="1" applyBorder="1" applyAlignment="1" applyProtection="1">
      <alignment wrapText="1"/>
      <protection hidden="1"/>
    </xf>
    <xf numFmtId="0" fontId="7" fillId="0" borderId="1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4" fontId="36" fillId="0" borderId="0" xfId="0" applyNumberFormat="1" applyFont="1" applyFill="1"/>
    <xf numFmtId="0" fontId="20" fillId="0" borderId="0" xfId="0" applyFont="1" applyFill="1"/>
    <xf numFmtId="4" fontId="32" fillId="0" borderId="0" xfId="0" applyNumberFormat="1" applyFont="1" applyFill="1"/>
    <xf numFmtId="0" fontId="20" fillId="0" borderId="0" xfId="0" applyFont="1" applyFill="1" applyAlignment="1">
      <alignment horizontal="right"/>
    </xf>
    <xf numFmtId="0" fontId="18" fillId="0" borderId="0" xfId="0" applyFont="1" applyFill="1" applyAlignment="1"/>
    <xf numFmtId="4" fontId="36" fillId="0" borderId="0" xfId="0" applyNumberFormat="1" applyFont="1" applyFill="1" applyAlignment="1"/>
    <xf numFmtId="0" fontId="20" fillId="0" borderId="25" xfId="0" applyFont="1" applyFill="1" applyBorder="1" applyAlignment="1">
      <alignment horizontal="center"/>
    </xf>
    <xf numFmtId="0" fontId="20" fillId="0" borderId="0" xfId="0" applyFont="1" applyFill="1" applyBorder="1" applyAlignment="1"/>
    <xf numFmtId="16" fontId="20" fillId="0" borderId="25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4" fontId="42" fillId="0" borderId="0" xfId="0" applyNumberFormat="1" applyFont="1" applyFill="1"/>
    <xf numFmtId="0" fontId="20" fillId="0" borderId="0" xfId="0" applyFont="1" applyFill="1" applyAlignment="1">
      <alignment horizontal="left"/>
    </xf>
    <xf numFmtId="0" fontId="18" fillId="0" borderId="3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left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164" fontId="21" fillId="0" borderId="31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/>
    <xf numFmtId="164" fontId="18" fillId="0" borderId="0" xfId="0" applyNumberFormat="1" applyFont="1" applyFill="1"/>
    <xf numFmtId="164" fontId="20" fillId="0" borderId="0" xfId="0" applyNumberFormat="1" applyFont="1" applyFill="1"/>
    <xf numFmtId="0" fontId="20" fillId="0" borderId="3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wrapText="1"/>
    </xf>
    <xf numFmtId="164" fontId="22" fillId="0" borderId="4" xfId="0" applyNumberFormat="1" applyFont="1" applyFill="1" applyBorder="1" applyAlignment="1">
      <alignment horizontal="center" vertical="center" wrapText="1"/>
    </xf>
    <xf numFmtId="164" fontId="22" fillId="0" borderId="33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164" fontId="27" fillId="4" borderId="26" xfId="0" applyNumberFormat="1" applyFont="1" applyFill="1" applyBorder="1" applyAlignment="1">
      <alignment horizontal="center"/>
    </xf>
    <xf numFmtId="164" fontId="17" fillId="4" borderId="26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left" wrapText="1"/>
    </xf>
    <xf numFmtId="164" fontId="27" fillId="4" borderId="1" xfId="0" applyNumberFormat="1" applyFont="1" applyFill="1" applyBorder="1" applyAlignment="1"/>
    <xf numFmtId="0" fontId="17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left" wrapText="1"/>
    </xf>
    <xf numFmtId="0" fontId="18" fillId="0" borderId="23" xfId="0" applyFont="1" applyFill="1" applyBorder="1" applyAlignment="1">
      <alignment horizontal="left" vertical="center" wrapText="1"/>
    </xf>
    <xf numFmtId="164" fontId="41" fillId="0" borderId="26" xfId="0" applyNumberFormat="1" applyFont="1" applyFill="1" applyBorder="1" applyAlignment="1">
      <alignment horizontal="center"/>
    </xf>
    <xf numFmtId="0" fontId="50" fillId="0" borderId="1" xfId="0" applyFont="1" applyFill="1" applyBorder="1" applyAlignment="1">
      <alignment wrapText="1"/>
    </xf>
    <xf numFmtId="0" fontId="4" fillId="0" borderId="0" xfId="0" applyFont="1"/>
    <xf numFmtId="164" fontId="27" fillId="0" borderId="26" xfId="0" applyNumberFormat="1" applyFont="1" applyFill="1" applyBorder="1" applyAlignment="1">
      <alignment horizontal="center"/>
    </xf>
    <xf numFmtId="165" fontId="27" fillId="0" borderId="1" xfId="2" applyNumberFormat="1" applyFont="1" applyFill="1" applyBorder="1" applyAlignment="1" applyProtection="1">
      <alignment horizontal="left" wrapText="1"/>
      <protection hidden="1"/>
    </xf>
    <xf numFmtId="0" fontId="20" fillId="0" borderId="1" xfId="0" applyFont="1" applyFill="1" applyBorder="1" applyAlignment="1">
      <alignment horizontal="left" vertical="center" wrapText="1"/>
    </xf>
    <xf numFmtId="164" fontId="17" fillId="0" borderId="23" xfId="0" applyNumberFormat="1" applyFont="1" applyFill="1" applyBorder="1" applyAlignment="1">
      <alignment horizontal="center"/>
    </xf>
    <xf numFmtId="164" fontId="17" fillId="0" borderId="24" xfId="0" applyNumberFormat="1" applyFont="1" applyFill="1" applyBorder="1" applyAlignment="1">
      <alignment horizontal="center"/>
    </xf>
    <xf numFmtId="164" fontId="17" fillId="0" borderId="26" xfId="0" applyNumberFormat="1" applyFont="1" applyFill="1" applyBorder="1" applyAlignment="1">
      <alignment horizontal="center"/>
    </xf>
    <xf numFmtId="0" fontId="48" fillId="0" borderId="1" xfId="0" applyFont="1" applyFill="1" applyBorder="1" applyAlignment="1">
      <alignment horizontal="left" vertical="center" wrapText="1"/>
    </xf>
    <xf numFmtId="164" fontId="33" fillId="0" borderId="26" xfId="0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18" fillId="0" borderId="22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wrapText="1"/>
    </xf>
    <xf numFmtId="0" fontId="18" fillId="0" borderId="28" xfId="0" applyFont="1" applyFill="1" applyBorder="1"/>
    <xf numFmtId="164" fontId="18" fillId="0" borderId="28" xfId="0" applyNumberFormat="1" applyFont="1" applyFill="1" applyBorder="1" applyAlignment="1">
      <alignment horizontal="center"/>
    </xf>
    <xf numFmtId="164" fontId="18" fillId="0" borderId="29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21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12" borderId="4" xfId="0" applyFont="1" applyFill="1" applyBorder="1" applyAlignment="1">
      <alignment horizontal="center" vertical="center" wrapText="1"/>
    </xf>
    <xf numFmtId="0" fontId="18" fillId="12" borderId="5" xfId="0" applyFont="1" applyFill="1" applyBorder="1" applyAlignment="1">
      <alignment horizontal="center" vertical="center" wrapText="1"/>
    </xf>
    <xf numFmtId="0" fontId="18" fillId="12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textRotation="90" wrapText="1"/>
    </xf>
    <xf numFmtId="0" fontId="36" fillId="3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8" fillId="13" borderId="4" xfId="0" applyFont="1" applyFill="1" applyBorder="1" applyAlignment="1">
      <alignment horizontal="center" vertical="center" wrapText="1"/>
    </xf>
    <xf numFmtId="0" fontId="18" fillId="13" borderId="5" xfId="0" applyFont="1" applyFill="1" applyBorder="1" applyAlignment="1">
      <alignment horizontal="center" vertical="center" wrapText="1"/>
    </xf>
    <xf numFmtId="0" fontId="18" fillId="13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165" fontId="27" fillId="5" borderId="4" xfId="4" applyNumberFormat="1" applyFont="1" applyFill="1" applyBorder="1" applyAlignment="1" applyProtection="1">
      <alignment horizontal="left" wrapText="1"/>
      <protection hidden="1"/>
    </xf>
    <xf numFmtId="165" fontId="27" fillId="5" borderId="6" xfId="4" applyNumberFormat="1" applyFont="1" applyFill="1" applyBorder="1" applyAlignment="1" applyProtection="1">
      <alignment horizontal="left" wrapText="1"/>
      <protection hidden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13" borderId="4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1" fillId="1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7" fillId="2" borderId="1" xfId="2" applyNumberFormat="1" applyFont="1" applyFill="1" applyBorder="1" applyAlignment="1" applyProtection="1">
      <alignment wrapText="1"/>
      <protection hidden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/>
    </xf>
  </cellXfs>
  <cellStyles count="7">
    <cellStyle name="Обычный" xfId="0" builtinId="0"/>
    <cellStyle name="Обычный 2" xfId="2"/>
    <cellStyle name="Обычный 2 2" xfId="4"/>
    <cellStyle name="Обычный 2 2 2" xfId="6"/>
    <cellStyle name="Обычный 3" xfId="1"/>
    <cellStyle name="Обычный 4" xfId="3"/>
    <cellStyle name="Обычный 5" xfId="5"/>
  </cellStyles>
  <dxfs count="0"/>
  <tableStyles count="0" defaultTableStyle="TableStyleMedium2" defaultPivotStyle="PivotStyleMedium9"/>
  <colors>
    <mruColors>
      <color rgb="FFFFFF99"/>
      <color rgb="FFCCECFF"/>
      <color rgb="FFFFCCFF"/>
      <color rgb="FFCCFFCC"/>
      <color rgb="FF66FFCC"/>
      <color rgb="FFFF3399"/>
      <color rgb="FFFF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zoomScale="80" zoomScaleNormal="80" zoomScaleSheetLayoutView="70" workbookViewId="0">
      <pane ySplit="8" topLeftCell="A35" activePane="bottomLeft" state="frozen"/>
      <selection pane="bottomLeft" activeCell="Q36" sqref="Q36"/>
    </sheetView>
  </sheetViews>
  <sheetFormatPr defaultRowHeight="15.75" x14ac:dyDescent="0.25"/>
  <cols>
    <col min="1" max="1" width="5" style="558" customWidth="1"/>
    <col min="2" max="2" width="68.85546875" style="558" customWidth="1"/>
    <col min="3" max="3" width="14.5703125" style="136" customWidth="1"/>
    <col min="4" max="4" width="18.5703125" style="558" customWidth="1"/>
    <col min="5" max="5" width="14" style="558" customWidth="1"/>
    <col min="6" max="6" width="17.28515625" style="558" customWidth="1"/>
    <col min="7" max="7" width="14.7109375" style="558" customWidth="1"/>
    <col min="8" max="8" width="16.140625" style="558" customWidth="1"/>
    <col min="9" max="9" width="9.140625" style="558"/>
    <col min="10" max="10" width="13.140625" style="559" customWidth="1"/>
    <col min="11" max="236" width="9.140625" style="558"/>
    <col min="237" max="237" width="68.28515625" style="558" customWidth="1"/>
    <col min="238" max="239" width="9.140625" style="558"/>
    <col min="240" max="240" width="9.28515625" style="558" bestFit="1" customWidth="1"/>
    <col min="241" max="241" width="14.7109375" style="558" customWidth="1"/>
    <col min="242" max="242" width="20.5703125" style="558" customWidth="1"/>
    <col min="243" max="243" width="15.85546875" style="558" customWidth="1"/>
    <col min="244" max="244" width="15.7109375" style="558" customWidth="1"/>
    <col min="245" max="245" width="14.85546875" style="558" customWidth="1"/>
    <col min="246" max="492" width="9.140625" style="558"/>
    <col min="493" max="493" width="68.28515625" style="558" customWidth="1"/>
    <col min="494" max="495" width="9.140625" style="558"/>
    <col min="496" max="496" width="9.28515625" style="558" bestFit="1" customWidth="1"/>
    <col min="497" max="497" width="14.7109375" style="558" customWidth="1"/>
    <col min="498" max="498" width="20.5703125" style="558" customWidth="1"/>
    <col min="499" max="499" width="15.85546875" style="558" customWidth="1"/>
    <col min="500" max="500" width="15.7109375" style="558" customWidth="1"/>
    <col min="501" max="501" width="14.85546875" style="558" customWidth="1"/>
    <col min="502" max="748" width="9.140625" style="558"/>
    <col min="749" max="749" width="68.28515625" style="558" customWidth="1"/>
    <col min="750" max="751" width="9.140625" style="558"/>
    <col min="752" max="752" width="9.28515625" style="558" bestFit="1" customWidth="1"/>
    <col min="753" max="753" width="14.7109375" style="558" customWidth="1"/>
    <col min="754" max="754" width="20.5703125" style="558" customWidth="1"/>
    <col min="755" max="755" width="15.85546875" style="558" customWidth="1"/>
    <col min="756" max="756" width="15.7109375" style="558" customWidth="1"/>
    <col min="757" max="757" width="14.85546875" style="558" customWidth="1"/>
    <col min="758" max="1004" width="9.140625" style="558"/>
    <col min="1005" max="1005" width="68.28515625" style="558" customWidth="1"/>
    <col min="1006" max="1007" width="9.140625" style="558"/>
    <col min="1008" max="1008" width="9.28515625" style="558" bestFit="1" customWidth="1"/>
    <col min="1009" max="1009" width="14.7109375" style="558" customWidth="1"/>
    <col min="1010" max="1010" width="20.5703125" style="558" customWidth="1"/>
    <col min="1011" max="1011" width="15.85546875" style="558" customWidth="1"/>
    <col min="1012" max="1012" width="15.7109375" style="558" customWidth="1"/>
    <col min="1013" max="1013" width="14.85546875" style="558" customWidth="1"/>
    <col min="1014" max="1260" width="9.140625" style="558"/>
    <col min="1261" max="1261" width="68.28515625" style="558" customWidth="1"/>
    <col min="1262" max="1263" width="9.140625" style="558"/>
    <col min="1264" max="1264" width="9.28515625" style="558" bestFit="1" customWidth="1"/>
    <col min="1265" max="1265" width="14.7109375" style="558" customWidth="1"/>
    <col min="1266" max="1266" width="20.5703125" style="558" customWidth="1"/>
    <col min="1267" max="1267" width="15.85546875" style="558" customWidth="1"/>
    <col min="1268" max="1268" width="15.7109375" style="558" customWidth="1"/>
    <col min="1269" max="1269" width="14.85546875" style="558" customWidth="1"/>
    <col min="1270" max="1516" width="9.140625" style="558"/>
    <col min="1517" max="1517" width="68.28515625" style="558" customWidth="1"/>
    <col min="1518" max="1519" width="9.140625" style="558"/>
    <col min="1520" max="1520" width="9.28515625" style="558" bestFit="1" customWidth="1"/>
    <col min="1521" max="1521" width="14.7109375" style="558" customWidth="1"/>
    <col min="1522" max="1522" width="20.5703125" style="558" customWidth="1"/>
    <col min="1523" max="1523" width="15.85546875" style="558" customWidth="1"/>
    <col min="1524" max="1524" width="15.7109375" style="558" customWidth="1"/>
    <col min="1525" max="1525" width="14.85546875" style="558" customWidth="1"/>
    <col min="1526" max="1772" width="9.140625" style="558"/>
    <col min="1773" max="1773" width="68.28515625" style="558" customWidth="1"/>
    <col min="1774" max="1775" width="9.140625" style="558"/>
    <col min="1776" max="1776" width="9.28515625" style="558" bestFit="1" customWidth="1"/>
    <col min="1777" max="1777" width="14.7109375" style="558" customWidth="1"/>
    <col min="1778" max="1778" width="20.5703125" style="558" customWidth="1"/>
    <col min="1779" max="1779" width="15.85546875" style="558" customWidth="1"/>
    <col min="1780" max="1780" width="15.7109375" style="558" customWidth="1"/>
    <col min="1781" max="1781" width="14.85546875" style="558" customWidth="1"/>
    <col min="1782" max="2028" width="9.140625" style="558"/>
    <col min="2029" max="2029" width="68.28515625" style="558" customWidth="1"/>
    <col min="2030" max="2031" width="9.140625" style="558"/>
    <col min="2032" max="2032" width="9.28515625" style="558" bestFit="1" customWidth="1"/>
    <col min="2033" max="2033" width="14.7109375" style="558" customWidth="1"/>
    <col min="2034" max="2034" width="20.5703125" style="558" customWidth="1"/>
    <col min="2035" max="2035" width="15.85546875" style="558" customWidth="1"/>
    <col min="2036" max="2036" width="15.7109375" style="558" customWidth="1"/>
    <col min="2037" max="2037" width="14.85546875" style="558" customWidth="1"/>
    <col min="2038" max="2284" width="9.140625" style="558"/>
    <col min="2285" max="2285" width="68.28515625" style="558" customWidth="1"/>
    <col min="2286" max="2287" width="9.140625" style="558"/>
    <col min="2288" max="2288" width="9.28515625" style="558" bestFit="1" customWidth="1"/>
    <col min="2289" max="2289" width="14.7109375" style="558" customWidth="1"/>
    <col min="2290" max="2290" width="20.5703125" style="558" customWidth="1"/>
    <col min="2291" max="2291" width="15.85546875" style="558" customWidth="1"/>
    <col min="2292" max="2292" width="15.7109375" style="558" customWidth="1"/>
    <col min="2293" max="2293" width="14.85546875" style="558" customWidth="1"/>
    <col min="2294" max="2540" width="9.140625" style="558"/>
    <col min="2541" max="2541" width="68.28515625" style="558" customWidth="1"/>
    <col min="2542" max="2543" width="9.140625" style="558"/>
    <col min="2544" max="2544" width="9.28515625" style="558" bestFit="1" customWidth="1"/>
    <col min="2545" max="2545" width="14.7109375" style="558" customWidth="1"/>
    <col min="2546" max="2546" width="20.5703125" style="558" customWidth="1"/>
    <col min="2547" max="2547" width="15.85546875" style="558" customWidth="1"/>
    <col min="2548" max="2548" width="15.7109375" style="558" customWidth="1"/>
    <col min="2549" max="2549" width="14.85546875" style="558" customWidth="1"/>
    <col min="2550" max="2796" width="9.140625" style="558"/>
    <col min="2797" max="2797" width="68.28515625" style="558" customWidth="1"/>
    <col min="2798" max="2799" width="9.140625" style="558"/>
    <col min="2800" max="2800" width="9.28515625" style="558" bestFit="1" customWidth="1"/>
    <col min="2801" max="2801" width="14.7109375" style="558" customWidth="1"/>
    <col min="2802" max="2802" width="20.5703125" style="558" customWidth="1"/>
    <col min="2803" max="2803" width="15.85546875" style="558" customWidth="1"/>
    <col min="2804" max="2804" width="15.7109375" style="558" customWidth="1"/>
    <col min="2805" max="2805" width="14.85546875" style="558" customWidth="1"/>
    <col min="2806" max="3052" width="9.140625" style="558"/>
    <col min="3053" max="3053" width="68.28515625" style="558" customWidth="1"/>
    <col min="3054" max="3055" width="9.140625" style="558"/>
    <col min="3056" max="3056" width="9.28515625" style="558" bestFit="1" customWidth="1"/>
    <col min="3057" max="3057" width="14.7109375" style="558" customWidth="1"/>
    <col min="3058" max="3058" width="20.5703125" style="558" customWidth="1"/>
    <col min="3059" max="3059" width="15.85546875" style="558" customWidth="1"/>
    <col min="3060" max="3060" width="15.7109375" style="558" customWidth="1"/>
    <col min="3061" max="3061" width="14.85546875" style="558" customWidth="1"/>
    <col min="3062" max="3308" width="9.140625" style="558"/>
    <col min="3309" max="3309" width="68.28515625" style="558" customWidth="1"/>
    <col min="3310" max="3311" width="9.140625" style="558"/>
    <col min="3312" max="3312" width="9.28515625" style="558" bestFit="1" customWidth="1"/>
    <col min="3313" max="3313" width="14.7109375" style="558" customWidth="1"/>
    <col min="3314" max="3314" width="20.5703125" style="558" customWidth="1"/>
    <col min="3315" max="3315" width="15.85546875" style="558" customWidth="1"/>
    <col min="3316" max="3316" width="15.7109375" style="558" customWidth="1"/>
    <col min="3317" max="3317" width="14.85546875" style="558" customWidth="1"/>
    <col min="3318" max="3564" width="9.140625" style="558"/>
    <col min="3565" max="3565" width="68.28515625" style="558" customWidth="1"/>
    <col min="3566" max="3567" width="9.140625" style="558"/>
    <col min="3568" max="3568" width="9.28515625" style="558" bestFit="1" customWidth="1"/>
    <col min="3569" max="3569" width="14.7109375" style="558" customWidth="1"/>
    <col min="3570" max="3570" width="20.5703125" style="558" customWidth="1"/>
    <col min="3571" max="3571" width="15.85546875" style="558" customWidth="1"/>
    <col min="3572" max="3572" width="15.7109375" style="558" customWidth="1"/>
    <col min="3573" max="3573" width="14.85546875" style="558" customWidth="1"/>
    <col min="3574" max="3820" width="9.140625" style="558"/>
    <col min="3821" max="3821" width="68.28515625" style="558" customWidth="1"/>
    <col min="3822" max="3823" width="9.140625" style="558"/>
    <col min="3824" max="3824" width="9.28515625" style="558" bestFit="1" customWidth="1"/>
    <col min="3825" max="3825" width="14.7109375" style="558" customWidth="1"/>
    <col min="3826" max="3826" width="20.5703125" style="558" customWidth="1"/>
    <col min="3827" max="3827" width="15.85546875" style="558" customWidth="1"/>
    <col min="3828" max="3828" width="15.7109375" style="558" customWidth="1"/>
    <col min="3829" max="3829" width="14.85546875" style="558" customWidth="1"/>
    <col min="3830" max="4076" width="9.140625" style="558"/>
    <col min="4077" max="4077" width="68.28515625" style="558" customWidth="1"/>
    <col min="4078" max="4079" width="9.140625" style="558"/>
    <col min="4080" max="4080" width="9.28515625" style="558" bestFit="1" customWidth="1"/>
    <col min="4081" max="4081" width="14.7109375" style="558" customWidth="1"/>
    <col min="4082" max="4082" width="20.5703125" style="558" customWidth="1"/>
    <col min="4083" max="4083" width="15.85546875" style="558" customWidth="1"/>
    <col min="4084" max="4084" width="15.7109375" style="558" customWidth="1"/>
    <col min="4085" max="4085" width="14.85546875" style="558" customWidth="1"/>
    <col min="4086" max="4332" width="9.140625" style="558"/>
    <col min="4333" max="4333" width="68.28515625" style="558" customWidth="1"/>
    <col min="4334" max="4335" width="9.140625" style="558"/>
    <col min="4336" max="4336" width="9.28515625" style="558" bestFit="1" customWidth="1"/>
    <col min="4337" max="4337" width="14.7109375" style="558" customWidth="1"/>
    <col min="4338" max="4338" width="20.5703125" style="558" customWidth="1"/>
    <col min="4339" max="4339" width="15.85546875" style="558" customWidth="1"/>
    <col min="4340" max="4340" width="15.7109375" style="558" customWidth="1"/>
    <col min="4341" max="4341" width="14.85546875" style="558" customWidth="1"/>
    <col min="4342" max="4588" width="9.140625" style="558"/>
    <col min="4589" max="4589" width="68.28515625" style="558" customWidth="1"/>
    <col min="4590" max="4591" width="9.140625" style="558"/>
    <col min="4592" max="4592" width="9.28515625" style="558" bestFit="1" customWidth="1"/>
    <col min="4593" max="4593" width="14.7109375" style="558" customWidth="1"/>
    <col min="4594" max="4594" width="20.5703125" style="558" customWidth="1"/>
    <col min="4595" max="4595" width="15.85546875" style="558" customWidth="1"/>
    <col min="4596" max="4596" width="15.7109375" style="558" customWidth="1"/>
    <col min="4597" max="4597" width="14.85546875" style="558" customWidth="1"/>
    <col min="4598" max="4844" width="9.140625" style="558"/>
    <col min="4845" max="4845" width="68.28515625" style="558" customWidth="1"/>
    <col min="4846" max="4847" width="9.140625" style="558"/>
    <col min="4848" max="4848" width="9.28515625" style="558" bestFit="1" customWidth="1"/>
    <col min="4849" max="4849" width="14.7109375" style="558" customWidth="1"/>
    <col min="4850" max="4850" width="20.5703125" style="558" customWidth="1"/>
    <col min="4851" max="4851" width="15.85546875" style="558" customWidth="1"/>
    <col min="4852" max="4852" width="15.7109375" style="558" customWidth="1"/>
    <col min="4853" max="4853" width="14.85546875" style="558" customWidth="1"/>
    <col min="4854" max="5100" width="9.140625" style="558"/>
    <col min="5101" max="5101" width="68.28515625" style="558" customWidth="1"/>
    <col min="5102" max="5103" width="9.140625" style="558"/>
    <col min="5104" max="5104" width="9.28515625" style="558" bestFit="1" customWidth="1"/>
    <col min="5105" max="5105" width="14.7109375" style="558" customWidth="1"/>
    <col min="5106" max="5106" width="20.5703125" style="558" customWidth="1"/>
    <col min="5107" max="5107" width="15.85546875" style="558" customWidth="1"/>
    <col min="5108" max="5108" width="15.7109375" style="558" customWidth="1"/>
    <col min="5109" max="5109" width="14.85546875" style="558" customWidth="1"/>
    <col min="5110" max="5356" width="9.140625" style="558"/>
    <col min="5357" max="5357" width="68.28515625" style="558" customWidth="1"/>
    <col min="5358" max="5359" width="9.140625" style="558"/>
    <col min="5360" max="5360" width="9.28515625" style="558" bestFit="1" customWidth="1"/>
    <col min="5361" max="5361" width="14.7109375" style="558" customWidth="1"/>
    <col min="5362" max="5362" width="20.5703125" style="558" customWidth="1"/>
    <col min="5363" max="5363" width="15.85546875" style="558" customWidth="1"/>
    <col min="5364" max="5364" width="15.7109375" style="558" customWidth="1"/>
    <col min="5365" max="5365" width="14.85546875" style="558" customWidth="1"/>
    <col min="5366" max="5612" width="9.140625" style="558"/>
    <col min="5613" max="5613" width="68.28515625" style="558" customWidth="1"/>
    <col min="5614" max="5615" width="9.140625" style="558"/>
    <col min="5616" max="5616" width="9.28515625" style="558" bestFit="1" customWidth="1"/>
    <col min="5617" max="5617" width="14.7109375" style="558" customWidth="1"/>
    <col min="5618" max="5618" width="20.5703125" style="558" customWidth="1"/>
    <col min="5619" max="5619" width="15.85546875" style="558" customWidth="1"/>
    <col min="5620" max="5620" width="15.7109375" style="558" customWidth="1"/>
    <col min="5621" max="5621" width="14.85546875" style="558" customWidth="1"/>
    <col min="5622" max="5868" width="9.140625" style="558"/>
    <col min="5869" max="5869" width="68.28515625" style="558" customWidth="1"/>
    <col min="5870" max="5871" width="9.140625" style="558"/>
    <col min="5872" max="5872" width="9.28515625" style="558" bestFit="1" customWidth="1"/>
    <col min="5873" max="5873" width="14.7109375" style="558" customWidth="1"/>
    <col min="5874" max="5874" width="20.5703125" style="558" customWidth="1"/>
    <col min="5875" max="5875" width="15.85546875" style="558" customWidth="1"/>
    <col min="5876" max="5876" width="15.7109375" style="558" customWidth="1"/>
    <col min="5877" max="5877" width="14.85546875" style="558" customWidth="1"/>
    <col min="5878" max="6124" width="9.140625" style="558"/>
    <col min="6125" max="6125" width="68.28515625" style="558" customWidth="1"/>
    <col min="6126" max="6127" width="9.140625" style="558"/>
    <col min="6128" max="6128" width="9.28515625" style="558" bestFit="1" customWidth="1"/>
    <col min="6129" max="6129" width="14.7109375" style="558" customWidth="1"/>
    <col min="6130" max="6130" width="20.5703125" style="558" customWidth="1"/>
    <col min="6131" max="6131" width="15.85546875" style="558" customWidth="1"/>
    <col min="6132" max="6132" width="15.7109375" style="558" customWidth="1"/>
    <col min="6133" max="6133" width="14.85546875" style="558" customWidth="1"/>
    <col min="6134" max="6380" width="9.140625" style="558"/>
    <col min="6381" max="6381" width="68.28515625" style="558" customWidth="1"/>
    <col min="6382" max="6383" width="9.140625" style="558"/>
    <col min="6384" max="6384" width="9.28515625" style="558" bestFit="1" customWidth="1"/>
    <col min="6385" max="6385" width="14.7109375" style="558" customWidth="1"/>
    <col min="6386" max="6386" width="20.5703125" style="558" customWidth="1"/>
    <col min="6387" max="6387" width="15.85546875" style="558" customWidth="1"/>
    <col min="6388" max="6388" width="15.7109375" style="558" customWidth="1"/>
    <col min="6389" max="6389" width="14.85546875" style="558" customWidth="1"/>
    <col min="6390" max="6636" width="9.140625" style="558"/>
    <col min="6637" max="6637" width="68.28515625" style="558" customWidth="1"/>
    <col min="6638" max="6639" width="9.140625" style="558"/>
    <col min="6640" max="6640" width="9.28515625" style="558" bestFit="1" customWidth="1"/>
    <col min="6641" max="6641" width="14.7109375" style="558" customWidth="1"/>
    <col min="6642" max="6642" width="20.5703125" style="558" customWidth="1"/>
    <col min="6643" max="6643" width="15.85546875" style="558" customWidth="1"/>
    <col min="6644" max="6644" width="15.7109375" style="558" customWidth="1"/>
    <col min="6645" max="6645" width="14.85546875" style="558" customWidth="1"/>
    <col min="6646" max="6892" width="9.140625" style="558"/>
    <col min="6893" max="6893" width="68.28515625" style="558" customWidth="1"/>
    <col min="6894" max="6895" width="9.140625" style="558"/>
    <col min="6896" max="6896" width="9.28515625" style="558" bestFit="1" customWidth="1"/>
    <col min="6897" max="6897" width="14.7109375" style="558" customWidth="1"/>
    <col min="6898" max="6898" width="20.5703125" style="558" customWidth="1"/>
    <col min="6899" max="6899" width="15.85546875" style="558" customWidth="1"/>
    <col min="6900" max="6900" width="15.7109375" style="558" customWidth="1"/>
    <col min="6901" max="6901" width="14.85546875" style="558" customWidth="1"/>
    <col min="6902" max="7148" width="9.140625" style="558"/>
    <col min="7149" max="7149" width="68.28515625" style="558" customWidth="1"/>
    <col min="7150" max="7151" width="9.140625" style="558"/>
    <col min="7152" max="7152" width="9.28515625" style="558" bestFit="1" customWidth="1"/>
    <col min="7153" max="7153" width="14.7109375" style="558" customWidth="1"/>
    <col min="7154" max="7154" width="20.5703125" style="558" customWidth="1"/>
    <col min="7155" max="7155" width="15.85546875" style="558" customWidth="1"/>
    <col min="7156" max="7156" width="15.7109375" style="558" customWidth="1"/>
    <col min="7157" max="7157" width="14.85546875" style="558" customWidth="1"/>
    <col min="7158" max="7404" width="9.140625" style="558"/>
    <col min="7405" max="7405" width="68.28515625" style="558" customWidth="1"/>
    <col min="7406" max="7407" width="9.140625" style="558"/>
    <col min="7408" max="7408" width="9.28515625" style="558" bestFit="1" customWidth="1"/>
    <col min="7409" max="7409" width="14.7109375" style="558" customWidth="1"/>
    <col min="7410" max="7410" width="20.5703125" style="558" customWidth="1"/>
    <col min="7411" max="7411" width="15.85546875" style="558" customWidth="1"/>
    <col min="7412" max="7412" width="15.7109375" style="558" customWidth="1"/>
    <col min="7413" max="7413" width="14.85546875" style="558" customWidth="1"/>
    <col min="7414" max="7660" width="9.140625" style="558"/>
    <col min="7661" max="7661" width="68.28515625" style="558" customWidth="1"/>
    <col min="7662" max="7663" width="9.140625" style="558"/>
    <col min="7664" max="7664" width="9.28515625" style="558" bestFit="1" customWidth="1"/>
    <col min="7665" max="7665" width="14.7109375" style="558" customWidth="1"/>
    <col min="7666" max="7666" width="20.5703125" style="558" customWidth="1"/>
    <col min="7667" max="7667" width="15.85546875" style="558" customWidth="1"/>
    <col min="7668" max="7668" width="15.7109375" style="558" customWidth="1"/>
    <col min="7669" max="7669" width="14.85546875" style="558" customWidth="1"/>
    <col min="7670" max="7916" width="9.140625" style="558"/>
    <col min="7917" max="7917" width="68.28515625" style="558" customWidth="1"/>
    <col min="7918" max="7919" width="9.140625" style="558"/>
    <col min="7920" max="7920" width="9.28515625" style="558" bestFit="1" customWidth="1"/>
    <col min="7921" max="7921" width="14.7109375" style="558" customWidth="1"/>
    <col min="7922" max="7922" width="20.5703125" style="558" customWidth="1"/>
    <col min="7923" max="7923" width="15.85546875" style="558" customWidth="1"/>
    <col min="7924" max="7924" width="15.7109375" style="558" customWidth="1"/>
    <col min="7925" max="7925" width="14.85546875" style="558" customWidth="1"/>
    <col min="7926" max="8172" width="9.140625" style="558"/>
    <col min="8173" max="8173" width="68.28515625" style="558" customWidth="1"/>
    <col min="8174" max="8175" width="9.140625" style="558"/>
    <col min="8176" max="8176" width="9.28515625" style="558" bestFit="1" customWidth="1"/>
    <col min="8177" max="8177" width="14.7109375" style="558" customWidth="1"/>
    <col min="8178" max="8178" width="20.5703125" style="558" customWidth="1"/>
    <col min="8179" max="8179" width="15.85546875" style="558" customWidth="1"/>
    <col min="8180" max="8180" width="15.7109375" style="558" customWidth="1"/>
    <col min="8181" max="8181" width="14.85546875" style="558" customWidth="1"/>
    <col min="8182" max="8428" width="9.140625" style="558"/>
    <col min="8429" max="8429" width="68.28515625" style="558" customWidth="1"/>
    <col min="8430" max="8431" width="9.140625" style="558"/>
    <col min="8432" max="8432" width="9.28515625" style="558" bestFit="1" customWidth="1"/>
    <col min="8433" max="8433" width="14.7109375" style="558" customWidth="1"/>
    <col min="8434" max="8434" width="20.5703125" style="558" customWidth="1"/>
    <col min="8435" max="8435" width="15.85546875" style="558" customWidth="1"/>
    <col min="8436" max="8436" width="15.7109375" style="558" customWidth="1"/>
    <col min="8437" max="8437" width="14.85546875" style="558" customWidth="1"/>
    <col min="8438" max="8684" width="9.140625" style="558"/>
    <col min="8685" max="8685" width="68.28515625" style="558" customWidth="1"/>
    <col min="8686" max="8687" width="9.140625" style="558"/>
    <col min="8688" max="8688" width="9.28515625" style="558" bestFit="1" customWidth="1"/>
    <col min="8689" max="8689" width="14.7109375" style="558" customWidth="1"/>
    <col min="8690" max="8690" width="20.5703125" style="558" customWidth="1"/>
    <col min="8691" max="8691" width="15.85546875" style="558" customWidth="1"/>
    <col min="8692" max="8692" width="15.7109375" style="558" customWidth="1"/>
    <col min="8693" max="8693" width="14.85546875" style="558" customWidth="1"/>
    <col min="8694" max="8940" width="9.140625" style="558"/>
    <col min="8941" max="8941" width="68.28515625" style="558" customWidth="1"/>
    <col min="8942" max="8943" width="9.140625" style="558"/>
    <col min="8944" max="8944" width="9.28515625" style="558" bestFit="1" customWidth="1"/>
    <col min="8945" max="8945" width="14.7109375" style="558" customWidth="1"/>
    <col min="8946" max="8946" width="20.5703125" style="558" customWidth="1"/>
    <col min="8947" max="8947" width="15.85546875" style="558" customWidth="1"/>
    <col min="8948" max="8948" width="15.7109375" style="558" customWidth="1"/>
    <col min="8949" max="8949" width="14.85546875" style="558" customWidth="1"/>
    <col min="8950" max="9196" width="9.140625" style="558"/>
    <col min="9197" max="9197" width="68.28515625" style="558" customWidth="1"/>
    <col min="9198" max="9199" width="9.140625" style="558"/>
    <col min="9200" max="9200" width="9.28515625" style="558" bestFit="1" customWidth="1"/>
    <col min="9201" max="9201" width="14.7109375" style="558" customWidth="1"/>
    <col min="9202" max="9202" width="20.5703125" style="558" customWidth="1"/>
    <col min="9203" max="9203" width="15.85546875" style="558" customWidth="1"/>
    <col min="9204" max="9204" width="15.7109375" style="558" customWidth="1"/>
    <col min="9205" max="9205" width="14.85546875" style="558" customWidth="1"/>
    <col min="9206" max="9452" width="9.140625" style="558"/>
    <col min="9453" max="9453" width="68.28515625" style="558" customWidth="1"/>
    <col min="9454" max="9455" width="9.140625" style="558"/>
    <col min="9456" max="9456" width="9.28515625" style="558" bestFit="1" customWidth="1"/>
    <col min="9457" max="9457" width="14.7109375" style="558" customWidth="1"/>
    <col min="9458" max="9458" width="20.5703125" style="558" customWidth="1"/>
    <col min="9459" max="9459" width="15.85546875" style="558" customWidth="1"/>
    <col min="9460" max="9460" width="15.7109375" style="558" customWidth="1"/>
    <col min="9461" max="9461" width="14.85546875" style="558" customWidth="1"/>
    <col min="9462" max="9708" width="9.140625" style="558"/>
    <col min="9709" max="9709" width="68.28515625" style="558" customWidth="1"/>
    <col min="9710" max="9711" width="9.140625" style="558"/>
    <col min="9712" max="9712" width="9.28515625" style="558" bestFit="1" customWidth="1"/>
    <col min="9713" max="9713" width="14.7109375" style="558" customWidth="1"/>
    <col min="9714" max="9714" width="20.5703125" style="558" customWidth="1"/>
    <col min="9715" max="9715" width="15.85546875" style="558" customWidth="1"/>
    <col min="9716" max="9716" width="15.7109375" style="558" customWidth="1"/>
    <col min="9717" max="9717" width="14.85546875" style="558" customWidth="1"/>
    <col min="9718" max="9964" width="9.140625" style="558"/>
    <col min="9965" max="9965" width="68.28515625" style="558" customWidth="1"/>
    <col min="9966" max="9967" width="9.140625" style="558"/>
    <col min="9968" max="9968" width="9.28515625" style="558" bestFit="1" customWidth="1"/>
    <col min="9969" max="9969" width="14.7109375" style="558" customWidth="1"/>
    <col min="9970" max="9970" width="20.5703125" style="558" customWidth="1"/>
    <col min="9971" max="9971" width="15.85546875" style="558" customWidth="1"/>
    <col min="9972" max="9972" width="15.7109375" style="558" customWidth="1"/>
    <col min="9973" max="9973" width="14.85546875" style="558" customWidth="1"/>
    <col min="9974" max="10220" width="9.140625" style="558"/>
    <col min="10221" max="10221" width="68.28515625" style="558" customWidth="1"/>
    <col min="10222" max="10223" width="9.140625" style="558"/>
    <col min="10224" max="10224" width="9.28515625" style="558" bestFit="1" customWidth="1"/>
    <col min="10225" max="10225" width="14.7109375" style="558" customWidth="1"/>
    <col min="10226" max="10226" width="20.5703125" style="558" customWidth="1"/>
    <col min="10227" max="10227" width="15.85546875" style="558" customWidth="1"/>
    <col min="10228" max="10228" width="15.7109375" style="558" customWidth="1"/>
    <col min="10229" max="10229" width="14.85546875" style="558" customWidth="1"/>
    <col min="10230" max="10476" width="9.140625" style="558"/>
    <col min="10477" max="10477" width="68.28515625" style="558" customWidth="1"/>
    <col min="10478" max="10479" width="9.140625" style="558"/>
    <col min="10480" max="10480" width="9.28515625" style="558" bestFit="1" customWidth="1"/>
    <col min="10481" max="10481" width="14.7109375" style="558" customWidth="1"/>
    <col min="10482" max="10482" width="20.5703125" style="558" customWidth="1"/>
    <col min="10483" max="10483" width="15.85546875" style="558" customWidth="1"/>
    <col min="10484" max="10484" width="15.7109375" style="558" customWidth="1"/>
    <col min="10485" max="10485" width="14.85546875" style="558" customWidth="1"/>
    <col min="10486" max="10732" width="9.140625" style="558"/>
    <col min="10733" max="10733" width="68.28515625" style="558" customWidth="1"/>
    <col min="10734" max="10735" width="9.140625" style="558"/>
    <col min="10736" max="10736" width="9.28515625" style="558" bestFit="1" customWidth="1"/>
    <col min="10737" max="10737" width="14.7109375" style="558" customWidth="1"/>
    <col min="10738" max="10738" width="20.5703125" style="558" customWidth="1"/>
    <col min="10739" max="10739" width="15.85546875" style="558" customWidth="1"/>
    <col min="10740" max="10740" width="15.7109375" style="558" customWidth="1"/>
    <col min="10741" max="10741" width="14.85546875" style="558" customWidth="1"/>
    <col min="10742" max="10988" width="9.140625" style="558"/>
    <col min="10989" max="10989" width="68.28515625" style="558" customWidth="1"/>
    <col min="10990" max="10991" width="9.140625" style="558"/>
    <col min="10992" max="10992" width="9.28515625" style="558" bestFit="1" customWidth="1"/>
    <col min="10993" max="10993" width="14.7109375" style="558" customWidth="1"/>
    <col min="10994" max="10994" width="20.5703125" style="558" customWidth="1"/>
    <col min="10995" max="10995" width="15.85546875" style="558" customWidth="1"/>
    <col min="10996" max="10996" width="15.7109375" style="558" customWidth="1"/>
    <col min="10997" max="10997" width="14.85546875" style="558" customWidth="1"/>
    <col min="10998" max="11244" width="9.140625" style="558"/>
    <col min="11245" max="11245" width="68.28515625" style="558" customWidth="1"/>
    <col min="11246" max="11247" width="9.140625" style="558"/>
    <col min="11248" max="11248" width="9.28515625" style="558" bestFit="1" customWidth="1"/>
    <col min="11249" max="11249" width="14.7109375" style="558" customWidth="1"/>
    <col min="11250" max="11250" width="20.5703125" style="558" customWidth="1"/>
    <col min="11251" max="11251" width="15.85546875" style="558" customWidth="1"/>
    <col min="11252" max="11252" width="15.7109375" style="558" customWidth="1"/>
    <col min="11253" max="11253" width="14.85546875" style="558" customWidth="1"/>
    <col min="11254" max="11500" width="9.140625" style="558"/>
    <col min="11501" max="11501" width="68.28515625" style="558" customWidth="1"/>
    <col min="11502" max="11503" width="9.140625" style="558"/>
    <col min="11504" max="11504" width="9.28515625" style="558" bestFit="1" customWidth="1"/>
    <col min="11505" max="11505" width="14.7109375" style="558" customWidth="1"/>
    <col min="11506" max="11506" width="20.5703125" style="558" customWidth="1"/>
    <col min="11507" max="11507" width="15.85546875" style="558" customWidth="1"/>
    <col min="11508" max="11508" width="15.7109375" style="558" customWidth="1"/>
    <col min="11509" max="11509" width="14.85546875" style="558" customWidth="1"/>
    <col min="11510" max="11756" width="9.140625" style="558"/>
    <col min="11757" max="11757" width="68.28515625" style="558" customWidth="1"/>
    <col min="11758" max="11759" width="9.140625" style="558"/>
    <col min="11760" max="11760" width="9.28515625" style="558" bestFit="1" customWidth="1"/>
    <col min="11761" max="11761" width="14.7109375" style="558" customWidth="1"/>
    <col min="11762" max="11762" width="20.5703125" style="558" customWidth="1"/>
    <col min="11763" max="11763" width="15.85546875" style="558" customWidth="1"/>
    <col min="11764" max="11764" width="15.7109375" style="558" customWidth="1"/>
    <col min="11765" max="11765" width="14.85546875" style="558" customWidth="1"/>
    <col min="11766" max="12012" width="9.140625" style="558"/>
    <col min="12013" max="12013" width="68.28515625" style="558" customWidth="1"/>
    <col min="12014" max="12015" width="9.140625" style="558"/>
    <col min="12016" max="12016" width="9.28515625" style="558" bestFit="1" customWidth="1"/>
    <col min="12017" max="12017" width="14.7109375" style="558" customWidth="1"/>
    <col min="12018" max="12018" width="20.5703125" style="558" customWidth="1"/>
    <col min="12019" max="12019" width="15.85546875" style="558" customWidth="1"/>
    <col min="12020" max="12020" width="15.7109375" style="558" customWidth="1"/>
    <col min="12021" max="12021" width="14.85546875" style="558" customWidth="1"/>
    <col min="12022" max="12268" width="9.140625" style="558"/>
    <col min="12269" max="12269" width="68.28515625" style="558" customWidth="1"/>
    <col min="12270" max="12271" width="9.140625" style="558"/>
    <col min="12272" max="12272" width="9.28515625" style="558" bestFit="1" customWidth="1"/>
    <col min="12273" max="12273" width="14.7109375" style="558" customWidth="1"/>
    <col min="12274" max="12274" width="20.5703125" style="558" customWidth="1"/>
    <col min="12275" max="12275" width="15.85546875" style="558" customWidth="1"/>
    <col min="12276" max="12276" width="15.7109375" style="558" customWidth="1"/>
    <col min="12277" max="12277" width="14.85546875" style="558" customWidth="1"/>
    <col min="12278" max="12524" width="9.140625" style="558"/>
    <col min="12525" max="12525" width="68.28515625" style="558" customWidth="1"/>
    <col min="12526" max="12527" width="9.140625" style="558"/>
    <col min="12528" max="12528" width="9.28515625" style="558" bestFit="1" customWidth="1"/>
    <col min="12529" max="12529" width="14.7109375" style="558" customWidth="1"/>
    <col min="12530" max="12530" width="20.5703125" style="558" customWidth="1"/>
    <col min="12531" max="12531" width="15.85546875" style="558" customWidth="1"/>
    <col min="12532" max="12532" width="15.7109375" style="558" customWidth="1"/>
    <col min="12533" max="12533" width="14.85546875" style="558" customWidth="1"/>
    <col min="12534" max="12780" width="9.140625" style="558"/>
    <col min="12781" max="12781" width="68.28515625" style="558" customWidth="1"/>
    <col min="12782" max="12783" width="9.140625" style="558"/>
    <col min="12784" max="12784" width="9.28515625" style="558" bestFit="1" customWidth="1"/>
    <col min="12785" max="12785" width="14.7109375" style="558" customWidth="1"/>
    <col min="12786" max="12786" width="20.5703125" style="558" customWidth="1"/>
    <col min="12787" max="12787" width="15.85546875" style="558" customWidth="1"/>
    <col min="12788" max="12788" width="15.7109375" style="558" customWidth="1"/>
    <col min="12789" max="12789" width="14.85546875" style="558" customWidth="1"/>
    <col min="12790" max="13036" width="9.140625" style="558"/>
    <col min="13037" max="13037" width="68.28515625" style="558" customWidth="1"/>
    <col min="13038" max="13039" width="9.140625" style="558"/>
    <col min="13040" max="13040" width="9.28515625" style="558" bestFit="1" customWidth="1"/>
    <col min="13041" max="13041" width="14.7109375" style="558" customWidth="1"/>
    <col min="13042" max="13042" width="20.5703125" style="558" customWidth="1"/>
    <col min="13043" max="13043" width="15.85546875" style="558" customWidth="1"/>
    <col min="13044" max="13044" width="15.7109375" style="558" customWidth="1"/>
    <col min="13045" max="13045" width="14.85546875" style="558" customWidth="1"/>
    <col min="13046" max="13292" width="9.140625" style="558"/>
    <col min="13293" max="13293" width="68.28515625" style="558" customWidth="1"/>
    <col min="13294" max="13295" width="9.140625" style="558"/>
    <col min="13296" max="13296" width="9.28515625" style="558" bestFit="1" customWidth="1"/>
    <col min="13297" max="13297" width="14.7109375" style="558" customWidth="1"/>
    <col min="13298" max="13298" width="20.5703125" style="558" customWidth="1"/>
    <col min="13299" max="13299" width="15.85546875" style="558" customWidth="1"/>
    <col min="13300" max="13300" width="15.7109375" style="558" customWidth="1"/>
    <col min="13301" max="13301" width="14.85546875" style="558" customWidth="1"/>
    <col min="13302" max="13548" width="9.140625" style="558"/>
    <col min="13549" max="13549" width="68.28515625" style="558" customWidth="1"/>
    <col min="13550" max="13551" width="9.140625" style="558"/>
    <col min="13552" max="13552" width="9.28515625" style="558" bestFit="1" customWidth="1"/>
    <col min="13553" max="13553" width="14.7109375" style="558" customWidth="1"/>
    <col min="13554" max="13554" width="20.5703125" style="558" customWidth="1"/>
    <col min="13555" max="13555" width="15.85546875" style="558" customWidth="1"/>
    <col min="13556" max="13556" width="15.7109375" style="558" customWidth="1"/>
    <col min="13557" max="13557" width="14.85546875" style="558" customWidth="1"/>
    <col min="13558" max="13804" width="9.140625" style="558"/>
    <col min="13805" max="13805" width="68.28515625" style="558" customWidth="1"/>
    <col min="13806" max="13807" width="9.140625" style="558"/>
    <col min="13808" max="13808" width="9.28515625" style="558" bestFit="1" customWidth="1"/>
    <col min="13809" max="13809" width="14.7109375" style="558" customWidth="1"/>
    <col min="13810" max="13810" width="20.5703125" style="558" customWidth="1"/>
    <col min="13811" max="13811" width="15.85546875" style="558" customWidth="1"/>
    <col min="13812" max="13812" width="15.7109375" style="558" customWidth="1"/>
    <col min="13813" max="13813" width="14.85546875" style="558" customWidth="1"/>
    <col min="13814" max="14060" width="9.140625" style="558"/>
    <col min="14061" max="14061" width="68.28515625" style="558" customWidth="1"/>
    <col min="14062" max="14063" width="9.140625" style="558"/>
    <col min="14064" max="14064" width="9.28515625" style="558" bestFit="1" customWidth="1"/>
    <col min="14065" max="14065" width="14.7109375" style="558" customWidth="1"/>
    <col min="14066" max="14066" width="20.5703125" style="558" customWidth="1"/>
    <col min="14067" max="14067" width="15.85546875" style="558" customWidth="1"/>
    <col min="14068" max="14068" width="15.7109375" style="558" customWidth="1"/>
    <col min="14069" max="14069" width="14.85546875" style="558" customWidth="1"/>
    <col min="14070" max="14316" width="9.140625" style="558"/>
    <col min="14317" max="14317" width="68.28515625" style="558" customWidth="1"/>
    <col min="14318" max="14319" width="9.140625" style="558"/>
    <col min="14320" max="14320" width="9.28515625" style="558" bestFit="1" customWidth="1"/>
    <col min="14321" max="14321" width="14.7109375" style="558" customWidth="1"/>
    <col min="14322" max="14322" width="20.5703125" style="558" customWidth="1"/>
    <col min="14323" max="14323" width="15.85546875" style="558" customWidth="1"/>
    <col min="14324" max="14324" width="15.7109375" style="558" customWidth="1"/>
    <col min="14325" max="14325" width="14.85546875" style="558" customWidth="1"/>
    <col min="14326" max="14572" width="9.140625" style="558"/>
    <col min="14573" max="14573" width="68.28515625" style="558" customWidth="1"/>
    <col min="14574" max="14575" width="9.140625" style="558"/>
    <col min="14576" max="14576" width="9.28515625" style="558" bestFit="1" customWidth="1"/>
    <col min="14577" max="14577" width="14.7109375" style="558" customWidth="1"/>
    <col min="14578" max="14578" width="20.5703125" style="558" customWidth="1"/>
    <col min="14579" max="14579" width="15.85546875" style="558" customWidth="1"/>
    <col min="14580" max="14580" width="15.7109375" style="558" customWidth="1"/>
    <col min="14581" max="14581" width="14.85546875" style="558" customWidth="1"/>
    <col min="14582" max="14828" width="9.140625" style="558"/>
    <col min="14829" max="14829" width="68.28515625" style="558" customWidth="1"/>
    <col min="14830" max="14831" width="9.140625" style="558"/>
    <col min="14832" max="14832" width="9.28515625" style="558" bestFit="1" customWidth="1"/>
    <col min="14833" max="14833" width="14.7109375" style="558" customWidth="1"/>
    <col min="14834" max="14834" width="20.5703125" style="558" customWidth="1"/>
    <col min="14835" max="14835" width="15.85546875" style="558" customWidth="1"/>
    <col min="14836" max="14836" width="15.7109375" style="558" customWidth="1"/>
    <col min="14837" max="14837" width="14.85546875" style="558" customWidth="1"/>
    <col min="14838" max="15084" width="9.140625" style="558"/>
    <col min="15085" max="15085" width="68.28515625" style="558" customWidth="1"/>
    <col min="15086" max="15087" width="9.140625" style="558"/>
    <col min="15088" max="15088" width="9.28515625" style="558" bestFit="1" customWidth="1"/>
    <col min="15089" max="15089" width="14.7109375" style="558" customWidth="1"/>
    <col min="15090" max="15090" width="20.5703125" style="558" customWidth="1"/>
    <col min="15091" max="15091" width="15.85546875" style="558" customWidth="1"/>
    <col min="15092" max="15092" width="15.7109375" style="558" customWidth="1"/>
    <col min="15093" max="15093" width="14.85546875" style="558" customWidth="1"/>
    <col min="15094" max="15340" width="9.140625" style="558"/>
    <col min="15341" max="15341" width="68.28515625" style="558" customWidth="1"/>
    <col min="15342" max="15343" width="9.140625" style="558"/>
    <col min="15344" max="15344" width="9.28515625" style="558" bestFit="1" customWidth="1"/>
    <col min="15345" max="15345" width="14.7109375" style="558" customWidth="1"/>
    <col min="15346" max="15346" width="20.5703125" style="558" customWidth="1"/>
    <col min="15347" max="15347" width="15.85546875" style="558" customWidth="1"/>
    <col min="15348" max="15348" width="15.7109375" style="558" customWidth="1"/>
    <col min="15349" max="15349" width="14.85546875" style="558" customWidth="1"/>
    <col min="15350" max="15596" width="9.140625" style="558"/>
    <col min="15597" max="15597" width="68.28515625" style="558" customWidth="1"/>
    <col min="15598" max="15599" width="9.140625" style="558"/>
    <col min="15600" max="15600" width="9.28515625" style="558" bestFit="1" customWidth="1"/>
    <col min="15601" max="15601" width="14.7109375" style="558" customWidth="1"/>
    <col min="15602" max="15602" width="20.5703125" style="558" customWidth="1"/>
    <col min="15603" max="15603" width="15.85546875" style="558" customWidth="1"/>
    <col min="15604" max="15604" width="15.7109375" style="558" customWidth="1"/>
    <col min="15605" max="15605" width="14.85546875" style="558" customWidth="1"/>
    <col min="15606" max="15852" width="9.140625" style="558"/>
    <col min="15853" max="15853" width="68.28515625" style="558" customWidth="1"/>
    <col min="15854" max="15855" width="9.140625" style="558"/>
    <col min="15856" max="15856" width="9.28515625" style="558" bestFit="1" customWidth="1"/>
    <col min="15857" max="15857" width="14.7109375" style="558" customWidth="1"/>
    <col min="15858" max="15858" width="20.5703125" style="558" customWidth="1"/>
    <col min="15859" max="15859" width="15.85546875" style="558" customWidth="1"/>
    <col min="15860" max="15860" width="15.7109375" style="558" customWidth="1"/>
    <col min="15861" max="15861" width="14.85546875" style="558" customWidth="1"/>
    <col min="15862" max="16108" width="9.140625" style="558"/>
    <col min="16109" max="16109" width="68.28515625" style="558" customWidth="1"/>
    <col min="16110" max="16111" width="9.140625" style="558"/>
    <col min="16112" max="16112" width="9.28515625" style="558" bestFit="1" customWidth="1"/>
    <col min="16113" max="16113" width="14.7109375" style="558" customWidth="1"/>
    <col min="16114" max="16114" width="20.5703125" style="558" customWidth="1"/>
    <col min="16115" max="16115" width="15.85546875" style="558" customWidth="1"/>
    <col min="16116" max="16116" width="15.7109375" style="558" customWidth="1"/>
    <col min="16117" max="16117" width="14.85546875" style="558" customWidth="1"/>
    <col min="16118" max="16384" width="9.140625" style="558"/>
  </cols>
  <sheetData>
    <row r="1" spans="1:10" ht="15" customHeight="1" x14ac:dyDescent="0.25">
      <c r="A1" s="564"/>
      <c r="D1" s="568"/>
      <c r="E1" s="610"/>
      <c r="F1" s="610"/>
      <c r="G1" s="688" t="s">
        <v>730</v>
      </c>
      <c r="H1" s="688"/>
    </row>
    <row r="2" spans="1:10" ht="15" customHeight="1" x14ac:dyDescent="0.25">
      <c r="A2" s="564"/>
      <c r="D2" s="568"/>
      <c r="E2" s="610"/>
      <c r="F2" s="610"/>
      <c r="G2" s="610" t="s">
        <v>731</v>
      </c>
      <c r="H2" s="610"/>
    </row>
    <row r="3" spans="1:10" ht="15" customHeight="1" x14ac:dyDescent="0.25">
      <c r="A3" s="564"/>
      <c r="D3" s="568"/>
      <c r="E3" s="610"/>
      <c r="F3" s="610"/>
      <c r="G3" s="610"/>
      <c r="H3" s="610"/>
    </row>
    <row r="4" spans="1:10" ht="47.25" customHeight="1" x14ac:dyDescent="0.25">
      <c r="A4" s="564"/>
      <c r="B4" s="611" t="s">
        <v>797</v>
      </c>
      <c r="C4" s="612"/>
      <c r="D4" s="612"/>
      <c r="E4" s="612"/>
      <c r="F4" s="612"/>
      <c r="G4" s="612"/>
      <c r="H4" s="612"/>
    </row>
    <row r="5" spans="1:10" ht="15" customHeight="1" x14ac:dyDescent="0.25">
      <c r="A5" s="564"/>
    </row>
    <row r="6" spans="1:10" ht="16.5" thickBot="1" x14ac:dyDescent="0.3">
      <c r="A6" s="564"/>
      <c r="H6" s="560" t="s">
        <v>763</v>
      </c>
    </row>
    <row r="7" spans="1:10" s="561" customFormat="1" ht="15" customHeight="1" x14ac:dyDescent="0.25">
      <c r="A7" s="613" t="s">
        <v>741</v>
      </c>
      <c r="B7" s="615" t="s">
        <v>0</v>
      </c>
      <c r="C7" s="617" t="s">
        <v>776</v>
      </c>
      <c r="D7" s="618"/>
      <c r="E7" s="617" t="s">
        <v>781</v>
      </c>
      <c r="F7" s="619"/>
      <c r="G7" s="617" t="s">
        <v>798</v>
      </c>
      <c r="H7" s="619"/>
      <c r="J7" s="562"/>
    </row>
    <row r="8" spans="1:10" s="561" customFormat="1" ht="64.5" customHeight="1" thickBot="1" x14ac:dyDescent="0.3">
      <c r="A8" s="614"/>
      <c r="B8" s="616"/>
      <c r="C8" s="583" t="s">
        <v>5</v>
      </c>
      <c r="D8" s="583" t="s">
        <v>729</v>
      </c>
      <c r="E8" s="583" t="s">
        <v>5</v>
      </c>
      <c r="F8" s="583" t="s">
        <v>729</v>
      </c>
      <c r="G8" s="583" t="s">
        <v>5</v>
      </c>
      <c r="H8" s="584" t="s">
        <v>729</v>
      </c>
      <c r="J8" s="562"/>
    </row>
    <row r="9" spans="1:10" s="136" customFormat="1" ht="14.25" customHeight="1" thickBot="1" x14ac:dyDescent="0.3">
      <c r="A9" s="580">
        <v>1</v>
      </c>
      <c r="B9" s="581">
        <v>2</v>
      </c>
      <c r="C9" s="581">
        <v>3</v>
      </c>
      <c r="D9" s="581">
        <v>4</v>
      </c>
      <c r="E9" s="581">
        <v>5</v>
      </c>
      <c r="F9" s="581">
        <v>6</v>
      </c>
      <c r="G9" s="581">
        <v>7</v>
      </c>
      <c r="H9" s="582">
        <v>8</v>
      </c>
      <c r="J9" s="557"/>
    </row>
    <row r="10" spans="1:10" s="136" customFormat="1" ht="34.5" hidden="1" customHeight="1" x14ac:dyDescent="0.25">
      <c r="A10" s="569" t="s">
        <v>773</v>
      </c>
      <c r="B10" s="570" t="s">
        <v>774</v>
      </c>
      <c r="C10" s="571">
        <f>C11</f>
        <v>0</v>
      </c>
      <c r="D10" s="571">
        <f t="shared" ref="D10:H10" si="0">D11</f>
        <v>0</v>
      </c>
      <c r="E10" s="571">
        <f t="shared" si="0"/>
        <v>0</v>
      </c>
      <c r="F10" s="571">
        <f t="shared" si="0"/>
        <v>0</v>
      </c>
      <c r="G10" s="571">
        <f t="shared" si="0"/>
        <v>0</v>
      </c>
      <c r="H10" s="572">
        <f t="shared" si="0"/>
        <v>0</v>
      </c>
      <c r="J10" s="557"/>
    </row>
    <row r="11" spans="1:10" s="136" customFormat="1" ht="33" hidden="1" customHeight="1" x14ac:dyDescent="0.25">
      <c r="A11" s="576"/>
      <c r="B11" s="577" t="s">
        <v>761</v>
      </c>
      <c r="C11" s="578"/>
      <c r="D11" s="578"/>
      <c r="E11" s="578"/>
      <c r="F11" s="578"/>
      <c r="G11" s="578"/>
      <c r="H11" s="579"/>
      <c r="J11" s="557"/>
    </row>
    <row r="12" spans="1:10" ht="46.5" customHeight="1" x14ac:dyDescent="0.25">
      <c r="A12" s="605" t="s">
        <v>740</v>
      </c>
      <c r="B12" s="592" t="s">
        <v>802</v>
      </c>
      <c r="C12" s="599">
        <f t="shared" ref="C12:H12" si="1">SUM(C13:C15)</f>
        <v>202898</v>
      </c>
      <c r="D12" s="599">
        <f t="shared" si="1"/>
        <v>0</v>
      </c>
      <c r="E12" s="599">
        <f t="shared" si="1"/>
        <v>202728</v>
      </c>
      <c r="F12" s="599">
        <f t="shared" si="1"/>
        <v>0</v>
      </c>
      <c r="G12" s="599">
        <f t="shared" si="1"/>
        <v>202898</v>
      </c>
      <c r="H12" s="600">
        <f t="shared" si="1"/>
        <v>0</v>
      </c>
    </row>
    <row r="13" spans="1:10" ht="44.25" customHeight="1" x14ac:dyDescent="0.25">
      <c r="A13" s="563" t="s">
        <v>742</v>
      </c>
      <c r="B13" s="349" t="s">
        <v>779</v>
      </c>
      <c r="C13" s="324">
        <v>170</v>
      </c>
      <c r="D13" s="324">
        <v>0</v>
      </c>
      <c r="E13" s="324">
        <v>0</v>
      </c>
      <c r="F13" s="324">
        <v>0</v>
      </c>
      <c r="G13" s="324">
        <v>170</v>
      </c>
      <c r="H13" s="596">
        <v>0</v>
      </c>
    </row>
    <row r="14" spans="1:10" ht="36" hidden="1" customHeight="1" x14ac:dyDescent="0.25">
      <c r="A14" s="563" t="s">
        <v>743</v>
      </c>
      <c r="B14" s="392" t="s">
        <v>732</v>
      </c>
      <c r="C14" s="435"/>
      <c r="D14" s="435"/>
      <c r="E14" s="435"/>
      <c r="F14" s="435"/>
      <c r="G14" s="435"/>
      <c r="H14" s="585"/>
    </row>
    <row r="15" spans="1:10" ht="52.5" customHeight="1" x14ac:dyDescent="0.25">
      <c r="A15" s="565" t="s">
        <v>743</v>
      </c>
      <c r="B15" s="598" t="s">
        <v>765</v>
      </c>
      <c r="C15" s="324">
        <v>202728</v>
      </c>
      <c r="D15" s="324">
        <v>0</v>
      </c>
      <c r="E15" s="324">
        <v>202728</v>
      </c>
      <c r="F15" s="324">
        <v>0</v>
      </c>
      <c r="G15" s="324">
        <v>202728</v>
      </c>
      <c r="H15" s="596">
        <v>0</v>
      </c>
    </row>
    <row r="16" spans="1:10" ht="51.75" customHeight="1" x14ac:dyDescent="0.25">
      <c r="A16" s="566" t="s">
        <v>735</v>
      </c>
      <c r="B16" s="591" t="s">
        <v>801</v>
      </c>
      <c r="C16" s="338">
        <f>C17+C18+C19+C20+C21+C22</f>
        <v>310986.8</v>
      </c>
      <c r="D16" s="338">
        <f t="shared" ref="D16:H16" si="2">D17+D18+D19+D20+D21+D22</f>
        <v>26549.9</v>
      </c>
      <c r="E16" s="338">
        <f t="shared" si="2"/>
        <v>304176.2</v>
      </c>
      <c r="F16" s="338">
        <f t="shared" si="2"/>
        <v>36788.100000000006</v>
      </c>
      <c r="G16" s="338">
        <f t="shared" si="2"/>
        <v>310321.2</v>
      </c>
      <c r="H16" s="601">
        <f t="shared" si="2"/>
        <v>36788.100000000006</v>
      </c>
    </row>
    <row r="17" spans="1:10" ht="55.5" customHeight="1" x14ac:dyDescent="0.25">
      <c r="A17" s="563" t="s">
        <v>736</v>
      </c>
      <c r="B17" s="598" t="s">
        <v>811</v>
      </c>
      <c r="C17" s="324">
        <v>284540.09999999998</v>
      </c>
      <c r="D17" s="324">
        <v>0</v>
      </c>
      <c r="E17" s="324">
        <v>282395.09999999998</v>
      </c>
      <c r="F17" s="324">
        <v>0</v>
      </c>
      <c r="G17" s="324">
        <v>284540.09999999998</v>
      </c>
      <c r="H17" s="596">
        <v>0</v>
      </c>
    </row>
    <row r="18" spans="1:10" ht="47.25" customHeight="1" x14ac:dyDescent="0.25">
      <c r="A18" s="563" t="s">
        <v>737</v>
      </c>
      <c r="B18" s="604" t="s">
        <v>804</v>
      </c>
      <c r="C18" s="324">
        <v>17276.900000000001</v>
      </c>
      <c r="D18" s="324">
        <v>0</v>
      </c>
      <c r="E18" s="324">
        <v>17276.900000000001</v>
      </c>
      <c r="F18" s="324">
        <v>0</v>
      </c>
      <c r="G18" s="324">
        <v>17276.900000000001</v>
      </c>
      <c r="H18" s="596">
        <v>0</v>
      </c>
    </row>
    <row r="19" spans="1:10" ht="66" customHeight="1" x14ac:dyDescent="0.25">
      <c r="A19" s="563" t="s">
        <v>738</v>
      </c>
      <c r="B19" s="348" t="s">
        <v>794</v>
      </c>
      <c r="C19" s="324">
        <v>5324.4</v>
      </c>
      <c r="D19" s="324">
        <v>0</v>
      </c>
      <c r="E19" s="324">
        <v>120</v>
      </c>
      <c r="F19" s="324">
        <v>0</v>
      </c>
      <c r="G19" s="324">
        <v>4120</v>
      </c>
      <c r="H19" s="596">
        <v>0</v>
      </c>
    </row>
    <row r="20" spans="1:10" ht="53.25" customHeight="1" x14ac:dyDescent="0.25">
      <c r="A20" s="563" t="s">
        <v>739</v>
      </c>
      <c r="B20" s="597" t="s">
        <v>803</v>
      </c>
      <c r="C20" s="324">
        <v>1323.3</v>
      </c>
      <c r="D20" s="324">
        <v>25142.5</v>
      </c>
      <c r="E20" s="324">
        <v>1788.1</v>
      </c>
      <c r="F20" s="324">
        <v>33973.300000000003</v>
      </c>
      <c r="G20" s="324">
        <v>1788.1</v>
      </c>
      <c r="H20" s="596">
        <v>33973.300000000003</v>
      </c>
      <c r="J20" s="595"/>
    </row>
    <row r="21" spans="1:10" ht="52.9" customHeight="1" x14ac:dyDescent="0.25">
      <c r="A21" s="563" t="s">
        <v>778</v>
      </c>
      <c r="B21" s="597" t="s">
        <v>777</v>
      </c>
      <c r="C21" s="324">
        <v>74.099999999999994</v>
      </c>
      <c r="D21" s="324">
        <v>1407.4</v>
      </c>
      <c r="E21" s="324">
        <v>148.19999999999999</v>
      </c>
      <c r="F21" s="324">
        <v>2814.8</v>
      </c>
      <c r="G21" s="324">
        <v>148.19999999999999</v>
      </c>
      <c r="H21" s="596">
        <v>2814.8</v>
      </c>
    </row>
    <row r="22" spans="1:10" ht="40.5" customHeight="1" x14ac:dyDescent="0.25">
      <c r="A22" s="563" t="s">
        <v>795</v>
      </c>
      <c r="B22" s="348" t="s">
        <v>757</v>
      </c>
      <c r="C22" s="324">
        <f>C23</f>
        <v>2448</v>
      </c>
      <c r="D22" s="324">
        <v>0</v>
      </c>
      <c r="E22" s="324">
        <v>2447.9</v>
      </c>
      <c r="F22" s="324">
        <v>0</v>
      </c>
      <c r="G22" s="324">
        <v>2447.9</v>
      </c>
      <c r="H22" s="596">
        <v>0</v>
      </c>
    </row>
    <row r="23" spans="1:10" ht="79.5" customHeight="1" x14ac:dyDescent="0.25">
      <c r="A23" s="563" t="s">
        <v>805</v>
      </c>
      <c r="B23" s="449" t="s">
        <v>806</v>
      </c>
      <c r="C23" s="382">
        <v>2448</v>
      </c>
      <c r="D23" s="382">
        <v>2448</v>
      </c>
      <c r="E23" s="382">
        <v>2448</v>
      </c>
      <c r="F23" s="382">
        <v>2448</v>
      </c>
      <c r="G23" s="382">
        <v>2448</v>
      </c>
      <c r="H23" s="593">
        <v>2448</v>
      </c>
    </row>
    <row r="24" spans="1:10" ht="36.75" customHeight="1" x14ac:dyDescent="0.25">
      <c r="A24" s="566" t="s">
        <v>734</v>
      </c>
      <c r="B24" s="591" t="s">
        <v>808</v>
      </c>
      <c r="C24" s="338">
        <f>C25</f>
        <v>54.9</v>
      </c>
      <c r="D24" s="338">
        <f t="shared" ref="D24:H24" si="3">D25</f>
        <v>1041.3</v>
      </c>
      <c r="E24" s="338">
        <f t="shared" si="3"/>
        <v>77.599999999999994</v>
      </c>
      <c r="F24" s="338">
        <f t="shared" si="3"/>
        <v>1474.1</v>
      </c>
      <c r="G24" s="338">
        <f t="shared" si="3"/>
        <v>84.9</v>
      </c>
      <c r="H24" s="601">
        <f t="shared" si="3"/>
        <v>1612.3</v>
      </c>
    </row>
    <row r="25" spans="1:10" s="92" customFormat="1" ht="27.75" customHeight="1" x14ac:dyDescent="0.25">
      <c r="A25" s="565" t="s">
        <v>744</v>
      </c>
      <c r="B25" s="349" t="s">
        <v>762</v>
      </c>
      <c r="C25" s="324">
        <v>54.9</v>
      </c>
      <c r="D25" s="324">
        <v>1041.3</v>
      </c>
      <c r="E25" s="324">
        <v>77.599999999999994</v>
      </c>
      <c r="F25" s="324">
        <v>1474.1</v>
      </c>
      <c r="G25" s="324">
        <v>84.9</v>
      </c>
      <c r="H25" s="596">
        <v>1612.3</v>
      </c>
      <c r="J25" s="567"/>
    </row>
    <row r="26" spans="1:10" ht="55.5" customHeight="1" x14ac:dyDescent="0.25">
      <c r="A26" s="566" t="s">
        <v>769</v>
      </c>
      <c r="B26" s="589" t="s">
        <v>799</v>
      </c>
      <c r="C26" s="338">
        <f>SUM(C27)</f>
        <v>226.5</v>
      </c>
      <c r="D26" s="338">
        <f t="shared" ref="D26:H26" si="4">SUM(D27)</f>
        <v>0</v>
      </c>
      <c r="E26" s="338">
        <f t="shared" si="4"/>
        <v>226.7</v>
      </c>
      <c r="F26" s="338">
        <f t="shared" si="4"/>
        <v>0</v>
      </c>
      <c r="G26" s="338">
        <f t="shared" si="4"/>
        <v>226.7</v>
      </c>
      <c r="H26" s="601">
        <f t="shared" si="4"/>
        <v>0</v>
      </c>
    </row>
    <row r="27" spans="1:10" ht="38.25" customHeight="1" x14ac:dyDescent="0.25">
      <c r="A27" s="566"/>
      <c r="B27" s="398" t="s">
        <v>807</v>
      </c>
      <c r="C27" s="324">
        <f>50+44.2+88.3+44</f>
        <v>226.5</v>
      </c>
      <c r="D27" s="324">
        <v>0</v>
      </c>
      <c r="E27" s="324">
        <f>50+44.2+88.3+44.2</f>
        <v>226.7</v>
      </c>
      <c r="F27" s="324">
        <v>0</v>
      </c>
      <c r="G27" s="324">
        <f>50+44.2+88.3+44.2</f>
        <v>226.7</v>
      </c>
      <c r="H27" s="596">
        <v>0</v>
      </c>
    </row>
    <row r="28" spans="1:10" s="136" customFormat="1" ht="37.5" hidden="1" customHeight="1" x14ac:dyDescent="0.25">
      <c r="A28" s="566" t="s">
        <v>746</v>
      </c>
      <c r="B28" s="149" t="s">
        <v>766</v>
      </c>
      <c r="C28" s="148">
        <f>SUM(C29:C30)</f>
        <v>0</v>
      </c>
      <c r="D28" s="148">
        <f>SUM(D29:D31)</f>
        <v>0</v>
      </c>
      <c r="E28" s="148">
        <f>SUM(E29:E30)</f>
        <v>0</v>
      </c>
      <c r="F28" s="148">
        <f>SUM(F29:F31)</f>
        <v>0</v>
      </c>
      <c r="G28" s="148">
        <f>SUM(G29:G30)</f>
        <v>0</v>
      </c>
      <c r="H28" s="586">
        <f>SUM(H29:H31)</f>
        <v>0</v>
      </c>
      <c r="J28" s="557"/>
    </row>
    <row r="29" spans="1:10" s="136" customFormat="1" ht="31.5" hidden="1" x14ac:dyDescent="0.25">
      <c r="A29" s="563" t="s">
        <v>747</v>
      </c>
      <c r="B29" s="587" t="s">
        <v>761</v>
      </c>
      <c r="C29" s="435"/>
      <c r="D29" s="435"/>
      <c r="E29" s="435"/>
      <c r="F29" s="435"/>
      <c r="G29" s="435"/>
      <c r="H29" s="585"/>
      <c r="J29" s="557"/>
    </row>
    <row r="30" spans="1:10" s="136" customFormat="1" ht="127.5" hidden="1" customHeight="1" x14ac:dyDescent="0.25">
      <c r="A30" s="563" t="s">
        <v>748</v>
      </c>
      <c r="B30" s="587" t="s">
        <v>775</v>
      </c>
      <c r="C30" s="435"/>
      <c r="D30" s="435"/>
      <c r="E30" s="435"/>
      <c r="F30" s="435"/>
      <c r="G30" s="435"/>
      <c r="H30" s="585"/>
      <c r="J30" s="557"/>
    </row>
    <row r="31" spans="1:10" s="136" customFormat="1" ht="69.75" hidden="1" customHeight="1" x14ac:dyDescent="0.25">
      <c r="A31" s="563" t="s">
        <v>793</v>
      </c>
      <c r="B31" s="392" t="s">
        <v>764</v>
      </c>
      <c r="C31" s="435"/>
      <c r="D31" s="435"/>
      <c r="E31" s="588"/>
      <c r="F31" s="435"/>
      <c r="G31" s="588"/>
      <c r="H31" s="585"/>
      <c r="J31" s="557"/>
    </row>
    <row r="32" spans="1:10" s="136" customFormat="1" ht="39" customHeight="1" x14ac:dyDescent="0.25">
      <c r="A32" s="566" t="s">
        <v>796</v>
      </c>
      <c r="B32" s="369" t="s">
        <v>800</v>
      </c>
      <c r="C32" s="338">
        <f>SUM(C33+C34)</f>
        <v>59733.5</v>
      </c>
      <c r="D32" s="338">
        <f t="shared" ref="D32:H32" si="5">SUM(D33+D34)</f>
        <v>12050</v>
      </c>
      <c r="E32" s="338">
        <f t="shared" si="5"/>
        <v>59103.5</v>
      </c>
      <c r="F32" s="338">
        <f t="shared" si="5"/>
        <v>12050</v>
      </c>
      <c r="G32" s="338">
        <f t="shared" si="5"/>
        <v>59733.5</v>
      </c>
      <c r="H32" s="601">
        <f t="shared" si="5"/>
        <v>12100</v>
      </c>
      <c r="J32" s="557"/>
    </row>
    <row r="33" spans="1:12" s="136" customFormat="1" ht="43.5" customHeight="1" x14ac:dyDescent="0.25">
      <c r="A33" s="563" t="s">
        <v>791</v>
      </c>
      <c r="B33" s="602" t="s">
        <v>753</v>
      </c>
      <c r="C33" s="324">
        <v>55800.7</v>
      </c>
      <c r="D33" s="324"/>
      <c r="E33" s="324">
        <v>55170.7</v>
      </c>
      <c r="F33" s="324"/>
      <c r="G33" s="324">
        <v>55800.7</v>
      </c>
      <c r="H33" s="596"/>
      <c r="J33" s="557"/>
      <c r="L33" s="574"/>
    </row>
    <row r="34" spans="1:12" ht="53.25" customHeight="1" x14ac:dyDescent="0.25">
      <c r="A34" s="563" t="s">
        <v>792</v>
      </c>
      <c r="B34" s="353" t="s">
        <v>754</v>
      </c>
      <c r="C34" s="324">
        <f>SUM(C35+C36)</f>
        <v>3932.8</v>
      </c>
      <c r="D34" s="324">
        <f t="shared" ref="D34:H34" si="6">SUM(D35+D36)</f>
        <v>12050</v>
      </c>
      <c r="E34" s="324">
        <f t="shared" si="6"/>
        <v>3932.8</v>
      </c>
      <c r="F34" s="324">
        <f t="shared" si="6"/>
        <v>12050</v>
      </c>
      <c r="G34" s="324">
        <f t="shared" si="6"/>
        <v>3932.8</v>
      </c>
      <c r="H34" s="596">
        <f t="shared" si="6"/>
        <v>12100</v>
      </c>
    </row>
    <row r="35" spans="1:12" ht="24" customHeight="1" x14ac:dyDescent="0.25">
      <c r="A35" s="563"/>
      <c r="B35" s="594" t="s">
        <v>755</v>
      </c>
      <c r="C35" s="382">
        <v>883</v>
      </c>
      <c r="D35" s="382"/>
      <c r="E35" s="382">
        <v>883</v>
      </c>
      <c r="F35" s="382"/>
      <c r="G35" s="382">
        <v>883</v>
      </c>
      <c r="H35" s="603"/>
    </row>
    <row r="36" spans="1:12" ht="48" customHeight="1" x14ac:dyDescent="0.25">
      <c r="A36" s="563"/>
      <c r="B36" s="594" t="s">
        <v>767</v>
      </c>
      <c r="C36" s="382">
        <v>3049.8</v>
      </c>
      <c r="D36" s="382">
        <v>12050</v>
      </c>
      <c r="E36" s="382">
        <v>3049.8</v>
      </c>
      <c r="F36" s="382">
        <v>12050</v>
      </c>
      <c r="G36" s="382">
        <v>3049.8</v>
      </c>
      <c r="H36" s="593">
        <v>12100</v>
      </c>
    </row>
    <row r="37" spans="1:12" ht="39.75" customHeight="1" x14ac:dyDescent="0.25">
      <c r="A37" s="566" t="s">
        <v>782</v>
      </c>
      <c r="B37" s="590" t="s">
        <v>810</v>
      </c>
      <c r="C37" s="338">
        <f>C40+C43+C49+C50+C54</f>
        <v>570125.9</v>
      </c>
      <c r="D37" s="338">
        <f t="shared" ref="D37:H37" si="7">D40+D43+D49+D50+D54</f>
        <v>2401217.4000000004</v>
      </c>
      <c r="E37" s="338">
        <f t="shared" si="7"/>
        <v>466834.4</v>
      </c>
      <c r="F37" s="338">
        <f t="shared" si="7"/>
        <v>2519261.9000000004</v>
      </c>
      <c r="G37" s="338">
        <f t="shared" si="7"/>
        <v>526067.60000000009</v>
      </c>
      <c r="H37" s="601">
        <f t="shared" si="7"/>
        <v>2518619.4000000004</v>
      </c>
    </row>
    <row r="38" spans="1:12" ht="31.5" hidden="1" x14ac:dyDescent="0.25">
      <c r="A38" s="563" t="s">
        <v>783</v>
      </c>
      <c r="B38" s="349" t="s">
        <v>760</v>
      </c>
      <c r="C38" s="324"/>
      <c r="D38" s="324"/>
      <c r="E38" s="324"/>
      <c r="F38" s="324"/>
      <c r="G38" s="324"/>
      <c r="H38" s="596"/>
    </row>
    <row r="39" spans="1:12" ht="39.75" hidden="1" customHeight="1" x14ac:dyDescent="0.25">
      <c r="A39" s="563" t="s">
        <v>733</v>
      </c>
      <c r="B39" s="348" t="s">
        <v>750</v>
      </c>
      <c r="C39" s="324"/>
      <c r="D39" s="324"/>
      <c r="E39" s="324"/>
      <c r="F39" s="324"/>
      <c r="G39" s="324"/>
      <c r="H39" s="596"/>
    </row>
    <row r="40" spans="1:12" ht="31.5" x14ac:dyDescent="0.25">
      <c r="A40" s="563" t="s">
        <v>784</v>
      </c>
      <c r="B40" s="598" t="s">
        <v>789</v>
      </c>
      <c r="C40" s="324">
        <f>SUM(C41+C42)</f>
        <v>494180.4</v>
      </c>
      <c r="D40" s="324">
        <f t="shared" ref="D40" si="8">SUM(D41+D42)</f>
        <v>0</v>
      </c>
      <c r="E40" s="324">
        <f t="shared" ref="E40" si="9">SUM(E41+E42)</f>
        <v>454977.9</v>
      </c>
      <c r="F40" s="324">
        <f t="shared" ref="F40" si="10">SUM(F41+F42)</f>
        <v>0</v>
      </c>
      <c r="G40" s="324">
        <f t="shared" ref="G40" si="11">SUM(G41+G42)</f>
        <v>493956.2</v>
      </c>
      <c r="H40" s="596">
        <f t="shared" ref="H40" si="12">SUM(H41+H42)</f>
        <v>0</v>
      </c>
    </row>
    <row r="41" spans="1:12" ht="31.5" x14ac:dyDescent="0.25">
      <c r="A41" s="563"/>
      <c r="B41" s="602" t="s">
        <v>751</v>
      </c>
      <c r="C41" s="382">
        <v>235304.7</v>
      </c>
      <c r="D41" s="382"/>
      <c r="E41" s="382">
        <v>220707.20000000001</v>
      </c>
      <c r="F41" s="382"/>
      <c r="G41" s="382">
        <v>235080.5</v>
      </c>
      <c r="H41" s="603"/>
    </row>
    <row r="42" spans="1:12" ht="31.5" x14ac:dyDescent="0.25">
      <c r="A42" s="563"/>
      <c r="B42" s="602" t="s">
        <v>752</v>
      </c>
      <c r="C42" s="382">
        <v>258875.7</v>
      </c>
      <c r="D42" s="382"/>
      <c r="E42" s="382">
        <v>234270.7</v>
      </c>
      <c r="F42" s="382"/>
      <c r="G42" s="382">
        <v>258875.7</v>
      </c>
      <c r="H42" s="603"/>
    </row>
    <row r="43" spans="1:12" ht="47.25" x14ac:dyDescent="0.25">
      <c r="A43" s="563" t="s">
        <v>785</v>
      </c>
      <c r="B43" s="398" t="s">
        <v>749</v>
      </c>
      <c r="C43" s="324">
        <f>SUM(C44+C45+C46+C48+C47+C49)</f>
        <v>30310.199999999997</v>
      </c>
      <c r="D43" s="324">
        <f t="shared" ref="D43:H43" si="13">SUM(D44+D45+D46+D48+D47+D49)</f>
        <v>2369696.8000000003</v>
      </c>
      <c r="E43" s="324">
        <f t="shared" si="13"/>
        <v>8324.6</v>
      </c>
      <c r="F43" s="324">
        <f t="shared" si="13"/>
        <v>2487741.3000000003</v>
      </c>
      <c r="G43" s="324">
        <f t="shared" si="13"/>
        <v>8964.9</v>
      </c>
      <c r="H43" s="596">
        <f t="shared" si="13"/>
        <v>2487098.8000000003</v>
      </c>
    </row>
    <row r="44" spans="1:12" ht="82.5" customHeight="1" x14ac:dyDescent="0.25">
      <c r="A44" s="563"/>
      <c r="B44" s="594" t="s">
        <v>771</v>
      </c>
      <c r="C44" s="381"/>
      <c r="D44" s="382">
        <v>2105265.2999999998</v>
      </c>
      <c r="E44" s="382"/>
      <c r="F44" s="382">
        <v>2225075.1</v>
      </c>
      <c r="G44" s="382"/>
      <c r="H44" s="593">
        <v>2225075.1</v>
      </c>
    </row>
    <row r="45" spans="1:12" ht="56.25" customHeight="1" x14ac:dyDescent="0.25">
      <c r="A45" s="563"/>
      <c r="B45" s="606" t="s">
        <v>780</v>
      </c>
      <c r="C45" s="382"/>
      <c r="D45" s="382">
        <v>45622.1</v>
      </c>
      <c r="E45" s="382"/>
      <c r="F45" s="382">
        <v>45622.1</v>
      </c>
      <c r="G45" s="382"/>
      <c r="H45" s="593">
        <v>45622.1</v>
      </c>
    </row>
    <row r="46" spans="1:12" ht="98.25" customHeight="1" x14ac:dyDescent="0.25">
      <c r="A46" s="563"/>
      <c r="B46" s="449" t="s">
        <v>758</v>
      </c>
      <c r="C46" s="382"/>
      <c r="D46" s="382">
        <v>141356.20000000001</v>
      </c>
      <c r="E46" s="382"/>
      <c r="F46" s="382">
        <v>141356.20000000001</v>
      </c>
      <c r="G46" s="382"/>
      <c r="H46" s="593">
        <v>141356.20000000001</v>
      </c>
    </row>
    <row r="47" spans="1:12" ht="50.25" customHeight="1" x14ac:dyDescent="0.25">
      <c r="A47" s="563"/>
      <c r="B47" s="449" t="s">
        <v>772</v>
      </c>
      <c r="C47" s="382">
        <v>7868.4</v>
      </c>
      <c r="D47" s="382">
        <v>44300.2</v>
      </c>
      <c r="E47" s="382">
        <v>8324.6</v>
      </c>
      <c r="F47" s="382">
        <v>42534.9</v>
      </c>
      <c r="G47" s="382">
        <v>8964.9</v>
      </c>
      <c r="H47" s="593">
        <v>41892.400000000001</v>
      </c>
    </row>
    <row r="48" spans="1:12" ht="63" customHeight="1" x14ac:dyDescent="0.25">
      <c r="A48" s="563"/>
      <c r="B48" s="449" t="s">
        <v>759</v>
      </c>
      <c r="C48" s="382"/>
      <c r="D48" s="382">
        <v>33153</v>
      </c>
      <c r="E48" s="382"/>
      <c r="F48" s="382">
        <v>33153</v>
      </c>
      <c r="G48" s="382"/>
      <c r="H48" s="593">
        <v>33153</v>
      </c>
    </row>
    <row r="49" spans="1:8" ht="65.25" customHeight="1" x14ac:dyDescent="0.25">
      <c r="A49" s="563" t="s">
        <v>786</v>
      </c>
      <c r="B49" s="348" t="s">
        <v>790</v>
      </c>
      <c r="C49" s="324">
        <v>22441.8</v>
      </c>
      <c r="D49" s="324"/>
      <c r="E49" s="324">
        <v>0</v>
      </c>
      <c r="F49" s="324"/>
      <c r="G49" s="324">
        <v>0</v>
      </c>
      <c r="H49" s="596"/>
    </row>
    <row r="50" spans="1:8" ht="29.25" customHeight="1" x14ac:dyDescent="0.25">
      <c r="A50" s="563" t="s">
        <v>787</v>
      </c>
      <c r="B50" s="353" t="s">
        <v>745</v>
      </c>
      <c r="C50" s="324">
        <f>SUM(C51+C52+C53)</f>
        <v>11478.9</v>
      </c>
      <c r="D50" s="324">
        <f t="shared" ref="D50:H50" si="14">SUM(D51+D52+D53)</f>
        <v>31520.6</v>
      </c>
      <c r="E50" s="324">
        <f t="shared" si="14"/>
        <v>3531.9</v>
      </c>
      <c r="F50" s="324">
        <f t="shared" si="14"/>
        <v>31520.6</v>
      </c>
      <c r="G50" s="324">
        <f t="shared" si="14"/>
        <v>11431.9</v>
      </c>
      <c r="H50" s="596">
        <f t="shared" si="14"/>
        <v>31520.6</v>
      </c>
    </row>
    <row r="51" spans="1:8" ht="57" customHeight="1" x14ac:dyDescent="0.25">
      <c r="A51" s="563"/>
      <c r="B51" s="594" t="s">
        <v>756</v>
      </c>
      <c r="C51" s="382">
        <v>7947</v>
      </c>
      <c r="D51" s="382">
        <v>0</v>
      </c>
      <c r="E51" s="382"/>
      <c r="F51" s="382"/>
      <c r="G51" s="382">
        <v>7900</v>
      </c>
      <c r="H51" s="593"/>
    </row>
    <row r="52" spans="1:8" ht="82.5" customHeight="1" x14ac:dyDescent="0.25">
      <c r="A52" s="563"/>
      <c r="B52" s="594" t="s">
        <v>770</v>
      </c>
      <c r="C52" s="382">
        <v>3531.9</v>
      </c>
      <c r="D52" s="382">
        <v>14127.6</v>
      </c>
      <c r="E52" s="382">
        <v>3531.9</v>
      </c>
      <c r="F52" s="382">
        <v>14127.6</v>
      </c>
      <c r="G52" s="382">
        <v>3531.9</v>
      </c>
      <c r="H52" s="593">
        <v>14127.6</v>
      </c>
    </row>
    <row r="53" spans="1:8" ht="33.75" customHeight="1" x14ac:dyDescent="0.25">
      <c r="A53" s="563"/>
      <c r="B53" s="594" t="s">
        <v>768</v>
      </c>
      <c r="C53" s="382"/>
      <c r="D53" s="382">
        <v>17393</v>
      </c>
      <c r="E53" s="382"/>
      <c r="F53" s="382">
        <v>17393</v>
      </c>
      <c r="G53" s="382"/>
      <c r="H53" s="593">
        <v>17393</v>
      </c>
    </row>
    <row r="54" spans="1:8" ht="99" customHeight="1" x14ac:dyDescent="0.25">
      <c r="A54" s="563" t="s">
        <v>788</v>
      </c>
      <c r="B54" s="597" t="s">
        <v>809</v>
      </c>
      <c r="C54" s="382">
        <v>11714.6</v>
      </c>
      <c r="D54" s="382"/>
      <c r="E54" s="382">
        <v>0</v>
      </c>
      <c r="F54" s="382"/>
      <c r="G54" s="382">
        <v>11714.6</v>
      </c>
      <c r="H54" s="593"/>
    </row>
    <row r="55" spans="1:8" ht="33" customHeight="1" thickBot="1" x14ac:dyDescent="0.3">
      <c r="A55" s="573"/>
      <c r="B55" s="607" t="s">
        <v>421</v>
      </c>
      <c r="C55" s="608">
        <f>C10+C12+C16+C24+C26+C28+C32+C37</f>
        <v>1144025.6000000001</v>
      </c>
      <c r="D55" s="608">
        <f t="shared" ref="D55:H55" si="15">D10+D12+D16+D24+D26+D28+D32+D37</f>
        <v>2440858.6000000006</v>
      </c>
      <c r="E55" s="608">
        <f t="shared" si="15"/>
        <v>1033146.4</v>
      </c>
      <c r="F55" s="608">
        <f t="shared" si="15"/>
        <v>2569574.1000000006</v>
      </c>
      <c r="G55" s="608">
        <f t="shared" si="15"/>
        <v>1099331.9000000001</v>
      </c>
      <c r="H55" s="609">
        <f t="shared" si="15"/>
        <v>2569119.8000000003</v>
      </c>
    </row>
    <row r="58" spans="1:8" x14ac:dyDescent="0.25">
      <c r="C58" s="574"/>
      <c r="E58" s="575"/>
      <c r="G58" s="575"/>
    </row>
    <row r="59" spans="1:8" x14ac:dyDescent="0.25">
      <c r="C59" s="574"/>
      <c r="D59" s="574"/>
      <c r="E59" s="574"/>
      <c r="F59" s="574"/>
      <c r="G59" s="574"/>
      <c r="H59" s="574"/>
    </row>
  </sheetData>
  <mergeCells count="12">
    <mergeCell ref="A7:A8"/>
    <mergeCell ref="B7:B8"/>
    <mergeCell ref="C7:D7"/>
    <mergeCell ref="E7:F7"/>
    <mergeCell ref="G7:H7"/>
    <mergeCell ref="G3:H3"/>
    <mergeCell ref="B4:H4"/>
    <mergeCell ref="G1:H1"/>
    <mergeCell ref="E2:F2"/>
    <mergeCell ref="G2:H2"/>
    <mergeCell ref="E1:F1"/>
    <mergeCell ref="E3:F3"/>
  </mergeCells>
  <pageMargins left="0.70866141732283472" right="0" top="0.78740157480314965" bottom="0.39370078740157483" header="0.19685039370078741" footer="0.15748031496062992"/>
  <pageSetup paperSize="9" scale="5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6"/>
  <sheetViews>
    <sheetView topLeftCell="B9" workbookViewId="0">
      <selection activeCell="AF90" sqref="AF90"/>
    </sheetView>
  </sheetViews>
  <sheetFormatPr defaultRowHeight="15" outlineLevelRow="2" outlineLevelCol="1" x14ac:dyDescent="0.25"/>
  <cols>
    <col min="1" max="1" width="4.28515625" style="34" hidden="1" customWidth="1"/>
    <col min="2" max="2" width="76.140625" style="1" customWidth="1"/>
    <col min="3" max="3" width="28.42578125" style="1" hidden="1" customWidth="1"/>
    <col min="4" max="4" width="7.140625" style="5" hidden="1" customWidth="1" outlineLevel="1"/>
    <col min="5" max="5" width="6.7109375" style="5" hidden="1" customWidth="1" outlineLevel="1"/>
    <col min="6" max="6" width="7.42578125" style="5" hidden="1" customWidth="1" outlineLevel="1"/>
    <col min="7" max="7" width="12.140625" style="5" hidden="1" customWidth="1" collapsed="1"/>
    <col min="8" max="8" width="25.85546875" style="8" hidden="1" customWidth="1"/>
    <col min="9" max="9" width="24.85546875" style="8" hidden="1" customWidth="1"/>
    <col min="10" max="10" width="16.7109375" style="278" customWidth="1"/>
    <col min="11" max="11" width="14.7109375" style="5" hidden="1" customWidth="1"/>
    <col min="12" max="12" width="16.140625" style="5" hidden="1" customWidth="1"/>
    <col min="13" max="13" width="20.5703125" style="8" hidden="1" customWidth="1"/>
    <col min="14" max="14" width="14.42578125" style="1" hidden="1" customWidth="1"/>
    <col min="15" max="15" width="14" style="1" hidden="1" customWidth="1"/>
    <col min="16" max="16" width="21" style="8" customWidth="1"/>
    <col min="17" max="17" width="23" style="8" hidden="1" customWidth="1"/>
    <col min="18" max="18" width="20.28515625" style="8" customWidth="1"/>
    <col min="19" max="19" width="3.140625" style="1" hidden="1" customWidth="1"/>
    <col min="20" max="20" width="24.140625" style="1" customWidth="1"/>
    <col min="21" max="21" width="20" style="8" customWidth="1"/>
    <col min="22" max="22" width="19.7109375" style="8" hidden="1" customWidth="1"/>
    <col min="23" max="23" width="21.85546875" style="1" customWidth="1"/>
    <col min="24" max="24" width="20.42578125" style="1" customWidth="1"/>
    <col min="25" max="25" width="19.28515625" style="8" customWidth="1"/>
    <col min="26" max="26" width="21" style="1" customWidth="1"/>
    <col min="27" max="27" width="22.140625" style="1" customWidth="1"/>
    <col min="28" max="28" width="15.5703125" style="1" hidden="1" customWidth="1"/>
    <col min="29" max="29" width="13" style="1" hidden="1" customWidth="1"/>
    <col min="30" max="31" width="18.7109375" style="1" customWidth="1"/>
    <col min="32" max="33" width="17" style="1" customWidth="1"/>
    <col min="34" max="265" width="9.140625" style="1"/>
    <col min="266" max="266" width="68.28515625" style="1" customWidth="1"/>
    <col min="267" max="268" width="9.140625" style="1"/>
    <col min="269" max="269" width="9.28515625" style="1" bestFit="1" customWidth="1"/>
    <col min="270" max="270" width="14.7109375" style="1" customWidth="1"/>
    <col min="271" max="271" width="20.5703125" style="1" customWidth="1"/>
    <col min="272" max="272" width="15.85546875" style="1" customWidth="1"/>
    <col min="273" max="273" width="15.7109375" style="1" customWidth="1"/>
    <col min="274" max="274" width="14.85546875" style="1" customWidth="1"/>
    <col min="275" max="521" width="9.140625" style="1"/>
    <col min="522" max="522" width="68.28515625" style="1" customWidth="1"/>
    <col min="523" max="524" width="9.140625" style="1"/>
    <col min="525" max="525" width="9.28515625" style="1" bestFit="1" customWidth="1"/>
    <col min="526" max="526" width="14.7109375" style="1" customWidth="1"/>
    <col min="527" max="527" width="20.5703125" style="1" customWidth="1"/>
    <col min="528" max="528" width="15.85546875" style="1" customWidth="1"/>
    <col min="529" max="529" width="15.7109375" style="1" customWidth="1"/>
    <col min="530" max="530" width="14.85546875" style="1" customWidth="1"/>
    <col min="531" max="777" width="9.140625" style="1"/>
    <col min="778" max="778" width="68.28515625" style="1" customWidth="1"/>
    <col min="779" max="780" width="9.140625" style="1"/>
    <col min="781" max="781" width="9.28515625" style="1" bestFit="1" customWidth="1"/>
    <col min="782" max="782" width="14.7109375" style="1" customWidth="1"/>
    <col min="783" max="783" width="20.5703125" style="1" customWidth="1"/>
    <col min="784" max="784" width="15.85546875" style="1" customWidth="1"/>
    <col min="785" max="785" width="15.7109375" style="1" customWidth="1"/>
    <col min="786" max="786" width="14.85546875" style="1" customWidth="1"/>
    <col min="787" max="1033" width="9.140625" style="1"/>
    <col min="1034" max="1034" width="68.28515625" style="1" customWidth="1"/>
    <col min="1035" max="1036" width="9.140625" style="1"/>
    <col min="1037" max="1037" width="9.28515625" style="1" bestFit="1" customWidth="1"/>
    <col min="1038" max="1038" width="14.7109375" style="1" customWidth="1"/>
    <col min="1039" max="1039" width="20.5703125" style="1" customWidth="1"/>
    <col min="1040" max="1040" width="15.85546875" style="1" customWidth="1"/>
    <col min="1041" max="1041" width="15.7109375" style="1" customWidth="1"/>
    <col min="1042" max="1042" width="14.85546875" style="1" customWidth="1"/>
    <col min="1043" max="1289" width="9.140625" style="1"/>
    <col min="1290" max="1290" width="68.28515625" style="1" customWidth="1"/>
    <col min="1291" max="1292" width="9.140625" style="1"/>
    <col min="1293" max="1293" width="9.28515625" style="1" bestFit="1" customWidth="1"/>
    <col min="1294" max="1294" width="14.7109375" style="1" customWidth="1"/>
    <col min="1295" max="1295" width="20.5703125" style="1" customWidth="1"/>
    <col min="1296" max="1296" width="15.85546875" style="1" customWidth="1"/>
    <col min="1297" max="1297" width="15.7109375" style="1" customWidth="1"/>
    <col min="1298" max="1298" width="14.85546875" style="1" customWidth="1"/>
    <col min="1299" max="1545" width="9.140625" style="1"/>
    <col min="1546" max="1546" width="68.28515625" style="1" customWidth="1"/>
    <col min="1547" max="1548" width="9.140625" style="1"/>
    <col min="1549" max="1549" width="9.28515625" style="1" bestFit="1" customWidth="1"/>
    <col min="1550" max="1550" width="14.7109375" style="1" customWidth="1"/>
    <col min="1551" max="1551" width="20.5703125" style="1" customWidth="1"/>
    <col min="1552" max="1552" width="15.85546875" style="1" customWidth="1"/>
    <col min="1553" max="1553" width="15.7109375" style="1" customWidth="1"/>
    <col min="1554" max="1554" width="14.85546875" style="1" customWidth="1"/>
    <col min="1555" max="1801" width="9.140625" style="1"/>
    <col min="1802" max="1802" width="68.28515625" style="1" customWidth="1"/>
    <col min="1803" max="1804" width="9.140625" style="1"/>
    <col min="1805" max="1805" width="9.28515625" style="1" bestFit="1" customWidth="1"/>
    <col min="1806" max="1806" width="14.7109375" style="1" customWidth="1"/>
    <col min="1807" max="1807" width="20.5703125" style="1" customWidth="1"/>
    <col min="1808" max="1808" width="15.85546875" style="1" customWidth="1"/>
    <col min="1809" max="1809" width="15.7109375" style="1" customWidth="1"/>
    <col min="1810" max="1810" width="14.85546875" style="1" customWidth="1"/>
    <col min="1811" max="2057" width="9.140625" style="1"/>
    <col min="2058" max="2058" width="68.28515625" style="1" customWidth="1"/>
    <col min="2059" max="2060" width="9.140625" style="1"/>
    <col min="2061" max="2061" width="9.28515625" style="1" bestFit="1" customWidth="1"/>
    <col min="2062" max="2062" width="14.7109375" style="1" customWidth="1"/>
    <col min="2063" max="2063" width="20.5703125" style="1" customWidth="1"/>
    <col min="2064" max="2064" width="15.85546875" style="1" customWidth="1"/>
    <col min="2065" max="2065" width="15.7109375" style="1" customWidth="1"/>
    <col min="2066" max="2066" width="14.85546875" style="1" customWidth="1"/>
    <col min="2067" max="2313" width="9.140625" style="1"/>
    <col min="2314" max="2314" width="68.28515625" style="1" customWidth="1"/>
    <col min="2315" max="2316" width="9.140625" style="1"/>
    <col min="2317" max="2317" width="9.28515625" style="1" bestFit="1" customWidth="1"/>
    <col min="2318" max="2318" width="14.7109375" style="1" customWidth="1"/>
    <col min="2319" max="2319" width="20.5703125" style="1" customWidth="1"/>
    <col min="2320" max="2320" width="15.85546875" style="1" customWidth="1"/>
    <col min="2321" max="2321" width="15.7109375" style="1" customWidth="1"/>
    <col min="2322" max="2322" width="14.85546875" style="1" customWidth="1"/>
    <col min="2323" max="2569" width="9.140625" style="1"/>
    <col min="2570" max="2570" width="68.28515625" style="1" customWidth="1"/>
    <col min="2571" max="2572" width="9.140625" style="1"/>
    <col min="2573" max="2573" width="9.28515625" style="1" bestFit="1" customWidth="1"/>
    <col min="2574" max="2574" width="14.7109375" style="1" customWidth="1"/>
    <col min="2575" max="2575" width="20.5703125" style="1" customWidth="1"/>
    <col min="2576" max="2576" width="15.85546875" style="1" customWidth="1"/>
    <col min="2577" max="2577" width="15.7109375" style="1" customWidth="1"/>
    <col min="2578" max="2578" width="14.85546875" style="1" customWidth="1"/>
    <col min="2579" max="2825" width="9.140625" style="1"/>
    <col min="2826" max="2826" width="68.28515625" style="1" customWidth="1"/>
    <col min="2827" max="2828" width="9.140625" style="1"/>
    <col min="2829" max="2829" width="9.28515625" style="1" bestFit="1" customWidth="1"/>
    <col min="2830" max="2830" width="14.7109375" style="1" customWidth="1"/>
    <col min="2831" max="2831" width="20.5703125" style="1" customWidth="1"/>
    <col min="2832" max="2832" width="15.85546875" style="1" customWidth="1"/>
    <col min="2833" max="2833" width="15.7109375" style="1" customWidth="1"/>
    <col min="2834" max="2834" width="14.85546875" style="1" customWidth="1"/>
    <col min="2835" max="3081" width="9.140625" style="1"/>
    <col min="3082" max="3082" width="68.28515625" style="1" customWidth="1"/>
    <col min="3083" max="3084" width="9.140625" style="1"/>
    <col min="3085" max="3085" width="9.28515625" style="1" bestFit="1" customWidth="1"/>
    <col min="3086" max="3086" width="14.7109375" style="1" customWidth="1"/>
    <col min="3087" max="3087" width="20.5703125" style="1" customWidth="1"/>
    <col min="3088" max="3088" width="15.85546875" style="1" customWidth="1"/>
    <col min="3089" max="3089" width="15.7109375" style="1" customWidth="1"/>
    <col min="3090" max="3090" width="14.85546875" style="1" customWidth="1"/>
    <col min="3091" max="3337" width="9.140625" style="1"/>
    <col min="3338" max="3338" width="68.28515625" style="1" customWidth="1"/>
    <col min="3339" max="3340" width="9.140625" style="1"/>
    <col min="3341" max="3341" width="9.28515625" style="1" bestFit="1" customWidth="1"/>
    <col min="3342" max="3342" width="14.7109375" style="1" customWidth="1"/>
    <col min="3343" max="3343" width="20.5703125" style="1" customWidth="1"/>
    <col min="3344" max="3344" width="15.85546875" style="1" customWidth="1"/>
    <col min="3345" max="3345" width="15.7109375" style="1" customWidth="1"/>
    <col min="3346" max="3346" width="14.85546875" style="1" customWidth="1"/>
    <col min="3347" max="3593" width="9.140625" style="1"/>
    <col min="3594" max="3594" width="68.28515625" style="1" customWidth="1"/>
    <col min="3595" max="3596" width="9.140625" style="1"/>
    <col min="3597" max="3597" width="9.28515625" style="1" bestFit="1" customWidth="1"/>
    <col min="3598" max="3598" width="14.7109375" style="1" customWidth="1"/>
    <col min="3599" max="3599" width="20.5703125" style="1" customWidth="1"/>
    <col min="3600" max="3600" width="15.85546875" style="1" customWidth="1"/>
    <col min="3601" max="3601" width="15.7109375" style="1" customWidth="1"/>
    <col min="3602" max="3602" width="14.85546875" style="1" customWidth="1"/>
    <col min="3603" max="3849" width="9.140625" style="1"/>
    <col min="3850" max="3850" width="68.28515625" style="1" customWidth="1"/>
    <col min="3851" max="3852" width="9.140625" style="1"/>
    <col min="3853" max="3853" width="9.28515625" style="1" bestFit="1" customWidth="1"/>
    <col min="3854" max="3854" width="14.7109375" style="1" customWidth="1"/>
    <col min="3855" max="3855" width="20.5703125" style="1" customWidth="1"/>
    <col min="3856" max="3856" width="15.85546875" style="1" customWidth="1"/>
    <col min="3857" max="3857" width="15.7109375" style="1" customWidth="1"/>
    <col min="3858" max="3858" width="14.85546875" style="1" customWidth="1"/>
    <col min="3859" max="4105" width="9.140625" style="1"/>
    <col min="4106" max="4106" width="68.28515625" style="1" customWidth="1"/>
    <col min="4107" max="4108" width="9.140625" style="1"/>
    <col min="4109" max="4109" width="9.28515625" style="1" bestFit="1" customWidth="1"/>
    <col min="4110" max="4110" width="14.7109375" style="1" customWidth="1"/>
    <col min="4111" max="4111" width="20.5703125" style="1" customWidth="1"/>
    <col min="4112" max="4112" width="15.85546875" style="1" customWidth="1"/>
    <col min="4113" max="4113" width="15.7109375" style="1" customWidth="1"/>
    <col min="4114" max="4114" width="14.85546875" style="1" customWidth="1"/>
    <col min="4115" max="4361" width="9.140625" style="1"/>
    <col min="4362" max="4362" width="68.28515625" style="1" customWidth="1"/>
    <col min="4363" max="4364" width="9.140625" style="1"/>
    <col min="4365" max="4365" width="9.28515625" style="1" bestFit="1" customWidth="1"/>
    <col min="4366" max="4366" width="14.7109375" style="1" customWidth="1"/>
    <col min="4367" max="4367" width="20.5703125" style="1" customWidth="1"/>
    <col min="4368" max="4368" width="15.85546875" style="1" customWidth="1"/>
    <col min="4369" max="4369" width="15.7109375" style="1" customWidth="1"/>
    <col min="4370" max="4370" width="14.85546875" style="1" customWidth="1"/>
    <col min="4371" max="4617" width="9.140625" style="1"/>
    <col min="4618" max="4618" width="68.28515625" style="1" customWidth="1"/>
    <col min="4619" max="4620" width="9.140625" style="1"/>
    <col min="4621" max="4621" width="9.28515625" style="1" bestFit="1" customWidth="1"/>
    <col min="4622" max="4622" width="14.7109375" style="1" customWidth="1"/>
    <col min="4623" max="4623" width="20.5703125" style="1" customWidth="1"/>
    <col min="4624" max="4624" width="15.85546875" style="1" customWidth="1"/>
    <col min="4625" max="4625" width="15.7109375" style="1" customWidth="1"/>
    <col min="4626" max="4626" width="14.85546875" style="1" customWidth="1"/>
    <col min="4627" max="4873" width="9.140625" style="1"/>
    <col min="4874" max="4874" width="68.28515625" style="1" customWidth="1"/>
    <col min="4875" max="4876" width="9.140625" style="1"/>
    <col min="4877" max="4877" width="9.28515625" style="1" bestFit="1" customWidth="1"/>
    <col min="4878" max="4878" width="14.7109375" style="1" customWidth="1"/>
    <col min="4879" max="4879" width="20.5703125" style="1" customWidth="1"/>
    <col min="4880" max="4880" width="15.85546875" style="1" customWidth="1"/>
    <col min="4881" max="4881" width="15.7109375" style="1" customWidth="1"/>
    <col min="4882" max="4882" width="14.85546875" style="1" customWidth="1"/>
    <col min="4883" max="5129" width="9.140625" style="1"/>
    <col min="5130" max="5130" width="68.28515625" style="1" customWidth="1"/>
    <col min="5131" max="5132" width="9.140625" style="1"/>
    <col min="5133" max="5133" width="9.28515625" style="1" bestFit="1" customWidth="1"/>
    <col min="5134" max="5134" width="14.7109375" style="1" customWidth="1"/>
    <col min="5135" max="5135" width="20.5703125" style="1" customWidth="1"/>
    <col min="5136" max="5136" width="15.85546875" style="1" customWidth="1"/>
    <col min="5137" max="5137" width="15.7109375" style="1" customWidth="1"/>
    <col min="5138" max="5138" width="14.85546875" style="1" customWidth="1"/>
    <col min="5139" max="5385" width="9.140625" style="1"/>
    <col min="5386" max="5386" width="68.28515625" style="1" customWidth="1"/>
    <col min="5387" max="5388" width="9.140625" style="1"/>
    <col min="5389" max="5389" width="9.28515625" style="1" bestFit="1" customWidth="1"/>
    <col min="5390" max="5390" width="14.7109375" style="1" customWidth="1"/>
    <col min="5391" max="5391" width="20.5703125" style="1" customWidth="1"/>
    <col min="5392" max="5392" width="15.85546875" style="1" customWidth="1"/>
    <col min="5393" max="5393" width="15.7109375" style="1" customWidth="1"/>
    <col min="5394" max="5394" width="14.85546875" style="1" customWidth="1"/>
    <col min="5395" max="5641" width="9.140625" style="1"/>
    <col min="5642" max="5642" width="68.28515625" style="1" customWidth="1"/>
    <col min="5643" max="5644" width="9.140625" style="1"/>
    <col min="5645" max="5645" width="9.28515625" style="1" bestFit="1" customWidth="1"/>
    <col min="5646" max="5646" width="14.7109375" style="1" customWidth="1"/>
    <col min="5647" max="5647" width="20.5703125" style="1" customWidth="1"/>
    <col min="5648" max="5648" width="15.85546875" style="1" customWidth="1"/>
    <col min="5649" max="5649" width="15.7109375" style="1" customWidth="1"/>
    <col min="5650" max="5650" width="14.85546875" style="1" customWidth="1"/>
    <col min="5651" max="5897" width="9.140625" style="1"/>
    <col min="5898" max="5898" width="68.28515625" style="1" customWidth="1"/>
    <col min="5899" max="5900" width="9.140625" style="1"/>
    <col min="5901" max="5901" width="9.28515625" style="1" bestFit="1" customWidth="1"/>
    <col min="5902" max="5902" width="14.7109375" style="1" customWidth="1"/>
    <col min="5903" max="5903" width="20.5703125" style="1" customWidth="1"/>
    <col min="5904" max="5904" width="15.85546875" style="1" customWidth="1"/>
    <col min="5905" max="5905" width="15.7109375" style="1" customWidth="1"/>
    <col min="5906" max="5906" width="14.85546875" style="1" customWidth="1"/>
    <col min="5907" max="6153" width="9.140625" style="1"/>
    <col min="6154" max="6154" width="68.28515625" style="1" customWidth="1"/>
    <col min="6155" max="6156" width="9.140625" style="1"/>
    <col min="6157" max="6157" width="9.28515625" style="1" bestFit="1" customWidth="1"/>
    <col min="6158" max="6158" width="14.7109375" style="1" customWidth="1"/>
    <col min="6159" max="6159" width="20.5703125" style="1" customWidth="1"/>
    <col min="6160" max="6160" width="15.85546875" style="1" customWidth="1"/>
    <col min="6161" max="6161" width="15.7109375" style="1" customWidth="1"/>
    <col min="6162" max="6162" width="14.85546875" style="1" customWidth="1"/>
    <col min="6163" max="6409" width="9.140625" style="1"/>
    <col min="6410" max="6410" width="68.28515625" style="1" customWidth="1"/>
    <col min="6411" max="6412" width="9.140625" style="1"/>
    <col min="6413" max="6413" width="9.28515625" style="1" bestFit="1" customWidth="1"/>
    <col min="6414" max="6414" width="14.7109375" style="1" customWidth="1"/>
    <col min="6415" max="6415" width="20.5703125" style="1" customWidth="1"/>
    <col min="6416" max="6416" width="15.85546875" style="1" customWidth="1"/>
    <col min="6417" max="6417" width="15.7109375" style="1" customWidth="1"/>
    <col min="6418" max="6418" width="14.85546875" style="1" customWidth="1"/>
    <col min="6419" max="6665" width="9.140625" style="1"/>
    <col min="6666" max="6666" width="68.28515625" style="1" customWidth="1"/>
    <col min="6667" max="6668" width="9.140625" style="1"/>
    <col min="6669" max="6669" width="9.28515625" style="1" bestFit="1" customWidth="1"/>
    <col min="6670" max="6670" width="14.7109375" style="1" customWidth="1"/>
    <col min="6671" max="6671" width="20.5703125" style="1" customWidth="1"/>
    <col min="6672" max="6672" width="15.85546875" style="1" customWidth="1"/>
    <col min="6673" max="6673" width="15.7109375" style="1" customWidth="1"/>
    <col min="6674" max="6674" width="14.85546875" style="1" customWidth="1"/>
    <col min="6675" max="6921" width="9.140625" style="1"/>
    <col min="6922" max="6922" width="68.28515625" style="1" customWidth="1"/>
    <col min="6923" max="6924" width="9.140625" style="1"/>
    <col min="6925" max="6925" width="9.28515625" style="1" bestFit="1" customWidth="1"/>
    <col min="6926" max="6926" width="14.7109375" style="1" customWidth="1"/>
    <col min="6927" max="6927" width="20.5703125" style="1" customWidth="1"/>
    <col min="6928" max="6928" width="15.85546875" style="1" customWidth="1"/>
    <col min="6929" max="6929" width="15.7109375" style="1" customWidth="1"/>
    <col min="6930" max="6930" width="14.85546875" style="1" customWidth="1"/>
    <col min="6931" max="7177" width="9.140625" style="1"/>
    <col min="7178" max="7178" width="68.28515625" style="1" customWidth="1"/>
    <col min="7179" max="7180" width="9.140625" style="1"/>
    <col min="7181" max="7181" width="9.28515625" style="1" bestFit="1" customWidth="1"/>
    <col min="7182" max="7182" width="14.7109375" style="1" customWidth="1"/>
    <col min="7183" max="7183" width="20.5703125" style="1" customWidth="1"/>
    <col min="7184" max="7184" width="15.85546875" style="1" customWidth="1"/>
    <col min="7185" max="7185" width="15.7109375" style="1" customWidth="1"/>
    <col min="7186" max="7186" width="14.85546875" style="1" customWidth="1"/>
    <col min="7187" max="7433" width="9.140625" style="1"/>
    <col min="7434" max="7434" width="68.28515625" style="1" customWidth="1"/>
    <col min="7435" max="7436" width="9.140625" style="1"/>
    <col min="7437" max="7437" width="9.28515625" style="1" bestFit="1" customWidth="1"/>
    <col min="7438" max="7438" width="14.7109375" style="1" customWidth="1"/>
    <col min="7439" max="7439" width="20.5703125" style="1" customWidth="1"/>
    <col min="7440" max="7440" width="15.85546875" style="1" customWidth="1"/>
    <col min="7441" max="7441" width="15.7109375" style="1" customWidth="1"/>
    <col min="7442" max="7442" width="14.85546875" style="1" customWidth="1"/>
    <col min="7443" max="7689" width="9.140625" style="1"/>
    <col min="7690" max="7690" width="68.28515625" style="1" customWidth="1"/>
    <col min="7691" max="7692" width="9.140625" style="1"/>
    <col min="7693" max="7693" width="9.28515625" style="1" bestFit="1" customWidth="1"/>
    <col min="7694" max="7694" width="14.7109375" style="1" customWidth="1"/>
    <col min="7695" max="7695" width="20.5703125" style="1" customWidth="1"/>
    <col min="7696" max="7696" width="15.85546875" style="1" customWidth="1"/>
    <col min="7697" max="7697" width="15.7109375" style="1" customWidth="1"/>
    <col min="7698" max="7698" width="14.85546875" style="1" customWidth="1"/>
    <col min="7699" max="7945" width="9.140625" style="1"/>
    <col min="7946" max="7946" width="68.28515625" style="1" customWidth="1"/>
    <col min="7947" max="7948" width="9.140625" style="1"/>
    <col min="7949" max="7949" width="9.28515625" style="1" bestFit="1" customWidth="1"/>
    <col min="7950" max="7950" width="14.7109375" style="1" customWidth="1"/>
    <col min="7951" max="7951" width="20.5703125" style="1" customWidth="1"/>
    <col min="7952" max="7952" width="15.85546875" style="1" customWidth="1"/>
    <col min="7953" max="7953" width="15.7109375" style="1" customWidth="1"/>
    <col min="7954" max="7954" width="14.85546875" style="1" customWidth="1"/>
    <col min="7955" max="8201" width="9.140625" style="1"/>
    <col min="8202" max="8202" width="68.28515625" style="1" customWidth="1"/>
    <col min="8203" max="8204" width="9.140625" style="1"/>
    <col min="8205" max="8205" width="9.28515625" style="1" bestFit="1" customWidth="1"/>
    <col min="8206" max="8206" width="14.7109375" style="1" customWidth="1"/>
    <col min="8207" max="8207" width="20.5703125" style="1" customWidth="1"/>
    <col min="8208" max="8208" width="15.85546875" style="1" customWidth="1"/>
    <col min="8209" max="8209" width="15.7109375" style="1" customWidth="1"/>
    <col min="8210" max="8210" width="14.85546875" style="1" customWidth="1"/>
    <col min="8211" max="8457" width="9.140625" style="1"/>
    <col min="8458" max="8458" width="68.28515625" style="1" customWidth="1"/>
    <col min="8459" max="8460" width="9.140625" style="1"/>
    <col min="8461" max="8461" width="9.28515625" style="1" bestFit="1" customWidth="1"/>
    <col min="8462" max="8462" width="14.7109375" style="1" customWidth="1"/>
    <col min="8463" max="8463" width="20.5703125" style="1" customWidth="1"/>
    <col min="8464" max="8464" width="15.85546875" style="1" customWidth="1"/>
    <col min="8465" max="8465" width="15.7109375" style="1" customWidth="1"/>
    <col min="8466" max="8466" width="14.85546875" style="1" customWidth="1"/>
    <col min="8467" max="8713" width="9.140625" style="1"/>
    <col min="8714" max="8714" width="68.28515625" style="1" customWidth="1"/>
    <col min="8715" max="8716" width="9.140625" style="1"/>
    <col min="8717" max="8717" width="9.28515625" style="1" bestFit="1" customWidth="1"/>
    <col min="8718" max="8718" width="14.7109375" style="1" customWidth="1"/>
    <col min="8719" max="8719" width="20.5703125" style="1" customWidth="1"/>
    <col min="8720" max="8720" width="15.85546875" style="1" customWidth="1"/>
    <col min="8721" max="8721" width="15.7109375" style="1" customWidth="1"/>
    <col min="8722" max="8722" width="14.85546875" style="1" customWidth="1"/>
    <col min="8723" max="8969" width="9.140625" style="1"/>
    <col min="8970" max="8970" width="68.28515625" style="1" customWidth="1"/>
    <col min="8971" max="8972" width="9.140625" style="1"/>
    <col min="8973" max="8973" width="9.28515625" style="1" bestFit="1" customWidth="1"/>
    <col min="8974" max="8974" width="14.7109375" style="1" customWidth="1"/>
    <col min="8975" max="8975" width="20.5703125" style="1" customWidth="1"/>
    <col min="8976" max="8976" width="15.85546875" style="1" customWidth="1"/>
    <col min="8977" max="8977" width="15.7109375" style="1" customWidth="1"/>
    <col min="8978" max="8978" width="14.85546875" style="1" customWidth="1"/>
    <col min="8979" max="9225" width="9.140625" style="1"/>
    <col min="9226" max="9226" width="68.28515625" style="1" customWidth="1"/>
    <col min="9227" max="9228" width="9.140625" style="1"/>
    <col min="9229" max="9229" width="9.28515625" style="1" bestFit="1" customWidth="1"/>
    <col min="9230" max="9230" width="14.7109375" style="1" customWidth="1"/>
    <col min="9231" max="9231" width="20.5703125" style="1" customWidth="1"/>
    <col min="9232" max="9232" width="15.85546875" style="1" customWidth="1"/>
    <col min="9233" max="9233" width="15.7109375" style="1" customWidth="1"/>
    <col min="9234" max="9234" width="14.85546875" style="1" customWidth="1"/>
    <col min="9235" max="9481" width="9.140625" style="1"/>
    <col min="9482" max="9482" width="68.28515625" style="1" customWidth="1"/>
    <col min="9483" max="9484" width="9.140625" style="1"/>
    <col min="9485" max="9485" width="9.28515625" style="1" bestFit="1" customWidth="1"/>
    <col min="9486" max="9486" width="14.7109375" style="1" customWidth="1"/>
    <col min="9487" max="9487" width="20.5703125" style="1" customWidth="1"/>
    <col min="9488" max="9488" width="15.85546875" style="1" customWidth="1"/>
    <col min="9489" max="9489" width="15.7109375" style="1" customWidth="1"/>
    <col min="9490" max="9490" width="14.85546875" style="1" customWidth="1"/>
    <col min="9491" max="9737" width="9.140625" style="1"/>
    <col min="9738" max="9738" width="68.28515625" style="1" customWidth="1"/>
    <col min="9739" max="9740" width="9.140625" style="1"/>
    <col min="9741" max="9741" width="9.28515625" style="1" bestFit="1" customWidth="1"/>
    <col min="9742" max="9742" width="14.7109375" style="1" customWidth="1"/>
    <col min="9743" max="9743" width="20.5703125" style="1" customWidth="1"/>
    <col min="9744" max="9744" width="15.85546875" style="1" customWidth="1"/>
    <col min="9745" max="9745" width="15.7109375" style="1" customWidth="1"/>
    <col min="9746" max="9746" width="14.85546875" style="1" customWidth="1"/>
    <col min="9747" max="9993" width="9.140625" style="1"/>
    <col min="9994" max="9994" width="68.28515625" style="1" customWidth="1"/>
    <col min="9995" max="9996" width="9.140625" style="1"/>
    <col min="9997" max="9997" width="9.28515625" style="1" bestFit="1" customWidth="1"/>
    <col min="9998" max="9998" width="14.7109375" style="1" customWidth="1"/>
    <col min="9999" max="9999" width="20.5703125" style="1" customWidth="1"/>
    <col min="10000" max="10000" width="15.85546875" style="1" customWidth="1"/>
    <col min="10001" max="10001" width="15.7109375" style="1" customWidth="1"/>
    <col min="10002" max="10002" width="14.85546875" style="1" customWidth="1"/>
    <col min="10003" max="10249" width="9.140625" style="1"/>
    <col min="10250" max="10250" width="68.28515625" style="1" customWidth="1"/>
    <col min="10251" max="10252" width="9.140625" style="1"/>
    <col min="10253" max="10253" width="9.28515625" style="1" bestFit="1" customWidth="1"/>
    <col min="10254" max="10254" width="14.7109375" style="1" customWidth="1"/>
    <col min="10255" max="10255" width="20.5703125" style="1" customWidth="1"/>
    <col min="10256" max="10256" width="15.85546875" style="1" customWidth="1"/>
    <col min="10257" max="10257" width="15.7109375" style="1" customWidth="1"/>
    <col min="10258" max="10258" width="14.85546875" style="1" customWidth="1"/>
    <col min="10259" max="10505" width="9.140625" style="1"/>
    <col min="10506" max="10506" width="68.28515625" style="1" customWidth="1"/>
    <col min="10507" max="10508" width="9.140625" style="1"/>
    <col min="10509" max="10509" width="9.28515625" style="1" bestFit="1" customWidth="1"/>
    <col min="10510" max="10510" width="14.7109375" style="1" customWidth="1"/>
    <col min="10511" max="10511" width="20.5703125" style="1" customWidth="1"/>
    <col min="10512" max="10512" width="15.85546875" style="1" customWidth="1"/>
    <col min="10513" max="10513" width="15.7109375" style="1" customWidth="1"/>
    <col min="10514" max="10514" width="14.85546875" style="1" customWidth="1"/>
    <col min="10515" max="10761" width="9.140625" style="1"/>
    <col min="10762" max="10762" width="68.28515625" style="1" customWidth="1"/>
    <col min="10763" max="10764" width="9.140625" style="1"/>
    <col min="10765" max="10765" width="9.28515625" style="1" bestFit="1" customWidth="1"/>
    <col min="10766" max="10766" width="14.7109375" style="1" customWidth="1"/>
    <col min="10767" max="10767" width="20.5703125" style="1" customWidth="1"/>
    <col min="10768" max="10768" width="15.85546875" style="1" customWidth="1"/>
    <col min="10769" max="10769" width="15.7109375" style="1" customWidth="1"/>
    <col min="10770" max="10770" width="14.85546875" style="1" customWidth="1"/>
    <col min="10771" max="11017" width="9.140625" style="1"/>
    <col min="11018" max="11018" width="68.28515625" style="1" customWidth="1"/>
    <col min="11019" max="11020" width="9.140625" style="1"/>
    <col min="11021" max="11021" width="9.28515625" style="1" bestFit="1" customWidth="1"/>
    <col min="11022" max="11022" width="14.7109375" style="1" customWidth="1"/>
    <col min="11023" max="11023" width="20.5703125" style="1" customWidth="1"/>
    <col min="11024" max="11024" width="15.85546875" style="1" customWidth="1"/>
    <col min="11025" max="11025" width="15.7109375" style="1" customWidth="1"/>
    <col min="11026" max="11026" width="14.85546875" style="1" customWidth="1"/>
    <col min="11027" max="11273" width="9.140625" style="1"/>
    <col min="11274" max="11274" width="68.28515625" style="1" customWidth="1"/>
    <col min="11275" max="11276" width="9.140625" style="1"/>
    <col min="11277" max="11277" width="9.28515625" style="1" bestFit="1" customWidth="1"/>
    <col min="11278" max="11278" width="14.7109375" style="1" customWidth="1"/>
    <col min="11279" max="11279" width="20.5703125" style="1" customWidth="1"/>
    <col min="11280" max="11280" width="15.85546875" style="1" customWidth="1"/>
    <col min="11281" max="11281" width="15.7109375" style="1" customWidth="1"/>
    <col min="11282" max="11282" width="14.85546875" style="1" customWidth="1"/>
    <col min="11283" max="11529" width="9.140625" style="1"/>
    <col min="11530" max="11530" width="68.28515625" style="1" customWidth="1"/>
    <col min="11531" max="11532" width="9.140625" style="1"/>
    <col min="11533" max="11533" width="9.28515625" style="1" bestFit="1" customWidth="1"/>
    <col min="11534" max="11534" width="14.7109375" style="1" customWidth="1"/>
    <col min="11535" max="11535" width="20.5703125" style="1" customWidth="1"/>
    <col min="11536" max="11536" width="15.85546875" style="1" customWidth="1"/>
    <col min="11537" max="11537" width="15.7109375" style="1" customWidth="1"/>
    <col min="11538" max="11538" width="14.85546875" style="1" customWidth="1"/>
    <col min="11539" max="11785" width="9.140625" style="1"/>
    <col min="11786" max="11786" width="68.28515625" style="1" customWidth="1"/>
    <col min="11787" max="11788" width="9.140625" style="1"/>
    <col min="11789" max="11789" width="9.28515625" style="1" bestFit="1" customWidth="1"/>
    <col min="11790" max="11790" width="14.7109375" style="1" customWidth="1"/>
    <col min="11791" max="11791" width="20.5703125" style="1" customWidth="1"/>
    <col min="11792" max="11792" width="15.85546875" style="1" customWidth="1"/>
    <col min="11793" max="11793" width="15.7109375" style="1" customWidth="1"/>
    <col min="11794" max="11794" width="14.85546875" style="1" customWidth="1"/>
    <col min="11795" max="12041" width="9.140625" style="1"/>
    <col min="12042" max="12042" width="68.28515625" style="1" customWidth="1"/>
    <col min="12043" max="12044" width="9.140625" style="1"/>
    <col min="12045" max="12045" width="9.28515625" style="1" bestFit="1" customWidth="1"/>
    <col min="12046" max="12046" width="14.7109375" style="1" customWidth="1"/>
    <col min="12047" max="12047" width="20.5703125" style="1" customWidth="1"/>
    <col min="12048" max="12048" width="15.85546875" style="1" customWidth="1"/>
    <col min="12049" max="12049" width="15.7109375" style="1" customWidth="1"/>
    <col min="12050" max="12050" width="14.85546875" style="1" customWidth="1"/>
    <col min="12051" max="12297" width="9.140625" style="1"/>
    <col min="12298" max="12298" width="68.28515625" style="1" customWidth="1"/>
    <col min="12299" max="12300" width="9.140625" style="1"/>
    <col min="12301" max="12301" width="9.28515625" style="1" bestFit="1" customWidth="1"/>
    <col min="12302" max="12302" width="14.7109375" style="1" customWidth="1"/>
    <col min="12303" max="12303" width="20.5703125" style="1" customWidth="1"/>
    <col min="12304" max="12304" width="15.85546875" style="1" customWidth="1"/>
    <col min="12305" max="12305" width="15.7109375" style="1" customWidth="1"/>
    <col min="12306" max="12306" width="14.85546875" style="1" customWidth="1"/>
    <col min="12307" max="12553" width="9.140625" style="1"/>
    <col min="12554" max="12554" width="68.28515625" style="1" customWidth="1"/>
    <col min="12555" max="12556" width="9.140625" style="1"/>
    <col min="12557" max="12557" width="9.28515625" style="1" bestFit="1" customWidth="1"/>
    <col min="12558" max="12558" width="14.7109375" style="1" customWidth="1"/>
    <col min="12559" max="12559" width="20.5703125" style="1" customWidth="1"/>
    <col min="12560" max="12560" width="15.85546875" style="1" customWidth="1"/>
    <col min="12561" max="12561" width="15.7109375" style="1" customWidth="1"/>
    <col min="12562" max="12562" width="14.85546875" style="1" customWidth="1"/>
    <col min="12563" max="12809" width="9.140625" style="1"/>
    <col min="12810" max="12810" width="68.28515625" style="1" customWidth="1"/>
    <col min="12811" max="12812" width="9.140625" style="1"/>
    <col min="12813" max="12813" width="9.28515625" style="1" bestFit="1" customWidth="1"/>
    <col min="12814" max="12814" width="14.7109375" style="1" customWidth="1"/>
    <col min="12815" max="12815" width="20.5703125" style="1" customWidth="1"/>
    <col min="12816" max="12816" width="15.85546875" style="1" customWidth="1"/>
    <col min="12817" max="12817" width="15.7109375" style="1" customWidth="1"/>
    <col min="12818" max="12818" width="14.85546875" style="1" customWidth="1"/>
    <col min="12819" max="13065" width="9.140625" style="1"/>
    <col min="13066" max="13066" width="68.28515625" style="1" customWidth="1"/>
    <col min="13067" max="13068" width="9.140625" style="1"/>
    <col min="13069" max="13069" width="9.28515625" style="1" bestFit="1" customWidth="1"/>
    <col min="13070" max="13070" width="14.7109375" style="1" customWidth="1"/>
    <col min="13071" max="13071" width="20.5703125" style="1" customWidth="1"/>
    <col min="13072" max="13072" width="15.85546875" style="1" customWidth="1"/>
    <col min="13073" max="13073" width="15.7109375" style="1" customWidth="1"/>
    <col min="13074" max="13074" width="14.85546875" style="1" customWidth="1"/>
    <col min="13075" max="13321" width="9.140625" style="1"/>
    <col min="13322" max="13322" width="68.28515625" style="1" customWidth="1"/>
    <col min="13323" max="13324" width="9.140625" style="1"/>
    <col min="13325" max="13325" width="9.28515625" style="1" bestFit="1" customWidth="1"/>
    <col min="13326" max="13326" width="14.7109375" style="1" customWidth="1"/>
    <col min="13327" max="13327" width="20.5703125" style="1" customWidth="1"/>
    <col min="13328" max="13328" width="15.85546875" style="1" customWidth="1"/>
    <col min="13329" max="13329" width="15.7109375" style="1" customWidth="1"/>
    <col min="13330" max="13330" width="14.85546875" style="1" customWidth="1"/>
    <col min="13331" max="13577" width="9.140625" style="1"/>
    <col min="13578" max="13578" width="68.28515625" style="1" customWidth="1"/>
    <col min="13579" max="13580" width="9.140625" style="1"/>
    <col min="13581" max="13581" width="9.28515625" style="1" bestFit="1" customWidth="1"/>
    <col min="13582" max="13582" width="14.7109375" style="1" customWidth="1"/>
    <col min="13583" max="13583" width="20.5703125" style="1" customWidth="1"/>
    <col min="13584" max="13584" width="15.85546875" style="1" customWidth="1"/>
    <col min="13585" max="13585" width="15.7109375" style="1" customWidth="1"/>
    <col min="13586" max="13586" width="14.85546875" style="1" customWidth="1"/>
    <col min="13587" max="13833" width="9.140625" style="1"/>
    <col min="13834" max="13834" width="68.28515625" style="1" customWidth="1"/>
    <col min="13835" max="13836" width="9.140625" style="1"/>
    <col min="13837" max="13837" width="9.28515625" style="1" bestFit="1" customWidth="1"/>
    <col min="13838" max="13838" width="14.7109375" style="1" customWidth="1"/>
    <col min="13839" max="13839" width="20.5703125" style="1" customWidth="1"/>
    <col min="13840" max="13840" width="15.85546875" style="1" customWidth="1"/>
    <col min="13841" max="13841" width="15.7109375" style="1" customWidth="1"/>
    <col min="13842" max="13842" width="14.85546875" style="1" customWidth="1"/>
    <col min="13843" max="14089" width="9.140625" style="1"/>
    <col min="14090" max="14090" width="68.28515625" style="1" customWidth="1"/>
    <col min="14091" max="14092" width="9.140625" style="1"/>
    <col min="14093" max="14093" width="9.28515625" style="1" bestFit="1" customWidth="1"/>
    <col min="14094" max="14094" width="14.7109375" style="1" customWidth="1"/>
    <col min="14095" max="14095" width="20.5703125" style="1" customWidth="1"/>
    <col min="14096" max="14096" width="15.85546875" style="1" customWidth="1"/>
    <col min="14097" max="14097" width="15.7109375" style="1" customWidth="1"/>
    <col min="14098" max="14098" width="14.85546875" style="1" customWidth="1"/>
    <col min="14099" max="14345" width="9.140625" style="1"/>
    <col min="14346" max="14346" width="68.28515625" style="1" customWidth="1"/>
    <col min="14347" max="14348" width="9.140625" style="1"/>
    <col min="14349" max="14349" width="9.28515625" style="1" bestFit="1" customWidth="1"/>
    <col min="14350" max="14350" width="14.7109375" style="1" customWidth="1"/>
    <col min="14351" max="14351" width="20.5703125" style="1" customWidth="1"/>
    <col min="14352" max="14352" width="15.85546875" style="1" customWidth="1"/>
    <col min="14353" max="14353" width="15.7109375" style="1" customWidth="1"/>
    <col min="14354" max="14354" width="14.85546875" style="1" customWidth="1"/>
    <col min="14355" max="14601" width="9.140625" style="1"/>
    <col min="14602" max="14602" width="68.28515625" style="1" customWidth="1"/>
    <col min="14603" max="14604" width="9.140625" style="1"/>
    <col min="14605" max="14605" width="9.28515625" style="1" bestFit="1" customWidth="1"/>
    <col min="14606" max="14606" width="14.7109375" style="1" customWidth="1"/>
    <col min="14607" max="14607" width="20.5703125" style="1" customWidth="1"/>
    <col min="14608" max="14608" width="15.85546875" style="1" customWidth="1"/>
    <col min="14609" max="14609" width="15.7109375" style="1" customWidth="1"/>
    <col min="14610" max="14610" width="14.85546875" style="1" customWidth="1"/>
    <col min="14611" max="14857" width="9.140625" style="1"/>
    <col min="14858" max="14858" width="68.28515625" style="1" customWidth="1"/>
    <col min="14859" max="14860" width="9.140625" style="1"/>
    <col min="14861" max="14861" width="9.28515625" style="1" bestFit="1" customWidth="1"/>
    <col min="14862" max="14862" width="14.7109375" style="1" customWidth="1"/>
    <col min="14863" max="14863" width="20.5703125" style="1" customWidth="1"/>
    <col min="14864" max="14864" width="15.85546875" style="1" customWidth="1"/>
    <col min="14865" max="14865" width="15.7109375" style="1" customWidth="1"/>
    <col min="14866" max="14866" width="14.85546875" style="1" customWidth="1"/>
    <col min="14867" max="15113" width="9.140625" style="1"/>
    <col min="15114" max="15114" width="68.28515625" style="1" customWidth="1"/>
    <col min="15115" max="15116" width="9.140625" style="1"/>
    <col min="15117" max="15117" width="9.28515625" style="1" bestFit="1" customWidth="1"/>
    <col min="15118" max="15118" width="14.7109375" style="1" customWidth="1"/>
    <col min="15119" max="15119" width="20.5703125" style="1" customWidth="1"/>
    <col min="15120" max="15120" width="15.85546875" style="1" customWidth="1"/>
    <col min="15121" max="15121" width="15.7109375" style="1" customWidth="1"/>
    <col min="15122" max="15122" width="14.85546875" style="1" customWidth="1"/>
    <col min="15123" max="15369" width="9.140625" style="1"/>
    <col min="15370" max="15370" width="68.28515625" style="1" customWidth="1"/>
    <col min="15371" max="15372" width="9.140625" style="1"/>
    <col min="15373" max="15373" width="9.28515625" style="1" bestFit="1" customWidth="1"/>
    <col min="15374" max="15374" width="14.7109375" style="1" customWidth="1"/>
    <col min="15375" max="15375" width="20.5703125" style="1" customWidth="1"/>
    <col min="15376" max="15376" width="15.85546875" style="1" customWidth="1"/>
    <col min="15377" max="15377" width="15.7109375" style="1" customWidth="1"/>
    <col min="15378" max="15378" width="14.85546875" style="1" customWidth="1"/>
    <col min="15379" max="15625" width="9.140625" style="1"/>
    <col min="15626" max="15626" width="68.28515625" style="1" customWidth="1"/>
    <col min="15627" max="15628" width="9.140625" style="1"/>
    <col min="15629" max="15629" width="9.28515625" style="1" bestFit="1" customWidth="1"/>
    <col min="15630" max="15630" width="14.7109375" style="1" customWidth="1"/>
    <col min="15631" max="15631" width="20.5703125" style="1" customWidth="1"/>
    <col min="15632" max="15632" width="15.85546875" style="1" customWidth="1"/>
    <col min="15633" max="15633" width="15.7109375" style="1" customWidth="1"/>
    <col min="15634" max="15634" width="14.85546875" style="1" customWidth="1"/>
    <col min="15635" max="15881" width="9.140625" style="1"/>
    <col min="15882" max="15882" width="68.28515625" style="1" customWidth="1"/>
    <col min="15883" max="15884" width="9.140625" style="1"/>
    <col min="15885" max="15885" width="9.28515625" style="1" bestFit="1" customWidth="1"/>
    <col min="15886" max="15886" width="14.7109375" style="1" customWidth="1"/>
    <col min="15887" max="15887" width="20.5703125" style="1" customWidth="1"/>
    <col min="15888" max="15888" width="15.85546875" style="1" customWidth="1"/>
    <col min="15889" max="15889" width="15.7109375" style="1" customWidth="1"/>
    <col min="15890" max="15890" width="14.85546875" style="1" customWidth="1"/>
    <col min="15891" max="16137" width="9.140625" style="1"/>
    <col min="16138" max="16138" width="68.28515625" style="1" customWidth="1"/>
    <col min="16139" max="16140" width="9.140625" style="1"/>
    <col min="16141" max="16141" width="9.28515625" style="1" bestFit="1" customWidth="1"/>
    <col min="16142" max="16142" width="14.7109375" style="1" customWidth="1"/>
    <col min="16143" max="16143" width="20.5703125" style="1" customWidth="1"/>
    <col min="16144" max="16144" width="15.85546875" style="1" customWidth="1"/>
    <col min="16145" max="16145" width="15.7109375" style="1" customWidth="1"/>
    <col min="16146" max="16146" width="14.85546875" style="1" customWidth="1"/>
    <col min="16147" max="16384" width="9.140625" style="1"/>
  </cols>
  <sheetData>
    <row r="1" spans="1:30" ht="15" hidden="1" customHeight="1" x14ac:dyDescent="0.25">
      <c r="J1" s="277"/>
      <c r="N1" s="620"/>
      <c r="O1" s="620"/>
      <c r="P1" s="45"/>
      <c r="S1" s="620"/>
      <c r="T1" s="620"/>
      <c r="U1" s="45"/>
      <c r="W1" s="620"/>
      <c r="X1" s="620"/>
      <c r="Z1" s="620"/>
      <c r="AA1" s="620"/>
    </row>
    <row r="2" spans="1:30" ht="15" hidden="1" customHeight="1" x14ac:dyDescent="0.25">
      <c r="J2" s="277"/>
      <c r="N2" s="620"/>
      <c r="O2" s="620"/>
      <c r="P2" s="45"/>
      <c r="S2" s="620"/>
      <c r="T2" s="620"/>
      <c r="U2" s="45"/>
      <c r="W2" s="620"/>
      <c r="X2" s="620"/>
      <c r="Z2" s="620"/>
      <c r="AA2" s="620"/>
    </row>
    <row r="3" spans="1:30" ht="15" hidden="1" customHeight="1" x14ac:dyDescent="0.25">
      <c r="J3" s="277"/>
      <c r="N3" s="620"/>
      <c r="O3" s="620"/>
      <c r="P3" s="45"/>
      <c r="S3" s="620"/>
      <c r="T3" s="620"/>
      <c r="U3" s="45"/>
      <c r="W3" s="620"/>
      <c r="X3" s="620"/>
      <c r="Z3" s="620"/>
      <c r="AA3" s="620"/>
    </row>
    <row r="4" spans="1:30" ht="15" hidden="1" customHeight="1" x14ac:dyDescent="0.25">
      <c r="H4" s="5"/>
      <c r="I4" s="5"/>
      <c r="N4" s="620"/>
      <c r="O4" s="620"/>
      <c r="P4" s="620"/>
      <c r="Q4" s="620"/>
      <c r="R4" s="620"/>
      <c r="S4" s="620"/>
    </row>
    <row r="5" spans="1:30" ht="15" hidden="1" customHeight="1" x14ac:dyDescent="0.25"/>
    <row r="6" spans="1:30" ht="25.5" customHeight="1" x14ac:dyDescent="0.3">
      <c r="B6" s="624" t="s">
        <v>593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D6" s="6"/>
    </row>
    <row r="7" spans="1:30" x14ac:dyDescent="0.25">
      <c r="J7" s="35"/>
    </row>
    <row r="8" spans="1:30" s="8" customFormat="1" ht="15" customHeight="1" x14ac:dyDescent="0.25">
      <c r="A8" s="35"/>
      <c r="B8" s="625" t="s">
        <v>0</v>
      </c>
      <c r="C8" s="529"/>
      <c r="D8" s="628" t="s">
        <v>1</v>
      </c>
      <c r="E8" s="628" t="s">
        <v>2</v>
      </c>
      <c r="F8" s="628" t="s">
        <v>23</v>
      </c>
      <c r="G8" s="628" t="s">
        <v>3</v>
      </c>
      <c r="H8" s="621" t="s">
        <v>468</v>
      </c>
      <c r="I8" s="621" t="s">
        <v>469</v>
      </c>
      <c r="J8" s="634" t="s">
        <v>613</v>
      </c>
      <c r="K8" s="635" t="s">
        <v>4</v>
      </c>
      <c r="L8" s="636"/>
      <c r="M8" s="637" t="s">
        <v>470</v>
      </c>
      <c r="N8" s="639" t="s">
        <v>4</v>
      </c>
      <c r="O8" s="640"/>
      <c r="P8" s="630" t="s">
        <v>391</v>
      </c>
      <c r="Q8" s="637" t="s">
        <v>471</v>
      </c>
      <c r="R8" s="643" t="s">
        <v>440</v>
      </c>
      <c r="S8" s="646" t="s">
        <v>399</v>
      </c>
      <c r="T8" s="649" t="s">
        <v>397</v>
      </c>
      <c r="U8" s="630" t="s">
        <v>392</v>
      </c>
      <c r="V8" s="637" t="s">
        <v>451</v>
      </c>
      <c r="W8" s="643" t="s">
        <v>454</v>
      </c>
      <c r="X8" s="649" t="s">
        <v>455</v>
      </c>
      <c r="Y8" s="630" t="s">
        <v>441</v>
      </c>
      <c r="Z8" s="643" t="s">
        <v>456</v>
      </c>
      <c r="AA8" s="649" t="s">
        <v>457</v>
      </c>
      <c r="AB8" s="641" t="s">
        <v>27</v>
      </c>
    </row>
    <row r="9" spans="1:30" s="8" customFormat="1" ht="15" customHeight="1" x14ac:dyDescent="0.2">
      <c r="A9" s="35"/>
      <c r="B9" s="626"/>
      <c r="C9" s="530"/>
      <c r="D9" s="629"/>
      <c r="E9" s="629"/>
      <c r="F9" s="629"/>
      <c r="G9" s="629"/>
      <c r="H9" s="622"/>
      <c r="I9" s="622"/>
      <c r="J9" s="622"/>
      <c r="K9" s="633" t="s">
        <v>5</v>
      </c>
      <c r="L9" s="633" t="s">
        <v>26</v>
      </c>
      <c r="M9" s="638"/>
      <c r="N9" s="633" t="s">
        <v>5</v>
      </c>
      <c r="O9" s="633" t="s">
        <v>26</v>
      </c>
      <c r="P9" s="631"/>
      <c r="Q9" s="638"/>
      <c r="R9" s="644"/>
      <c r="S9" s="647"/>
      <c r="T9" s="650"/>
      <c r="U9" s="631"/>
      <c r="V9" s="638"/>
      <c r="W9" s="644"/>
      <c r="X9" s="650"/>
      <c r="Y9" s="631"/>
      <c r="Z9" s="644"/>
      <c r="AA9" s="650"/>
      <c r="AB9" s="642"/>
    </row>
    <row r="10" spans="1:30" s="8" customFormat="1" ht="15" customHeight="1" x14ac:dyDescent="0.2">
      <c r="A10" s="35"/>
      <c r="B10" s="626"/>
      <c r="C10" s="530"/>
      <c r="D10" s="629"/>
      <c r="E10" s="629"/>
      <c r="F10" s="629"/>
      <c r="G10" s="629"/>
      <c r="H10" s="622"/>
      <c r="I10" s="622"/>
      <c r="J10" s="622"/>
      <c r="K10" s="629"/>
      <c r="L10" s="629"/>
      <c r="M10" s="638"/>
      <c r="N10" s="629"/>
      <c r="O10" s="629"/>
      <c r="P10" s="631"/>
      <c r="Q10" s="638"/>
      <c r="R10" s="644"/>
      <c r="S10" s="647"/>
      <c r="T10" s="650"/>
      <c r="U10" s="631"/>
      <c r="V10" s="638"/>
      <c r="W10" s="644"/>
      <c r="X10" s="650"/>
      <c r="Y10" s="631"/>
      <c r="Z10" s="644"/>
      <c r="AA10" s="650"/>
      <c r="AB10" s="642"/>
    </row>
    <row r="11" spans="1:30" s="8" customFormat="1" ht="87" customHeight="1" x14ac:dyDescent="0.2">
      <c r="A11" s="35"/>
      <c r="B11" s="627"/>
      <c r="C11" s="530" t="s">
        <v>24</v>
      </c>
      <c r="D11" s="629"/>
      <c r="E11" s="629"/>
      <c r="F11" s="629"/>
      <c r="G11" s="629"/>
      <c r="H11" s="623"/>
      <c r="I11" s="623"/>
      <c r="J11" s="623"/>
      <c r="K11" s="629"/>
      <c r="L11" s="629"/>
      <c r="M11" s="638"/>
      <c r="N11" s="629"/>
      <c r="O11" s="629"/>
      <c r="P11" s="632"/>
      <c r="Q11" s="638"/>
      <c r="R11" s="645"/>
      <c r="S11" s="648"/>
      <c r="T11" s="651"/>
      <c r="U11" s="632"/>
      <c r="V11" s="638"/>
      <c r="W11" s="645"/>
      <c r="X11" s="651"/>
      <c r="Y11" s="632"/>
      <c r="Z11" s="645"/>
      <c r="AA11" s="651"/>
      <c r="AB11" s="642"/>
    </row>
    <row r="12" spans="1:30" s="8" customFormat="1" ht="14.25" customHeight="1" x14ac:dyDescent="0.25">
      <c r="A12" s="35"/>
      <c r="B12" s="531">
        <v>1</v>
      </c>
      <c r="C12" s="531"/>
      <c r="D12" s="529">
        <v>2</v>
      </c>
      <c r="E12" s="529">
        <v>3</v>
      </c>
      <c r="F12" s="529">
        <v>4</v>
      </c>
      <c r="G12" s="529">
        <v>2</v>
      </c>
      <c r="H12" s="311">
        <v>3</v>
      </c>
      <c r="I12" s="311">
        <v>4</v>
      </c>
      <c r="J12" s="311">
        <v>5</v>
      </c>
      <c r="K12" s="311">
        <v>7</v>
      </c>
      <c r="L12" s="311">
        <v>8</v>
      </c>
      <c r="M12" s="311">
        <v>9</v>
      </c>
      <c r="N12" s="311">
        <v>10</v>
      </c>
      <c r="O12" s="311">
        <v>11</v>
      </c>
      <c r="P12" s="311">
        <v>6</v>
      </c>
      <c r="Q12" s="311">
        <v>13</v>
      </c>
      <c r="R12" s="311">
        <v>7</v>
      </c>
      <c r="S12" s="311">
        <v>14</v>
      </c>
      <c r="T12" s="311">
        <v>8</v>
      </c>
      <c r="U12" s="311">
        <v>9</v>
      </c>
      <c r="V12" s="311">
        <v>17</v>
      </c>
      <c r="W12" s="311">
        <v>10</v>
      </c>
      <c r="X12" s="311">
        <v>11</v>
      </c>
      <c r="Y12" s="311">
        <v>12</v>
      </c>
      <c r="Z12" s="311">
        <v>13</v>
      </c>
      <c r="AA12" s="311">
        <v>14</v>
      </c>
      <c r="AB12" s="533">
        <v>15</v>
      </c>
    </row>
    <row r="13" spans="1:30" ht="30" hidden="1" customHeight="1" x14ac:dyDescent="0.25">
      <c r="B13" s="312" t="s">
        <v>625</v>
      </c>
      <c r="C13" s="313"/>
      <c r="D13" s="314"/>
      <c r="E13" s="314"/>
      <c r="F13" s="314"/>
      <c r="G13" s="147" t="s">
        <v>45</v>
      </c>
      <c r="H13" s="148">
        <f t="shared" ref="H13:O13" si="0">SUM(H14+H16+H20+H23+H26)</f>
        <v>27180.9</v>
      </c>
      <c r="I13" s="148">
        <f t="shared" si="0"/>
        <v>0</v>
      </c>
      <c r="J13" s="148">
        <f t="shared" si="0"/>
        <v>29360.100000000002</v>
      </c>
      <c r="K13" s="148">
        <f t="shared" si="0"/>
        <v>30797.3</v>
      </c>
      <c r="L13" s="148">
        <f t="shared" si="0"/>
        <v>99.4</v>
      </c>
      <c r="M13" s="148">
        <f t="shared" si="0"/>
        <v>30996.700000000004</v>
      </c>
      <c r="N13" s="148">
        <f t="shared" si="0"/>
        <v>30897.300000000003</v>
      </c>
      <c r="O13" s="148">
        <f t="shared" si="0"/>
        <v>99.4</v>
      </c>
      <c r="P13" s="148">
        <f>SUM(P14+P16+P18+P20+P23+P26)</f>
        <v>39870.800000000003</v>
      </c>
      <c r="Q13" s="148">
        <f t="shared" ref="Q13:AC13" si="1">SUM(Q14+Q16+Q18+Q20+Q23+Q26)</f>
        <v>1313.6</v>
      </c>
      <c r="R13" s="148">
        <f t="shared" si="1"/>
        <v>29637.599999999999</v>
      </c>
      <c r="S13" s="148">
        <f t="shared" si="1"/>
        <v>1313.6</v>
      </c>
      <c r="T13" s="148">
        <f t="shared" si="1"/>
        <v>0</v>
      </c>
      <c r="U13" s="148">
        <f t="shared" si="1"/>
        <v>42965.299999999996</v>
      </c>
      <c r="V13" s="148">
        <f t="shared" si="1"/>
        <v>0</v>
      </c>
      <c r="W13" s="148">
        <f t="shared" si="1"/>
        <v>0</v>
      </c>
      <c r="X13" s="148">
        <f t="shared" si="1"/>
        <v>0</v>
      </c>
      <c r="Y13" s="148">
        <f t="shared" si="1"/>
        <v>42620.2</v>
      </c>
      <c r="Z13" s="148">
        <f t="shared" si="1"/>
        <v>0</v>
      </c>
      <c r="AA13" s="148">
        <f t="shared" si="1"/>
        <v>0</v>
      </c>
      <c r="AB13" s="148">
        <f t="shared" si="1"/>
        <v>0</v>
      </c>
      <c r="AC13" s="148">
        <f t="shared" si="1"/>
        <v>0</v>
      </c>
      <c r="AD13" s="6"/>
    </row>
    <row r="14" spans="1:30" ht="30" hidden="1" customHeight="1" x14ac:dyDescent="0.25">
      <c r="B14" s="315" t="s">
        <v>238</v>
      </c>
      <c r="C14" s="316"/>
      <c r="D14" s="317"/>
      <c r="E14" s="317"/>
      <c r="F14" s="317"/>
      <c r="G14" s="318" t="s">
        <v>44</v>
      </c>
      <c r="H14" s="319">
        <f t="shared" ref="H14:N14" si="2">SUM(H15)</f>
        <v>1500</v>
      </c>
      <c r="I14" s="319">
        <f t="shared" si="2"/>
        <v>0</v>
      </c>
      <c r="J14" s="319">
        <f t="shared" si="2"/>
        <v>1709.2</v>
      </c>
      <c r="K14" s="319">
        <f t="shared" si="2"/>
        <v>2566.9</v>
      </c>
      <c r="L14" s="319">
        <f t="shared" si="2"/>
        <v>0</v>
      </c>
      <c r="M14" s="319">
        <f t="shared" si="2"/>
        <v>2558.5</v>
      </c>
      <c r="N14" s="319">
        <f t="shared" si="2"/>
        <v>2558.5</v>
      </c>
      <c r="O14" s="319">
        <f t="shared" ref="O14:AB14" si="3">SUM(O15)</f>
        <v>0</v>
      </c>
      <c r="P14" s="319">
        <f t="shared" si="3"/>
        <v>2837.5</v>
      </c>
      <c r="Q14" s="319">
        <f t="shared" si="3"/>
        <v>1313.6</v>
      </c>
      <c r="R14" s="319">
        <f>SUM(R15)</f>
        <v>0</v>
      </c>
      <c r="S14" s="319">
        <f>SUM(S15)</f>
        <v>1313.6</v>
      </c>
      <c r="T14" s="319">
        <f t="shared" si="3"/>
        <v>0</v>
      </c>
      <c r="U14" s="319">
        <f t="shared" si="3"/>
        <v>2048.6</v>
      </c>
      <c r="V14" s="319">
        <f>SUM(V15)</f>
        <v>0</v>
      </c>
      <c r="W14" s="319">
        <f>SUM(W15)</f>
        <v>0</v>
      </c>
      <c r="X14" s="319">
        <f t="shared" si="3"/>
        <v>0</v>
      </c>
      <c r="Y14" s="319">
        <f t="shared" si="3"/>
        <v>2253.5</v>
      </c>
      <c r="Z14" s="319">
        <f>SUM(Z15)</f>
        <v>0</v>
      </c>
      <c r="AA14" s="319">
        <f t="shared" si="3"/>
        <v>0</v>
      </c>
      <c r="AB14" s="210">
        <f t="shared" si="3"/>
        <v>0</v>
      </c>
      <c r="AC14" s="234"/>
    </row>
    <row r="15" spans="1:30" s="23" customFormat="1" ht="98.25" hidden="1" customHeight="1" x14ac:dyDescent="0.25">
      <c r="A15" s="36"/>
      <c r="B15" s="320" t="s">
        <v>626</v>
      </c>
      <c r="C15" s="321"/>
      <c r="D15" s="322" t="s">
        <v>9</v>
      </c>
      <c r="E15" s="322" t="s">
        <v>7</v>
      </c>
      <c r="F15" s="322" t="s">
        <v>8</v>
      </c>
      <c r="G15" s="323" t="s">
        <v>47</v>
      </c>
      <c r="H15" s="302">
        <v>1500</v>
      </c>
      <c r="I15" s="302"/>
      <c r="J15" s="302">
        <v>1709.2</v>
      </c>
      <c r="K15" s="133">
        <v>2566.9</v>
      </c>
      <c r="L15" s="133"/>
      <c r="M15" s="319">
        <f>SUM(N15:O15)</f>
        <v>2558.5</v>
      </c>
      <c r="N15" s="324">
        <v>2558.5</v>
      </c>
      <c r="O15" s="324"/>
      <c r="P15" s="134">
        <v>2837.5</v>
      </c>
      <c r="Q15" s="319">
        <f>SUM(S15:T15)</f>
        <v>1313.6</v>
      </c>
      <c r="R15" s="325"/>
      <c r="S15" s="324">
        <v>1313.6</v>
      </c>
      <c r="T15" s="324"/>
      <c r="U15" s="134">
        <v>2048.6</v>
      </c>
      <c r="V15" s="319">
        <f>SUM(W15:X15)</f>
        <v>0</v>
      </c>
      <c r="W15" s="133"/>
      <c r="X15" s="324"/>
      <c r="Y15" s="134">
        <v>2253.5</v>
      </c>
      <c r="Z15" s="133"/>
      <c r="AA15" s="324"/>
      <c r="AB15" s="211"/>
      <c r="AC15" s="235">
        <v>1500</v>
      </c>
    </row>
    <row r="16" spans="1:30" ht="38.25" hidden="1" customHeight="1" x14ac:dyDescent="0.25">
      <c r="A16" s="34" t="s">
        <v>177</v>
      </c>
      <c r="B16" s="315" t="s">
        <v>34</v>
      </c>
      <c r="C16" s="326"/>
      <c r="D16" s="327"/>
      <c r="E16" s="327"/>
      <c r="F16" s="328"/>
      <c r="G16" s="318" t="s">
        <v>46</v>
      </c>
      <c r="H16" s="319">
        <f t="shared" ref="H16:I18" si="4">SUM(H17)</f>
        <v>500</v>
      </c>
      <c r="I16" s="319">
        <f t="shared" si="4"/>
        <v>0</v>
      </c>
      <c r="J16" s="319">
        <f t="shared" ref="J16:L18" si="5">SUM(J17)</f>
        <v>426</v>
      </c>
      <c r="K16" s="319">
        <f t="shared" si="5"/>
        <v>4583.1000000000004</v>
      </c>
      <c r="L16" s="319">
        <f t="shared" si="5"/>
        <v>0</v>
      </c>
      <c r="M16" s="319">
        <f>SUM(M17)</f>
        <v>4583.1000000000004</v>
      </c>
      <c r="N16" s="319">
        <f t="shared" ref="N16:AB18" si="6">SUM(N17)</f>
        <v>4583.1000000000004</v>
      </c>
      <c r="O16" s="319">
        <f t="shared" si="6"/>
        <v>0</v>
      </c>
      <c r="P16" s="319">
        <f t="shared" si="6"/>
        <v>300</v>
      </c>
      <c r="Q16" s="319">
        <f t="shared" si="6"/>
        <v>0</v>
      </c>
      <c r="R16" s="319">
        <f t="shared" si="6"/>
        <v>0</v>
      </c>
      <c r="S16" s="319">
        <f t="shared" si="6"/>
        <v>0</v>
      </c>
      <c r="T16" s="319">
        <f t="shared" si="6"/>
        <v>0</v>
      </c>
      <c r="U16" s="319">
        <f t="shared" si="6"/>
        <v>350</v>
      </c>
      <c r="V16" s="319">
        <f t="shared" si="6"/>
        <v>0</v>
      </c>
      <c r="W16" s="319">
        <f t="shared" si="6"/>
        <v>0</v>
      </c>
      <c r="X16" s="319">
        <f t="shared" si="6"/>
        <v>0</v>
      </c>
      <c r="Y16" s="319">
        <f t="shared" si="6"/>
        <v>400</v>
      </c>
      <c r="Z16" s="319">
        <f t="shared" si="6"/>
        <v>0</v>
      </c>
      <c r="AA16" s="319">
        <f t="shared" si="6"/>
        <v>0</v>
      </c>
      <c r="AB16" s="210">
        <f t="shared" si="6"/>
        <v>0</v>
      </c>
      <c r="AC16" s="234"/>
    </row>
    <row r="17" spans="1:30" ht="98.25" hidden="1" customHeight="1" x14ac:dyDescent="0.25">
      <c r="B17" s="320" t="s">
        <v>627</v>
      </c>
      <c r="C17" s="329"/>
      <c r="D17" s="330" t="s">
        <v>9</v>
      </c>
      <c r="E17" s="330" t="s">
        <v>7</v>
      </c>
      <c r="F17" s="331" t="s">
        <v>8</v>
      </c>
      <c r="G17" s="332" t="s">
        <v>74</v>
      </c>
      <c r="H17" s="302">
        <v>500</v>
      </c>
      <c r="I17" s="302"/>
      <c r="J17" s="302">
        <v>426</v>
      </c>
      <c r="K17" s="133">
        <v>4583.1000000000004</v>
      </c>
      <c r="L17" s="133"/>
      <c r="M17" s="319">
        <f>SUM(N17:O17)</f>
        <v>4583.1000000000004</v>
      </c>
      <c r="N17" s="324">
        <v>4583.1000000000004</v>
      </c>
      <c r="O17" s="324"/>
      <c r="P17" s="134">
        <v>300</v>
      </c>
      <c r="Q17" s="319"/>
      <c r="R17" s="325"/>
      <c r="S17" s="324"/>
      <c r="T17" s="324"/>
      <c r="U17" s="134">
        <v>350</v>
      </c>
      <c r="V17" s="319"/>
      <c r="W17" s="133"/>
      <c r="X17" s="324"/>
      <c r="Y17" s="134">
        <v>400</v>
      </c>
      <c r="Z17" s="133"/>
      <c r="AA17" s="324"/>
      <c r="AB17" s="211"/>
      <c r="AC17" s="234">
        <v>500</v>
      </c>
    </row>
    <row r="18" spans="1:30" ht="46.5" hidden="1" customHeight="1" x14ac:dyDescent="0.25">
      <c r="A18" s="34" t="s">
        <v>177</v>
      </c>
      <c r="B18" s="315" t="s">
        <v>595</v>
      </c>
      <c r="C18" s="326"/>
      <c r="D18" s="327"/>
      <c r="E18" s="327"/>
      <c r="F18" s="328"/>
      <c r="G18" s="318" t="s">
        <v>46</v>
      </c>
      <c r="H18" s="319">
        <f t="shared" si="4"/>
        <v>0</v>
      </c>
      <c r="I18" s="319">
        <f t="shared" si="4"/>
        <v>0</v>
      </c>
      <c r="J18" s="319">
        <f t="shared" si="5"/>
        <v>0</v>
      </c>
      <c r="K18" s="319">
        <f t="shared" si="5"/>
        <v>0</v>
      </c>
      <c r="L18" s="319">
        <f t="shared" si="5"/>
        <v>0</v>
      </c>
      <c r="M18" s="319">
        <f>SUM(M19)</f>
        <v>0</v>
      </c>
      <c r="N18" s="319">
        <f t="shared" si="6"/>
        <v>0</v>
      </c>
      <c r="O18" s="319">
        <f t="shared" si="6"/>
        <v>0</v>
      </c>
      <c r="P18" s="319">
        <f t="shared" si="6"/>
        <v>0</v>
      </c>
      <c r="Q18" s="319">
        <f t="shared" si="6"/>
        <v>0</v>
      </c>
      <c r="R18" s="319">
        <f t="shared" si="6"/>
        <v>0</v>
      </c>
      <c r="S18" s="319">
        <f t="shared" si="6"/>
        <v>0</v>
      </c>
      <c r="T18" s="319">
        <f t="shared" si="6"/>
        <v>0</v>
      </c>
      <c r="U18" s="319">
        <f t="shared" si="6"/>
        <v>0</v>
      </c>
      <c r="V18" s="319">
        <f t="shared" si="6"/>
        <v>0</v>
      </c>
      <c r="W18" s="319">
        <f t="shared" si="6"/>
        <v>0</v>
      </c>
      <c r="X18" s="319">
        <f t="shared" si="6"/>
        <v>0</v>
      </c>
      <c r="Y18" s="319">
        <f t="shared" si="6"/>
        <v>0</v>
      </c>
      <c r="Z18" s="319">
        <f t="shared" si="6"/>
        <v>0</v>
      </c>
      <c r="AA18" s="319">
        <f t="shared" si="6"/>
        <v>0</v>
      </c>
      <c r="AB18" s="210">
        <f t="shared" si="6"/>
        <v>0</v>
      </c>
      <c r="AC18" s="234"/>
    </row>
    <row r="19" spans="1:30" ht="71.25" hidden="1" customHeight="1" x14ac:dyDescent="0.25">
      <c r="B19" s="320" t="s">
        <v>628</v>
      </c>
      <c r="C19" s="329"/>
      <c r="D19" s="330"/>
      <c r="E19" s="330"/>
      <c r="F19" s="331"/>
      <c r="G19" s="332"/>
      <c r="H19" s="302"/>
      <c r="I19" s="302"/>
      <c r="J19" s="302"/>
      <c r="K19" s="133"/>
      <c r="L19" s="133"/>
      <c r="M19" s="319"/>
      <c r="N19" s="324"/>
      <c r="O19" s="324"/>
      <c r="P19" s="134"/>
      <c r="Q19" s="319"/>
      <c r="R19" s="325"/>
      <c r="S19" s="324"/>
      <c r="T19" s="324"/>
      <c r="U19" s="134"/>
      <c r="V19" s="319"/>
      <c r="W19" s="133"/>
      <c r="X19" s="324"/>
      <c r="Y19" s="134"/>
      <c r="Z19" s="133"/>
      <c r="AA19" s="324"/>
      <c r="AB19" s="211"/>
      <c r="AC19" s="234"/>
    </row>
    <row r="20" spans="1:30" ht="24" hidden="1" customHeight="1" x14ac:dyDescent="0.25">
      <c r="B20" s="315" t="s">
        <v>35</v>
      </c>
      <c r="C20" s="326"/>
      <c r="D20" s="333"/>
      <c r="E20" s="327"/>
      <c r="F20" s="328"/>
      <c r="G20" s="318" t="s">
        <v>50</v>
      </c>
      <c r="H20" s="319">
        <f t="shared" ref="H20:M20" si="7">SUM(H21:H22)</f>
        <v>25168.7</v>
      </c>
      <c r="I20" s="319">
        <f t="shared" si="7"/>
        <v>0</v>
      </c>
      <c r="J20" s="319">
        <f t="shared" si="7"/>
        <v>27223.7</v>
      </c>
      <c r="K20" s="319">
        <f t="shared" si="7"/>
        <v>23636.3</v>
      </c>
      <c r="L20" s="319">
        <f t="shared" si="7"/>
        <v>0</v>
      </c>
      <c r="M20" s="319">
        <f t="shared" si="7"/>
        <v>23744.7</v>
      </c>
      <c r="N20" s="319">
        <f t="shared" ref="N20:AA20" si="8">SUM(N21:N22)</f>
        <v>23744.7</v>
      </c>
      <c r="O20" s="319">
        <f t="shared" si="8"/>
        <v>0</v>
      </c>
      <c r="P20" s="319">
        <f t="shared" si="8"/>
        <v>32333.3</v>
      </c>
      <c r="Q20" s="319">
        <f t="shared" si="8"/>
        <v>0</v>
      </c>
      <c r="R20" s="319">
        <f t="shared" si="8"/>
        <v>29637.599999999999</v>
      </c>
      <c r="S20" s="319">
        <f>SUM(S21:S22)</f>
        <v>0</v>
      </c>
      <c r="T20" s="319">
        <f t="shared" si="8"/>
        <v>0</v>
      </c>
      <c r="U20" s="319">
        <f t="shared" si="8"/>
        <v>36966.699999999997</v>
      </c>
      <c r="V20" s="319">
        <f t="shared" si="8"/>
        <v>0</v>
      </c>
      <c r="W20" s="319">
        <f t="shared" si="8"/>
        <v>0</v>
      </c>
      <c r="X20" s="319">
        <f t="shared" si="8"/>
        <v>0</v>
      </c>
      <c r="Y20" s="319">
        <f t="shared" si="8"/>
        <v>36966.699999999997</v>
      </c>
      <c r="Z20" s="319">
        <f t="shared" si="8"/>
        <v>0</v>
      </c>
      <c r="AA20" s="319">
        <f t="shared" si="8"/>
        <v>0</v>
      </c>
      <c r="AB20" s="210">
        <f>SUM(AB21:AB22)</f>
        <v>0</v>
      </c>
      <c r="AC20" s="234"/>
    </row>
    <row r="21" spans="1:30" ht="84" hidden="1" customHeight="1" x14ac:dyDescent="0.25">
      <c r="B21" s="334" t="s">
        <v>629</v>
      </c>
      <c r="C21" s="329"/>
      <c r="D21" s="330" t="s">
        <v>9</v>
      </c>
      <c r="E21" s="330" t="s">
        <v>7</v>
      </c>
      <c r="F21" s="331" t="s">
        <v>8</v>
      </c>
      <c r="G21" s="332" t="s">
        <v>212</v>
      </c>
      <c r="H21" s="302">
        <v>24368.7</v>
      </c>
      <c r="I21" s="302"/>
      <c r="J21" s="302">
        <v>24649.9</v>
      </c>
      <c r="K21" s="133">
        <v>22836.3</v>
      </c>
      <c r="L21" s="133"/>
      <c r="M21" s="319">
        <f>SUM(N21:O21)</f>
        <v>22936.3</v>
      </c>
      <c r="N21" s="324">
        <v>22936.3</v>
      </c>
      <c r="O21" s="324"/>
      <c r="P21" s="134">
        <v>31133.3</v>
      </c>
      <c r="Q21" s="319"/>
      <c r="R21" s="325">
        <v>29637.599999999999</v>
      </c>
      <c r="S21" s="324"/>
      <c r="T21" s="324"/>
      <c r="U21" s="134">
        <v>35766.699999999997</v>
      </c>
      <c r="V21" s="319"/>
      <c r="W21" s="324"/>
      <c r="X21" s="324"/>
      <c r="Y21" s="134">
        <v>35766.699999999997</v>
      </c>
      <c r="Z21" s="324"/>
      <c r="AA21" s="324"/>
      <c r="AB21" s="211"/>
      <c r="AC21" s="234">
        <v>24500</v>
      </c>
    </row>
    <row r="22" spans="1:30" ht="96" hidden="1" customHeight="1" x14ac:dyDescent="0.25">
      <c r="B22" s="320" t="s">
        <v>630</v>
      </c>
      <c r="C22" s="329"/>
      <c r="D22" s="330" t="s">
        <v>9</v>
      </c>
      <c r="E22" s="330" t="s">
        <v>7</v>
      </c>
      <c r="F22" s="331" t="s">
        <v>8</v>
      </c>
      <c r="G22" s="332" t="s">
        <v>75</v>
      </c>
      <c r="H22" s="302">
        <v>800</v>
      </c>
      <c r="I22" s="302"/>
      <c r="J22" s="302">
        <v>2573.8000000000002</v>
      </c>
      <c r="K22" s="133">
        <v>800</v>
      </c>
      <c r="L22" s="133"/>
      <c r="M22" s="319">
        <f>SUM(N22:O22)</f>
        <v>808.4</v>
      </c>
      <c r="N22" s="324">
        <v>808.4</v>
      </c>
      <c r="O22" s="324"/>
      <c r="P22" s="134">
        <v>1200</v>
      </c>
      <c r="Q22" s="319"/>
      <c r="R22" s="325"/>
      <c r="S22" s="133"/>
      <c r="T22" s="324"/>
      <c r="U22" s="134">
        <v>1200</v>
      </c>
      <c r="V22" s="319"/>
      <c r="W22" s="324"/>
      <c r="X22" s="324"/>
      <c r="Y22" s="134">
        <v>1200</v>
      </c>
      <c r="Z22" s="324"/>
      <c r="AA22" s="324"/>
      <c r="AB22" s="211"/>
      <c r="AC22" s="234">
        <v>800</v>
      </c>
    </row>
    <row r="23" spans="1:30" ht="34.5" hidden="1" customHeight="1" x14ac:dyDescent="0.25">
      <c r="B23" s="335" t="s">
        <v>211</v>
      </c>
      <c r="C23" s="316"/>
      <c r="D23" s="327"/>
      <c r="E23" s="327"/>
      <c r="F23" s="328"/>
      <c r="G23" s="318" t="s">
        <v>213</v>
      </c>
      <c r="H23" s="319">
        <f t="shared" ref="H23:M23" si="9">SUM(H24:H25)</f>
        <v>12.2</v>
      </c>
      <c r="I23" s="319">
        <f t="shared" si="9"/>
        <v>0</v>
      </c>
      <c r="J23" s="319">
        <f t="shared" si="9"/>
        <v>1.2</v>
      </c>
      <c r="K23" s="319">
        <f t="shared" si="9"/>
        <v>11</v>
      </c>
      <c r="L23" s="319">
        <f t="shared" si="9"/>
        <v>99.4</v>
      </c>
      <c r="M23" s="319">
        <f t="shared" si="9"/>
        <v>110.4</v>
      </c>
      <c r="N23" s="319">
        <f t="shared" ref="N23:AB23" si="10">SUM(N24:N25)</f>
        <v>11</v>
      </c>
      <c r="O23" s="319">
        <f t="shared" si="10"/>
        <v>99.4</v>
      </c>
      <c r="P23" s="319">
        <f t="shared" si="10"/>
        <v>0</v>
      </c>
      <c r="Q23" s="319">
        <f t="shared" si="10"/>
        <v>0</v>
      </c>
      <c r="R23" s="319">
        <f t="shared" si="10"/>
        <v>0</v>
      </c>
      <c r="S23" s="319">
        <f>SUM(S24:S25)</f>
        <v>0</v>
      </c>
      <c r="T23" s="319">
        <f t="shared" ref="T23:Z23" si="11">SUM(T24:T25)</f>
        <v>0</v>
      </c>
      <c r="U23" s="319">
        <f t="shared" si="11"/>
        <v>0</v>
      </c>
      <c r="V23" s="319">
        <f t="shared" si="11"/>
        <v>0</v>
      </c>
      <c r="W23" s="319">
        <f t="shared" si="11"/>
        <v>0</v>
      </c>
      <c r="X23" s="319">
        <f t="shared" si="11"/>
        <v>0</v>
      </c>
      <c r="Y23" s="319">
        <f t="shared" si="11"/>
        <v>0</v>
      </c>
      <c r="Z23" s="319">
        <f t="shared" si="11"/>
        <v>0</v>
      </c>
      <c r="AA23" s="319">
        <f t="shared" si="10"/>
        <v>0</v>
      </c>
      <c r="AB23" s="210">
        <f t="shared" si="10"/>
        <v>0</v>
      </c>
      <c r="AC23" s="234"/>
    </row>
    <row r="24" spans="1:30" ht="78" hidden="1" customHeight="1" x14ac:dyDescent="0.25">
      <c r="A24" s="34">
        <v>521</v>
      </c>
      <c r="B24" s="334" t="s">
        <v>631</v>
      </c>
      <c r="C24" s="329"/>
      <c r="D24" s="330" t="s">
        <v>9</v>
      </c>
      <c r="E24" s="330" t="s">
        <v>7</v>
      </c>
      <c r="F24" s="331" t="s">
        <v>10</v>
      </c>
      <c r="G24" s="336" t="s">
        <v>214</v>
      </c>
      <c r="H24" s="302">
        <v>11</v>
      </c>
      <c r="I24" s="302"/>
      <c r="J24" s="302">
        <v>0</v>
      </c>
      <c r="K24" s="133"/>
      <c r="L24" s="133">
        <v>99.4</v>
      </c>
      <c r="M24" s="319">
        <f>SUM(N24:O24)</f>
        <v>99.4</v>
      </c>
      <c r="N24" s="302"/>
      <c r="O24" s="302">
        <v>99.4</v>
      </c>
      <c r="P24" s="134"/>
      <c r="Q24" s="319"/>
      <c r="R24" s="325"/>
      <c r="S24" s="302"/>
      <c r="T24" s="337"/>
      <c r="U24" s="134"/>
      <c r="V24" s="319"/>
      <c r="W24" s="302"/>
      <c r="X24" s="337"/>
      <c r="Y24" s="134"/>
      <c r="Z24" s="338"/>
      <c r="AA24" s="339"/>
      <c r="AB24" s="124"/>
      <c r="AC24" s="234"/>
    </row>
    <row r="25" spans="1:30" ht="61.5" hidden="1" customHeight="1" x14ac:dyDescent="0.25">
      <c r="B25" s="320" t="s">
        <v>632</v>
      </c>
      <c r="C25" s="329"/>
      <c r="D25" s="330" t="s">
        <v>9</v>
      </c>
      <c r="E25" s="330" t="s">
        <v>7</v>
      </c>
      <c r="F25" s="331" t="s">
        <v>10</v>
      </c>
      <c r="G25" s="332" t="s">
        <v>223</v>
      </c>
      <c r="H25" s="302">
        <v>1.2</v>
      </c>
      <c r="I25" s="302"/>
      <c r="J25" s="302">
        <v>1.2</v>
      </c>
      <c r="K25" s="133">
        <v>11</v>
      </c>
      <c r="L25" s="133"/>
      <c r="M25" s="319">
        <f>SUM(N25:O25)</f>
        <v>11</v>
      </c>
      <c r="N25" s="302">
        <v>11</v>
      </c>
      <c r="O25" s="302"/>
      <c r="P25" s="134"/>
      <c r="Q25" s="319"/>
      <c r="R25" s="325"/>
      <c r="S25" s="133"/>
      <c r="T25" s="133"/>
      <c r="U25" s="134"/>
      <c r="V25" s="319"/>
      <c r="W25" s="133"/>
      <c r="X25" s="133"/>
      <c r="Y25" s="134"/>
      <c r="Z25" s="324"/>
      <c r="AA25" s="324"/>
      <c r="AB25" s="124"/>
      <c r="AC25" s="234">
        <v>1.2</v>
      </c>
    </row>
    <row r="26" spans="1:30" ht="36.75" hidden="1" customHeight="1" x14ac:dyDescent="0.25">
      <c r="B26" s="335" t="s">
        <v>596</v>
      </c>
      <c r="C26" s="326"/>
      <c r="D26" s="333"/>
      <c r="E26" s="333"/>
      <c r="F26" s="340"/>
      <c r="G26" s="341"/>
      <c r="H26" s="319"/>
      <c r="I26" s="319">
        <f>SUM(I27)</f>
        <v>0</v>
      </c>
      <c r="J26" s="319">
        <f t="shared" ref="J26:AA26" si="12">SUM(J27)</f>
        <v>0</v>
      </c>
      <c r="K26" s="319">
        <f t="shared" si="12"/>
        <v>0</v>
      </c>
      <c r="L26" s="319">
        <f t="shared" si="12"/>
        <v>0</v>
      </c>
      <c r="M26" s="319">
        <f t="shared" si="12"/>
        <v>0</v>
      </c>
      <c r="N26" s="319">
        <f t="shared" si="12"/>
        <v>0</v>
      </c>
      <c r="O26" s="319">
        <f t="shared" si="12"/>
        <v>0</v>
      </c>
      <c r="P26" s="319">
        <f t="shared" si="12"/>
        <v>4400</v>
      </c>
      <c r="Q26" s="319">
        <f t="shared" si="12"/>
        <v>0</v>
      </c>
      <c r="R26" s="319">
        <f t="shared" si="12"/>
        <v>0</v>
      </c>
      <c r="S26" s="319">
        <f t="shared" si="12"/>
        <v>0</v>
      </c>
      <c r="T26" s="319">
        <f t="shared" si="12"/>
        <v>0</v>
      </c>
      <c r="U26" s="319">
        <f t="shared" si="12"/>
        <v>3600</v>
      </c>
      <c r="V26" s="319">
        <f t="shared" si="12"/>
        <v>0</v>
      </c>
      <c r="W26" s="319">
        <f t="shared" si="12"/>
        <v>0</v>
      </c>
      <c r="X26" s="319">
        <f t="shared" si="12"/>
        <v>0</v>
      </c>
      <c r="Y26" s="319">
        <f t="shared" si="12"/>
        <v>3000</v>
      </c>
      <c r="Z26" s="319">
        <f t="shared" si="12"/>
        <v>0</v>
      </c>
      <c r="AA26" s="319">
        <f t="shared" si="12"/>
        <v>0</v>
      </c>
      <c r="AB26" s="124"/>
      <c r="AC26" s="234"/>
    </row>
    <row r="27" spans="1:30" ht="51" hidden="1" customHeight="1" x14ac:dyDescent="0.25">
      <c r="B27" s="320" t="s">
        <v>458</v>
      </c>
      <c r="C27" s="329"/>
      <c r="D27" s="330"/>
      <c r="E27" s="330"/>
      <c r="F27" s="331"/>
      <c r="G27" s="332" t="s">
        <v>459</v>
      </c>
      <c r="H27" s="302">
        <v>0</v>
      </c>
      <c r="I27" s="302">
        <v>0</v>
      </c>
      <c r="J27" s="302">
        <v>0</v>
      </c>
      <c r="K27" s="133"/>
      <c r="L27" s="133"/>
      <c r="M27" s="319"/>
      <c r="N27" s="302"/>
      <c r="O27" s="302"/>
      <c r="P27" s="134">
        <v>4400</v>
      </c>
      <c r="Q27" s="319"/>
      <c r="R27" s="325"/>
      <c r="S27" s="133"/>
      <c r="T27" s="133"/>
      <c r="U27" s="134">
        <v>3600</v>
      </c>
      <c r="V27" s="319"/>
      <c r="W27" s="133"/>
      <c r="X27" s="133"/>
      <c r="Y27" s="134">
        <v>3000</v>
      </c>
      <c r="Z27" s="324"/>
      <c r="AA27" s="324"/>
      <c r="AB27" s="124"/>
      <c r="AC27" s="234"/>
    </row>
    <row r="28" spans="1:30" ht="32.25" hidden="1" customHeight="1" x14ac:dyDescent="0.25">
      <c r="A28" s="34" t="s">
        <v>177</v>
      </c>
      <c r="B28" s="342" t="s">
        <v>377</v>
      </c>
      <c r="C28" s="342"/>
      <c r="D28" s="343"/>
      <c r="E28" s="343"/>
      <c r="F28" s="344"/>
      <c r="G28" s="147" t="s">
        <v>49</v>
      </c>
      <c r="H28" s="148">
        <f t="shared" ref="H28:AC28" si="13">SUM(H29:H30)</f>
        <v>6373.1</v>
      </c>
      <c r="I28" s="148">
        <f t="shared" si="13"/>
        <v>0</v>
      </c>
      <c r="J28" s="148">
        <f t="shared" si="13"/>
        <v>5941.6</v>
      </c>
      <c r="K28" s="148">
        <f t="shared" si="13"/>
        <v>2000</v>
      </c>
      <c r="L28" s="148">
        <f t="shared" si="13"/>
        <v>2969.5</v>
      </c>
      <c r="M28" s="148">
        <f t="shared" si="13"/>
        <v>4969.5</v>
      </c>
      <c r="N28" s="148">
        <f t="shared" si="13"/>
        <v>2000</v>
      </c>
      <c r="O28" s="148">
        <f t="shared" si="13"/>
        <v>2969.5</v>
      </c>
      <c r="P28" s="148">
        <f t="shared" si="13"/>
        <v>2838.4</v>
      </c>
      <c r="Q28" s="148">
        <f t="shared" si="13"/>
        <v>0</v>
      </c>
      <c r="R28" s="148">
        <f t="shared" si="13"/>
        <v>0</v>
      </c>
      <c r="S28" s="148">
        <f t="shared" si="13"/>
        <v>0</v>
      </c>
      <c r="T28" s="148">
        <f t="shared" si="13"/>
        <v>3287.9</v>
      </c>
      <c r="U28" s="148">
        <f t="shared" si="13"/>
        <v>2061.9</v>
      </c>
      <c r="V28" s="148">
        <f t="shared" si="13"/>
        <v>0</v>
      </c>
      <c r="W28" s="148">
        <f t="shared" si="13"/>
        <v>0</v>
      </c>
      <c r="X28" s="148">
        <f t="shared" si="13"/>
        <v>3287.9</v>
      </c>
      <c r="Y28" s="148">
        <f t="shared" si="13"/>
        <v>2097.6</v>
      </c>
      <c r="Z28" s="148">
        <f t="shared" si="13"/>
        <v>0</v>
      </c>
      <c r="AA28" s="148">
        <f t="shared" si="13"/>
        <v>3287.9</v>
      </c>
      <c r="AB28" s="209">
        <f t="shared" si="13"/>
        <v>0</v>
      </c>
      <c r="AC28" s="233">
        <f t="shared" si="13"/>
        <v>2000</v>
      </c>
      <c r="AD28" s="6"/>
    </row>
    <row r="29" spans="1:30" ht="63.75" hidden="1" customHeight="1" x14ac:dyDescent="0.25">
      <c r="A29" s="34">
        <v>530</v>
      </c>
      <c r="B29" s="345" t="s">
        <v>472</v>
      </c>
      <c r="C29" s="346"/>
      <c r="D29" s="347" t="s">
        <v>9</v>
      </c>
      <c r="E29" s="347" t="s">
        <v>11</v>
      </c>
      <c r="F29" s="347" t="s">
        <v>14</v>
      </c>
      <c r="G29" s="336" t="s">
        <v>473</v>
      </c>
      <c r="H29" s="302">
        <v>3273.1</v>
      </c>
      <c r="I29" s="302"/>
      <c r="J29" s="302">
        <v>3273.1</v>
      </c>
      <c r="K29" s="133"/>
      <c r="L29" s="133">
        <v>2969.5</v>
      </c>
      <c r="M29" s="319">
        <f>SUM(N29:O29)</f>
        <v>2969.5</v>
      </c>
      <c r="N29" s="324"/>
      <c r="O29" s="324">
        <v>2969.5</v>
      </c>
      <c r="P29" s="134"/>
      <c r="Q29" s="319"/>
      <c r="R29" s="325"/>
      <c r="S29" s="324"/>
      <c r="T29" s="526">
        <v>3287.9</v>
      </c>
      <c r="U29" s="134"/>
      <c r="V29" s="319"/>
      <c r="W29" s="324"/>
      <c r="X29" s="339">
        <v>3287.9</v>
      </c>
      <c r="Y29" s="134"/>
      <c r="Z29" s="324"/>
      <c r="AA29" s="339">
        <v>3287.9</v>
      </c>
      <c r="AB29" s="124"/>
      <c r="AC29" s="234"/>
    </row>
    <row r="30" spans="1:30" ht="68.25" hidden="1" customHeight="1" x14ac:dyDescent="0.25">
      <c r="B30" s="348" t="s">
        <v>566</v>
      </c>
      <c r="C30" s="349"/>
      <c r="D30" s="350" t="s">
        <v>9</v>
      </c>
      <c r="E30" s="350" t="s">
        <v>11</v>
      </c>
      <c r="F30" s="347" t="s">
        <v>14</v>
      </c>
      <c r="G30" s="332" t="s">
        <v>224</v>
      </c>
      <c r="H30" s="302">
        <v>3100</v>
      </c>
      <c r="I30" s="302"/>
      <c r="J30" s="302">
        <v>2668.5</v>
      </c>
      <c r="K30" s="133">
        <v>2000</v>
      </c>
      <c r="L30" s="133"/>
      <c r="M30" s="319">
        <f>SUM(N30:O30)</f>
        <v>2000</v>
      </c>
      <c r="N30" s="324">
        <v>2000</v>
      </c>
      <c r="O30" s="324"/>
      <c r="P30" s="134">
        <v>2838.4</v>
      </c>
      <c r="Q30" s="319"/>
      <c r="R30" s="325"/>
      <c r="S30" s="324"/>
      <c r="T30" s="133"/>
      <c r="U30" s="134">
        <v>2061.9</v>
      </c>
      <c r="V30" s="319"/>
      <c r="W30" s="324"/>
      <c r="X30" s="324"/>
      <c r="Y30" s="134">
        <v>2097.6</v>
      </c>
      <c r="Z30" s="324"/>
      <c r="AA30" s="324"/>
      <c r="AB30" s="124"/>
      <c r="AC30" s="234">
        <v>2000</v>
      </c>
    </row>
    <row r="31" spans="1:30" ht="30.75" hidden="1" customHeight="1" x14ac:dyDescent="0.25">
      <c r="A31" s="34" t="s">
        <v>177</v>
      </c>
      <c r="B31" s="351" t="s">
        <v>635</v>
      </c>
      <c r="C31" s="352"/>
      <c r="D31" s="147"/>
      <c r="E31" s="147"/>
      <c r="F31" s="147"/>
      <c r="G31" s="147" t="s">
        <v>51</v>
      </c>
      <c r="H31" s="148">
        <f t="shared" ref="H31:AC31" si="14">SUM(H32:H34)</f>
        <v>1000</v>
      </c>
      <c r="I31" s="148">
        <f t="shared" si="14"/>
        <v>0</v>
      </c>
      <c r="J31" s="148">
        <f t="shared" si="14"/>
        <v>5614.2</v>
      </c>
      <c r="K31" s="148">
        <f t="shared" si="14"/>
        <v>300</v>
      </c>
      <c r="L31" s="148">
        <f t="shared" si="14"/>
        <v>0</v>
      </c>
      <c r="M31" s="148">
        <f t="shared" si="14"/>
        <v>2969.7</v>
      </c>
      <c r="N31" s="148">
        <f t="shared" si="14"/>
        <v>600</v>
      </c>
      <c r="O31" s="148">
        <f t="shared" si="14"/>
        <v>2369.6999999999998</v>
      </c>
      <c r="P31" s="148">
        <f t="shared" si="14"/>
        <v>700</v>
      </c>
      <c r="Q31" s="148">
        <f t="shared" si="14"/>
        <v>0</v>
      </c>
      <c r="R31" s="148">
        <f t="shared" si="14"/>
        <v>0</v>
      </c>
      <c r="S31" s="148">
        <f t="shared" si="14"/>
        <v>0</v>
      </c>
      <c r="T31" s="148">
        <f t="shared" si="14"/>
        <v>0</v>
      </c>
      <c r="U31" s="148">
        <f t="shared" si="14"/>
        <v>700</v>
      </c>
      <c r="V31" s="148">
        <f t="shared" si="14"/>
        <v>0</v>
      </c>
      <c r="W31" s="148">
        <f t="shared" si="14"/>
        <v>0</v>
      </c>
      <c r="X31" s="148">
        <f t="shared" si="14"/>
        <v>0</v>
      </c>
      <c r="Y31" s="148">
        <f t="shared" si="14"/>
        <v>700</v>
      </c>
      <c r="Z31" s="148">
        <f t="shared" si="14"/>
        <v>0</v>
      </c>
      <c r="AA31" s="148">
        <f t="shared" si="14"/>
        <v>0</v>
      </c>
      <c r="AB31" s="209">
        <f t="shared" si="14"/>
        <v>0</v>
      </c>
      <c r="AC31" s="233">
        <f t="shared" si="14"/>
        <v>300</v>
      </c>
    </row>
    <row r="32" spans="1:30" ht="54" hidden="1" customHeight="1" x14ac:dyDescent="0.25">
      <c r="A32" s="34">
        <v>520</v>
      </c>
      <c r="B32" s="348" t="s">
        <v>633</v>
      </c>
      <c r="C32" s="353"/>
      <c r="D32" s="354" t="s">
        <v>9</v>
      </c>
      <c r="E32" s="347" t="s">
        <v>11</v>
      </c>
      <c r="F32" s="347" t="s">
        <v>14</v>
      </c>
      <c r="G32" s="332" t="s">
        <v>474</v>
      </c>
      <c r="H32" s="302"/>
      <c r="I32" s="302"/>
      <c r="J32" s="302">
        <v>4614.2</v>
      </c>
      <c r="K32" s="133"/>
      <c r="L32" s="133"/>
      <c r="M32" s="319">
        <f>SUM(N32:O32)</f>
        <v>2369.6999999999998</v>
      </c>
      <c r="N32" s="324"/>
      <c r="O32" s="324">
        <v>2369.6999999999998</v>
      </c>
      <c r="P32" s="134"/>
      <c r="Q32" s="319">
        <f>SUM(S32:T32)</f>
        <v>0</v>
      </c>
      <c r="R32" s="325"/>
      <c r="S32" s="324"/>
      <c r="T32" s="324"/>
      <c r="U32" s="134"/>
      <c r="V32" s="319">
        <f>SUM(W32:X32)</f>
        <v>0</v>
      </c>
      <c r="W32" s="324"/>
      <c r="X32" s="324"/>
      <c r="Y32" s="134">
        <f>SUM(Z32)</f>
        <v>0</v>
      </c>
      <c r="Z32" s="324"/>
      <c r="AA32" s="324"/>
      <c r="AB32" s="124"/>
      <c r="AC32" s="234"/>
    </row>
    <row r="33" spans="1:260" ht="81.75" hidden="1" customHeight="1" x14ac:dyDescent="0.25">
      <c r="B33" s="348" t="s">
        <v>634</v>
      </c>
      <c r="C33" s="353"/>
      <c r="D33" s="354" t="s">
        <v>9</v>
      </c>
      <c r="E33" s="347" t="s">
        <v>11</v>
      </c>
      <c r="F33" s="347" t="s">
        <v>14</v>
      </c>
      <c r="G33" s="332" t="s">
        <v>229</v>
      </c>
      <c r="H33" s="302">
        <v>300</v>
      </c>
      <c r="I33" s="302"/>
      <c r="J33" s="302">
        <v>300</v>
      </c>
      <c r="K33" s="133">
        <v>85</v>
      </c>
      <c r="L33" s="133"/>
      <c r="M33" s="319">
        <f>SUM(N33:O33)</f>
        <v>85</v>
      </c>
      <c r="N33" s="324">
        <v>85</v>
      </c>
      <c r="O33" s="324"/>
      <c r="P33" s="134">
        <v>205</v>
      </c>
      <c r="Q33" s="319"/>
      <c r="R33" s="325"/>
      <c r="S33" s="133"/>
      <c r="T33" s="324"/>
      <c r="U33" s="134">
        <v>205</v>
      </c>
      <c r="V33" s="319"/>
      <c r="W33" s="133"/>
      <c r="X33" s="324"/>
      <c r="Y33" s="134">
        <v>205</v>
      </c>
      <c r="Z33" s="324"/>
      <c r="AA33" s="324"/>
      <c r="AB33" s="124"/>
      <c r="AC33" s="234">
        <v>85</v>
      </c>
    </row>
    <row r="34" spans="1:260" ht="48.75" hidden="1" customHeight="1" x14ac:dyDescent="0.25">
      <c r="B34" s="348" t="s">
        <v>636</v>
      </c>
      <c r="C34" s="353"/>
      <c r="D34" s="354" t="s">
        <v>9</v>
      </c>
      <c r="E34" s="347" t="s">
        <v>11</v>
      </c>
      <c r="F34" s="347" t="s">
        <v>14</v>
      </c>
      <c r="G34" s="332" t="s">
        <v>239</v>
      </c>
      <c r="H34" s="302">
        <v>700</v>
      </c>
      <c r="I34" s="302"/>
      <c r="J34" s="302">
        <v>700</v>
      </c>
      <c r="K34" s="133">
        <v>215</v>
      </c>
      <c r="L34" s="133"/>
      <c r="M34" s="319">
        <f>SUM(N34:O34)</f>
        <v>515</v>
      </c>
      <c r="N34" s="324">
        <v>515</v>
      </c>
      <c r="O34" s="324"/>
      <c r="P34" s="134">
        <v>495</v>
      </c>
      <c r="Q34" s="319"/>
      <c r="R34" s="325"/>
      <c r="S34" s="133"/>
      <c r="T34" s="324"/>
      <c r="U34" s="134">
        <v>495</v>
      </c>
      <c r="V34" s="319"/>
      <c r="W34" s="133"/>
      <c r="X34" s="324"/>
      <c r="Y34" s="134">
        <v>495</v>
      </c>
      <c r="Z34" s="324"/>
      <c r="AA34" s="324"/>
      <c r="AB34" s="124"/>
      <c r="AC34" s="234">
        <v>215</v>
      </c>
    </row>
    <row r="35" spans="1:260" ht="33" hidden="1" customHeight="1" x14ac:dyDescent="0.25">
      <c r="A35" s="34" t="s">
        <v>177</v>
      </c>
      <c r="B35" s="355" t="s">
        <v>637</v>
      </c>
      <c r="C35" s="355"/>
      <c r="D35" s="146"/>
      <c r="E35" s="146"/>
      <c r="F35" s="146"/>
      <c r="G35" s="147" t="s">
        <v>79</v>
      </c>
      <c r="H35" s="148">
        <f t="shared" ref="H35:AB35" si="15">SUM(H36)</f>
        <v>100</v>
      </c>
      <c r="I35" s="148">
        <f t="shared" si="15"/>
        <v>100</v>
      </c>
      <c r="J35" s="148">
        <f t="shared" si="15"/>
        <v>100</v>
      </c>
      <c r="K35" s="148">
        <f t="shared" si="15"/>
        <v>100</v>
      </c>
      <c r="L35" s="148">
        <f t="shared" si="15"/>
        <v>0</v>
      </c>
      <c r="M35" s="148">
        <f t="shared" si="15"/>
        <v>100</v>
      </c>
      <c r="N35" s="148">
        <f t="shared" si="15"/>
        <v>100</v>
      </c>
      <c r="O35" s="148">
        <f t="shared" si="15"/>
        <v>0</v>
      </c>
      <c r="P35" s="148">
        <f t="shared" si="15"/>
        <v>100</v>
      </c>
      <c r="Q35" s="148">
        <f t="shared" si="15"/>
        <v>0</v>
      </c>
      <c r="R35" s="148">
        <f t="shared" si="15"/>
        <v>0</v>
      </c>
      <c r="S35" s="148">
        <f t="shared" si="15"/>
        <v>0</v>
      </c>
      <c r="T35" s="148">
        <f t="shared" si="15"/>
        <v>0</v>
      </c>
      <c r="U35" s="148">
        <f t="shared" si="15"/>
        <v>200</v>
      </c>
      <c r="V35" s="148">
        <f t="shared" si="15"/>
        <v>0</v>
      </c>
      <c r="W35" s="148">
        <f t="shared" si="15"/>
        <v>0</v>
      </c>
      <c r="X35" s="148">
        <f t="shared" si="15"/>
        <v>0</v>
      </c>
      <c r="Y35" s="148">
        <f t="shared" si="15"/>
        <v>200</v>
      </c>
      <c r="Z35" s="148">
        <f t="shared" si="15"/>
        <v>0</v>
      </c>
      <c r="AA35" s="148">
        <f t="shared" si="15"/>
        <v>0</v>
      </c>
      <c r="AB35" s="209">
        <f t="shared" si="15"/>
        <v>100</v>
      </c>
      <c r="AC35" s="233">
        <f>SUM(AC36)</f>
        <v>100</v>
      </c>
    </row>
    <row r="36" spans="1:260" ht="42.75" hidden="1" customHeight="1" x14ac:dyDescent="0.25">
      <c r="B36" s="348" t="s">
        <v>638</v>
      </c>
      <c r="C36" s="348"/>
      <c r="D36" s="347" t="s">
        <v>9</v>
      </c>
      <c r="E36" s="347" t="s">
        <v>17</v>
      </c>
      <c r="F36" s="347" t="s">
        <v>22</v>
      </c>
      <c r="G36" s="332" t="s">
        <v>282</v>
      </c>
      <c r="H36" s="302">
        <v>100</v>
      </c>
      <c r="I36" s="302">
        <v>100</v>
      </c>
      <c r="J36" s="302">
        <v>100</v>
      </c>
      <c r="K36" s="133">
        <v>100</v>
      </c>
      <c r="L36" s="133"/>
      <c r="M36" s="319">
        <f>SUM(N36:O36)</f>
        <v>100</v>
      </c>
      <c r="N36" s="324">
        <v>100</v>
      </c>
      <c r="O36" s="324"/>
      <c r="P36" s="134">
        <v>100</v>
      </c>
      <c r="Q36" s="319"/>
      <c r="R36" s="325"/>
      <c r="S36" s="324"/>
      <c r="T36" s="324"/>
      <c r="U36" s="134">
        <v>200</v>
      </c>
      <c r="V36" s="319"/>
      <c r="W36" s="324"/>
      <c r="X36" s="324"/>
      <c r="Y36" s="134">
        <v>200</v>
      </c>
      <c r="Z36" s="302"/>
      <c r="AA36" s="324"/>
      <c r="AB36" s="124">
        <f>SUM(AC36:AD36)</f>
        <v>100</v>
      </c>
      <c r="AC36" s="234">
        <v>100</v>
      </c>
    </row>
    <row r="37" spans="1:260" ht="28.5" hidden="1" customHeight="1" x14ac:dyDescent="0.25">
      <c r="A37" s="34" t="s">
        <v>177</v>
      </c>
      <c r="B37" s="312" t="s">
        <v>376</v>
      </c>
      <c r="C37" s="355"/>
      <c r="D37" s="146"/>
      <c r="E37" s="146"/>
      <c r="F37" s="146"/>
      <c r="G37" s="147" t="s">
        <v>52</v>
      </c>
      <c r="H37" s="148">
        <f t="shared" ref="H37:AC37" si="16">SUM(H38+H46)</f>
        <v>61435.199999999997</v>
      </c>
      <c r="I37" s="148">
        <f t="shared" si="16"/>
        <v>58815</v>
      </c>
      <c r="J37" s="148">
        <f t="shared" si="16"/>
        <v>58815</v>
      </c>
      <c r="K37" s="148">
        <f t="shared" si="16"/>
        <v>34151.300000000003</v>
      </c>
      <c r="L37" s="148">
        <f t="shared" si="16"/>
        <v>0</v>
      </c>
      <c r="M37" s="148">
        <f t="shared" si="16"/>
        <v>34151.300000000003</v>
      </c>
      <c r="N37" s="148">
        <f t="shared" si="16"/>
        <v>34151.300000000003</v>
      </c>
      <c r="O37" s="148">
        <f t="shared" si="16"/>
        <v>0</v>
      </c>
      <c r="P37" s="148">
        <f t="shared" si="16"/>
        <v>69545.500000000015</v>
      </c>
      <c r="Q37" s="148">
        <f t="shared" si="16"/>
        <v>0</v>
      </c>
      <c r="R37" s="148">
        <f t="shared" si="16"/>
        <v>34687.800000000003</v>
      </c>
      <c r="S37" s="148">
        <f t="shared" si="16"/>
        <v>0</v>
      </c>
      <c r="T37" s="148">
        <f t="shared" si="16"/>
        <v>0</v>
      </c>
      <c r="U37" s="148">
        <f t="shared" si="16"/>
        <v>70545.500000000015</v>
      </c>
      <c r="V37" s="148">
        <f t="shared" si="16"/>
        <v>0</v>
      </c>
      <c r="W37" s="148">
        <f t="shared" si="16"/>
        <v>3476.3</v>
      </c>
      <c r="X37" s="148">
        <f t="shared" si="16"/>
        <v>0</v>
      </c>
      <c r="Y37" s="148">
        <f t="shared" si="16"/>
        <v>69545.500000000015</v>
      </c>
      <c r="Z37" s="148">
        <f t="shared" si="16"/>
        <v>3476.3</v>
      </c>
      <c r="AA37" s="148">
        <f t="shared" si="16"/>
        <v>0</v>
      </c>
      <c r="AB37" s="107">
        <f t="shared" si="16"/>
        <v>0</v>
      </c>
      <c r="AC37" s="107">
        <f t="shared" si="16"/>
        <v>0</v>
      </c>
    </row>
    <row r="38" spans="1:260" ht="18.75" hidden="1" customHeight="1" x14ac:dyDescent="0.25">
      <c r="B38" s="356" t="s">
        <v>116</v>
      </c>
      <c r="C38" s="315"/>
      <c r="D38" s="328"/>
      <c r="E38" s="328"/>
      <c r="F38" s="328"/>
      <c r="G38" s="318" t="s">
        <v>446</v>
      </c>
      <c r="H38" s="319">
        <f>SUM(H39:H45)</f>
        <v>57258.2</v>
      </c>
      <c r="I38" s="319">
        <f>SUM(I39:I45)</f>
        <v>57638</v>
      </c>
      <c r="J38" s="319">
        <f t="shared" ref="J38:AB38" si="17">SUM(J39:J45)</f>
        <v>57638</v>
      </c>
      <c r="K38" s="319">
        <f t="shared" si="17"/>
        <v>29974.3</v>
      </c>
      <c r="L38" s="319">
        <f t="shared" si="17"/>
        <v>0</v>
      </c>
      <c r="M38" s="319">
        <f t="shared" si="17"/>
        <v>29974.3</v>
      </c>
      <c r="N38" s="319">
        <f t="shared" si="17"/>
        <v>29974.3</v>
      </c>
      <c r="O38" s="319">
        <f t="shared" si="17"/>
        <v>0</v>
      </c>
      <c r="P38" s="319">
        <f t="shared" si="17"/>
        <v>66069.200000000012</v>
      </c>
      <c r="Q38" s="319">
        <f t="shared" si="17"/>
        <v>0</v>
      </c>
      <c r="R38" s="319">
        <f t="shared" si="17"/>
        <v>31211.5</v>
      </c>
      <c r="S38" s="319">
        <f t="shared" si="17"/>
        <v>0</v>
      </c>
      <c r="T38" s="319">
        <f t="shared" si="17"/>
        <v>0</v>
      </c>
      <c r="U38" s="319">
        <f t="shared" si="17"/>
        <v>67069.200000000012</v>
      </c>
      <c r="V38" s="319">
        <f t="shared" si="17"/>
        <v>0</v>
      </c>
      <c r="W38" s="319">
        <f t="shared" si="17"/>
        <v>0</v>
      </c>
      <c r="X38" s="319">
        <f t="shared" si="17"/>
        <v>0</v>
      </c>
      <c r="Y38" s="319">
        <f t="shared" si="17"/>
        <v>66069.200000000012</v>
      </c>
      <c r="Z38" s="319">
        <f t="shared" si="17"/>
        <v>0</v>
      </c>
      <c r="AA38" s="319">
        <f t="shared" si="17"/>
        <v>0</v>
      </c>
      <c r="AB38" s="210">
        <f t="shared" si="17"/>
        <v>0</v>
      </c>
      <c r="AC38" s="246"/>
    </row>
    <row r="39" spans="1:260" ht="60" hidden="1" customHeight="1" x14ac:dyDescent="0.25">
      <c r="B39" s="349" t="s">
        <v>475</v>
      </c>
      <c r="C39" s="348"/>
      <c r="D39" s="347" t="s">
        <v>363</v>
      </c>
      <c r="E39" s="347" t="s">
        <v>12</v>
      </c>
      <c r="F39" s="347" t="s">
        <v>22</v>
      </c>
      <c r="G39" s="354" t="s">
        <v>283</v>
      </c>
      <c r="H39" s="302">
        <v>28853.7</v>
      </c>
      <c r="I39" s="302">
        <v>29084.7</v>
      </c>
      <c r="J39" s="302">
        <v>29084.7</v>
      </c>
      <c r="K39" s="133">
        <v>757</v>
      </c>
      <c r="L39" s="133"/>
      <c r="M39" s="319">
        <f t="shared" ref="M39:M45" si="18">SUM(N39:O39)</f>
        <v>757</v>
      </c>
      <c r="N39" s="324">
        <v>757</v>
      </c>
      <c r="O39" s="324"/>
      <c r="P39" s="134">
        <v>31739.9</v>
      </c>
      <c r="Q39" s="319"/>
      <c r="R39" s="325"/>
      <c r="S39" s="324"/>
      <c r="T39" s="324"/>
      <c r="U39" s="134">
        <v>31739.9</v>
      </c>
      <c r="V39" s="319"/>
      <c r="W39" s="324"/>
      <c r="X39" s="324"/>
      <c r="Y39" s="134">
        <v>31739.9</v>
      </c>
      <c r="Z39" s="324"/>
      <c r="AA39" s="324"/>
      <c r="AB39" s="124"/>
      <c r="AC39" s="234"/>
    </row>
    <row r="40" spans="1:260" ht="43.5" hidden="1" customHeight="1" x14ac:dyDescent="0.25">
      <c r="B40" s="349" t="s">
        <v>379</v>
      </c>
      <c r="C40" s="348"/>
      <c r="D40" s="347" t="s">
        <v>9</v>
      </c>
      <c r="E40" s="347" t="s">
        <v>12</v>
      </c>
      <c r="F40" s="347" t="s">
        <v>22</v>
      </c>
      <c r="G40" s="354" t="s">
        <v>283</v>
      </c>
      <c r="H40" s="302"/>
      <c r="I40" s="302"/>
      <c r="J40" s="302"/>
      <c r="K40" s="133">
        <v>26948.3</v>
      </c>
      <c r="L40" s="133"/>
      <c r="M40" s="319">
        <f t="shared" si="18"/>
        <v>26948.3</v>
      </c>
      <c r="N40" s="324">
        <v>26948.3</v>
      </c>
      <c r="O40" s="324"/>
      <c r="P40" s="134"/>
      <c r="Q40" s="319"/>
      <c r="R40" s="325"/>
      <c r="S40" s="324"/>
      <c r="T40" s="324"/>
      <c r="U40" s="134"/>
      <c r="V40" s="319"/>
      <c r="W40" s="324"/>
      <c r="X40" s="324"/>
      <c r="Y40" s="134"/>
      <c r="Z40" s="302"/>
      <c r="AA40" s="324"/>
      <c r="AB40" s="124"/>
      <c r="AC40" s="234"/>
    </row>
    <row r="41" spans="1:260" ht="51" hidden="1" customHeight="1" x14ac:dyDescent="0.25">
      <c r="B41" s="349" t="s">
        <v>476</v>
      </c>
      <c r="C41" s="348"/>
      <c r="D41" s="347" t="s">
        <v>9</v>
      </c>
      <c r="E41" s="347" t="s">
        <v>12</v>
      </c>
      <c r="F41" s="347" t="s">
        <v>21</v>
      </c>
      <c r="G41" s="354" t="s">
        <v>284</v>
      </c>
      <c r="H41" s="302">
        <v>601.20000000000005</v>
      </c>
      <c r="I41" s="302">
        <v>601.20000000000005</v>
      </c>
      <c r="J41" s="302">
        <v>601.20000000000005</v>
      </c>
      <c r="K41" s="324">
        <v>358</v>
      </c>
      <c r="L41" s="324"/>
      <c r="M41" s="319">
        <f t="shared" si="18"/>
        <v>358</v>
      </c>
      <c r="N41" s="324">
        <v>358</v>
      </c>
      <c r="O41" s="324"/>
      <c r="P41" s="134">
        <v>850</v>
      </c>
      <c r="Q41" s="319"/>
      <c r="R41" s="325">
        <v>650</v>
      </c>
      <c r="S41" s="324"/>
      <c r="T41" s="324"/>
      <c r="U41" s="134">
        <v>850</v>
      </c>
      <c r="V41" s="319"/>
      <c r="W41" s="324"/>
      <c r="X41" s="324"/>
      <c r="Y41" s="134">
        <v>850</v>
      </c>
      <c r="Z41" s="324"/>
      <c r="AA41" s="324"/>
      <c r="AB41" s="124"/>
      <c r="AC41" s="234"/>
    </row>
    <row r="42" spans="1:260" ht="65.25" hidden="1" customHeight="1" x14ac:dyDescent="0.25">
      <c r="B42" s="349" t="s">
        <v>477</v>
      </c>
      <c r="C42" s="348"/>
      <c r="D42" s="347" t="s">
        <v>9</v>
      </c>
      <c r="E42" s="347" t="s">
        <v>12</v>
      </c>
      <c r="F42" s="347" t="s">
        <v>21</v>
      </c>
      <c r="G42" s="354" t="s">
        <v>284</v>
      </c>
      <c r="H42" s="302">
        <v>335</v>
      </c>
      <c r="I42" s="302">
        <v>0</v>
      </c>
      <c r="J42" s="302">
        <v>0</v>
      </c>
      <c r="K42" s="324">
        <v>306</v>
      </c>
      <c r="L42" s="324"/>
      <c r="M42" s="319">
        <f t="shared" si="18"/>
        <v>306</v>
      </c>
      <c r="N42" s="324">
        <v>306</v>
      </c>
      <c r="O42" s="324"/>
      <c r="P42" s="134">
        <v>332.3</v>
      </c>
      <c r="Q42" s="319"/>
      <c r="R42" s="325"/>
      <c r="S42" s="324"/>
      <c r="T42" s="324"/>
      <c r="U42" s="134">
        <v>332.3</v>
      </c>
      <c r="V42" s="319"/>
      <c r="W42" s="324"/>
      <c r="X42" s="324"/>
      <c r="Y42" s="134">
        <v>332.3</v>
      </c>
      <c r="Z42" s="338"/>
      <c r="AA42" s="324"/>
      <c r="AB42" s="124"/>
      <c r="AC42" s="234"/>
    </row>
    <row r="43" spans="1:260" ht="65.25" hidden="1" customHeight="1" x14ac:dyDescent="0.25">
      <c r="B43" s="349" t="s">
        <v>478</v>
      </c>
      <c r="C43" s="348"/>
      <c r="D43" s="347" t="s">
        <v>363</v>
      </c>
      <c r="E43" s="347" t="s">
        <v>11</v>
      </c>
      <c r="F43" s="347" t="s">
        <v>17</v>
      </c>
      <c r="G43" s="354" t="s">
        <v>284</v>
      </c>
      <c r="H43" s="302">
        <v>1710.5</v>
      </c>
      <c r="I43" s="302">
        <v>1710.5</v>
      </c>
      <c r="J43" s="302">
        <v>1710.5</v>
      </c>
      <c r="K43" s="324">
        <v>1605</v>
      </c>
      <c r="L43" s="324"/>
      <c r="M43" s="319">
        <f t="shared" si="18"/>
        <v>1605</v>
      </c>
      <c r="N43" s="324">
        <v>1605</v>
      </c>
      <c r="O43" s="324"/>
      <c r="P43" s="134">
        <v>1742.6</v>
      </c>
      <c r="Q43" s="319"/>
      <c r="R43" s="325"/>
      <c r="S43" s="324"/>
      <c r="T43" s="324"/>
      <c r="U43" s="134">
        <v>1742.6</v>
      </c>
      <c r="V43" s="319"/>
      <c r="W43" s="324"/>
      <c r="X43" s="324"/>
      <c r="Y43" s="134">
        <v>1742.6</v>
      </c>
      <c r="Z43" s="324"/>
      <c r="AA43" s="324"/>
      <c r="AB43" s="124"/>
      <c r="AC43" s="234"/>
    </row>
    <row r="44" spans="1:260" customFormat="1" ht="32.25" hidden="1" customHeight="1" x14ac:dyDescent="0.25">
      <c r="A44" s="1"/>
      <c r="B44" s="151" t="s">
        <v>389</v>
      </c>
      <c r="C44" s="357"/>
      <c r="D44" s="358" t="s">
        <v>9</v>
      </c>
      <c r="E44" s="152" t="s">
        <v>16</v>
      </c>
      <c r="F44" s="152" t="s">
        <v>8</v>
      </c>
      <c r="G44" s="152" t="s">
        <v>346</v>
      </c>
      <c r="H44" s="359">
        <v>25757.8</v>
      </c>
      <c r="I44" s="359">
        <v>26241.599999999999</v>
      </c>
      <c r="J44" s="302">
        <v>26241.599999999999</v>
      </c>
      <c r="K44" s="324"/>
      <c r="L44" s="324"/>
      <c r="M44" s="360">
        <f t="shared" si="18"/>
        <v>0</v>
      </c>
      <c r="N44" s="324"/>
      <c r="O44" s="324"/>
      <c r="P44" s="134">
        <v>31404.400000000001</v>
      </c>
      <c r="Q44" s="360"/>
      <c r="R44" s="361">
        <v>30561.5</v>
      </c>
      <c r="S44" s="324"/>
      <c r="T44" s="324"/>
      <c r="U44" s="134">
        <v>31404.400000000001</v>
      </c>
      <c r="V44" s="360"/>
      <c r="W44" s="324"/>
      <c r="X44" s="324"/>
      <c r="Y44" s="134">
        <v>31404.400000000001</v>
      </c>
      <c r="Z44" s="338"/>
      <c r="AA44" s="324"/>
      <c r="AB44" s="212">
        <f>SUM(AC44:AD44)</f>
        <v>0</v>
      </c>
      <c r="AC44" s="23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</row>
    <row r="45" spans="1:260" ht="45" hidden="1" customHeight="1" x14ac:dyDescent="0.25">
      <c r="B45" s="349" t="s">
        <v>380</v>
      </c>
      <c r="C45" s="348"/>
      <c r="D45" s="347" t="s">
        <v>25</v>
      </c>
      <c r="E45" s="347" t="s">
        <v>12</v>
      </c>
      <c r="F45" s="347" t="s">
        <v>21</v>
      </c>
      <c r="G45" s="354" t="s">
        <v>230</v>
      </c>
      <c r="H45" s="302"/>
      <c r="I45" s="302"/>
      <c r="J45" s="302">
        <v>0</v>
      </c>
      <c r="K45" s="324"/>
      <c r="L45" s="324"/>
      <c r="M45" s="319">
        <f t="shared" si="18"/>
        <v>0</v>
      </c>
      <c r="N45" s="324"/>
      <c r="O45" s="324"/>
      <c r="P45" s="134"/>
      <c r="Q45" s="319"/>
      <c r="R45" s="325"/>
      <c r="S45" s="133"/>
      <c r="T45" s="324"/>
      <c r="U45" s="362">
        <v>1000</v>
      </c>
      <c r="V45" s="319"/>
      <c r="W45" s="133"/>
      <c r="X45" s="324"/>
      <c r="Y45" s="134"/>
      <c r="Z45" s="324"/>
      <c r="AA45" s="324"/>
      <c r="AB45" s="124"/>
      <c r="AC45" s="234"/>
    </row>
    <row r="46" spans="1:260" ht="23.25" hidden="1" customHeight="1" x14ac:dyDescent="0.25">
      <c r="B46" s="356" t="s">
        <v>117</v>
      </c>
      <c r="C46" s="315"/>
      <c r="D46" s="328"/>
      <c r="E46" s="328"/>
      <c r="F46" s="328"/>
      <c r="G46" s="318" t="s">
        <v>118</v>
      </c>
      <c r="H46" s="319">
        <f>SUM(H48+H47)</f>
        <v>4177</v>
      </c>
      <c r="I46" s="319">
        <f>SUM(I48+I47)</f>
        <v>1177</v>
      </c>
      <c r="J46" s="319">
        <f>SUM(J48+J47)</f>
        <v>1177</v>
      </c>
      <c r="K46" s="319">
        <f>K47</f>
        <v>4177</v>
      </c>
      <c r="L46" s="319">
        <f>L47</f>
        <v>0</v>
      </c>
      <c r="M46" s="319">
        <f>M47</f>
        <v>4177</v>
      </c>
      <c r="N46" s="319">
        <f>N47</f>
        <v>4177</v>
      </c>
      <c r="O46" s="319">
        <f>O47</f>
        <v>0</v>
      </c>
      <c r="P46" s="319">
        <f>SUM(P48+P47)</f>
        <v>3476.3</v>
      </c>
      <c r="Q46" s="319">
        <f>SUM(Q48+Q47)</f>
        <v>0</v>
      </c>
      <c r="R46" s="319">
        <f>SUM(R48+R47)</f>
        <v>3476.3</v>
      </c>
      <c r="S46" s="319">
        <f>S47</f>
        <v>0</v>
      </c>
      <c r="T46" s="319">
        <f>T47</f>
        <v>0</v>
      </c>
      <c r="U46" s="319">
        <f>SUM(U48+U47)</f>
        <v>3476.3</v>
      </c>
      <c r="V46" s="319">
        <f>V47</f>
        <v>0</v>
      </c>
      <c r="W46" s="319">
        <f>W47</f>
        <v>3476.3</v>
      </c>
      <c r="X46" s="319">
        <f>X47</f>
        <v>0</v>
      </c>
      <c r="Y46" s="319">
        <f>SUM(Y48+Y47)</f>
        <v>3476.3</v>
      </c>
      <c r="Z46" s="319">
        <f>SUM(Z48+Z47)</f>
        <v>3476.3</v>
      </c>
      <c r="AA46" s="319">
        <f>SUM(AA48)</f>
        <v>0</v>
      </c>
      <c r="AB46" s="210">
        <f>SUM(AB48)</f>
        <v>0</v>
      </c>
      <c r="AC46" s="234"/>
    </row>
    <row r="47" spans="1:260" ht="46.5" hidden="1" customHeight="1" x14ac:dyDescent="0.25">
      <c r="B47" s="349" t="s">
        <v>479</v>
      </c>
      <c r="C47" s="348"/>
      <c r="D47" s="347" t="s">
        <v>362</v>
      </c>
      <c r="E47" s="347" t="s">
        <v>21</v>
      </c>
      <c r="F47" s="347" t="s">
        <v>12</v>
      </c>
      <c r="G47" s="354" t="s">
        <v>231</v>
      </c>
      <c r="H47" s="302">
        <v>4177</v>
      </c>
      <c r="I47" s="302">
        <v>1177</v>
      </c>
      <c r="J47" s="302">
        <v>1177</v>
      </c>
      <c r="K47" s="324">
        <v>4177</v>
      </c>
      <c r="L47" s="324"/>
      <c r="M47" s="319">
        <f>SUM(N47:O47)</f>
        <v>4177</v>
      </c>
      <c r="N47" s="324">
        <v>4177</v>
      </c>
      <c r="O47" s="324"/>
      <c r="P47" s="134">
        <v>3476.3</v>
      </c>
      <c r="Q47" s="319"/>
      <c r="R47" s="325">
        <v>3476.3</v>
      </c>
      <c r="S47" s="324"/>
      <c r="T47" s="324"/>
      <c r="U47" s="134">
        <v>3476.3</v>
      </c>
      <c r="V47" s="319"/>
      <c r="W47" s="324">
        <v>3476.3</v>
      </c>
      <c r="X47" s="324"/>
      <c r="Y47" s="134">
        <v>3476.3</v>
      </c>
      <c r="Z47" s="324">
        <v>3476.3</v>
      </c>
      <c r="AA47" s="324"/>
      <c r="AB47" s="124"/>
      <c r="AC47" s="234"/>
    </row>
    <row r="48" spans="1:260" s="101" customFormat="1" ht="46.5" hidden="1" customHeight="1" x14ac:dyDescent="0.25">
      <c r="B48" s="363" t="s">
        <v>205</v>
      </c>
      <c r="C48" s="364"/>
      <c r="D48" s="365" t="s">
        <v>25</v>
      </c>
      <c r="E48" s="365" t="s">
        <v>21</v>
      </c>
      <c r="F48" s="365" t="s">
        <v>12</v>
      </c>
      <c r="G48" s="366" t="s">
        <v>231</v>
      </c>
      <c r="H48" s="325"/>
      <c r="I48" s="325"/>
      <c r="J48" s="319"/>
      <c r="K48" s="367"/>
      <c r="L48" s="367"/>
      <c r="M48" s="368">
        <f>SUM(N48:O48)</f>
        <v>0</v>
      </c>
      <c r="N48" s="367"/>
      <c r="O48" s="367"/>
      <c r="P48" s="134"/>
      <c r="Q48" s="368">
        <f>SUM(S48:T48)</f>
        <v>0</v>
      </c>
      <c r="R48" s="325"/>
      <c r="S48" s="367"/>
      <c r="T48" s="367"/>
      <c r="U48" s="368"/>
      <c r="V48" s="368">
        <f>SUM(W48:X48)</f>
        <v>0</v>
      </c>
      <c r="W48" s="367"/>
      <c r="X48" s="367"/>
      <c r="Y48" s="134">
        <f>SUM(Z48)</f>
        <v>0</v>
      </c>
      <c r="Z48" s="367"/>
      <c r="AA48" s="367"/>
      <c r="AB48" s="213"/>
      <c r="AC48" s="236"/>
    </row>
    <row r="49" spans="1:32" ht="46.5" hidden="1" customHeight="1" x14ac:dyDescent="0.25">
      <c r="B49" s="356" t="s">
        <v>241</v>
      </c>
      <c r="C49" s="369"/>
      <c r="D49" s="328"/>
      <c r="E49" s="328"/>
      <c r="F49" s="328"/>
      <c r="G49" s="318" t="s">
        <v>242</v>
      </c>
      <c r="H49" s="319"/>
      <c r="I49" s="319"/>
      <c r="J49" s="319"/>
      <c r="K49" s="319"/>
      <c r="L49" s="319"/>
      <c r="M49" s="319">
        <f>SUM(N49:O49)</f>
        <v>0</v>
      </c>
      <c r="N49" s="319"/>
      <c r="O49" s="319"/>
      <c r="P49" s="319"/>
      <c r="Q49" s="319">
        <f>SUM(S49:T49)</f>
        <v>0</v>
      </c>
      <c r="R49" s="319"/>
      <c r="S49" s="319"/>
      <c r="T49" s="319"/>
      <c r="U49" s="319"/>
      <c r="V49" s="319">
        <f>SUM(W49:X49)</f>
        <v>0</v>
      </c>
      <c r="W49" s="319"/>
      <c r="X49" s="319"/>
      <c r="Y49" s="319">
        <f>SUM(Z49)</f>
        <v>0</v>
      </c>
      <c r="Z49" s="319"/>
      <c r="AA49" s="319"/>
      <c r="AB49" s="210"/>
      <c r="AC49" s="234"/>
    </row>
    <row r="50" spans="1:32" ht="32.25" customHeight="1" x14ac:dyDescent="0.25">
      <c r="B50" s="342" t="s">
        <v>639</v>
      </c>
      <c r="C50" s="370"/>
      <c r="D50" s="146"/>
      <c r="E50" s="146"/>
      <c r="F50" s="146"/>
      <c r="G50" s="147" t="s">
        <v>53</v>
      </c>
      <c r="H50" s="148" t="e">
        <f t="shared" ref="H50:AA50" si="19">SUM(H51+H62+H65)</f>
        <v>#REF!</v>
      </c>
      <c r="I50" s="148" t="e">
        <f t="shared" si="19"/>
        <v>#REF!</v>
      </c>
      <c r="J50" s="148">
        <f t="shared" si="19"/>
        <v>292395.59999999998</v>
      </c>
      <c r="K50" s="148">
        <f t="shared" si="19"/>
        <v>264900.2</v>
      </c>
      <c r="L50" s="148">
        <f t="shared" si="19"/>
        <v>3784.6000000000004</v>
      </c>
      <c r="M50" s="148">
        <f t="shared" si="19"/>
        <v>278803.59999999998</v>
      </c>
      <c r="N50" s="148">
        <f t="shared" si="19"/>
        <v>270538.40000000002</v>
      </c>
      <c r="O50" s="148">
        <f t="shared" si="19"/>
        <v>8265.2000000000007</v>
      </c>
      <c r="P50" s="148">
        <f t="shared" si="19"/>
        <v>256399.69999999998</v>
      </c>
      <c r="Q50" s="148">
        <f t="shared" si="19"/>
        <v>326840.59999999998</v>
      </c>
      <c r="R50" s="148">
        <f t="shared" si="19"/>
        <v>0</v>
      </c>
      <c r="S50" s="148">
        <f t="shared" si="19"/>
        <v>46355.5</v>
      </c>
      <c r="T50" s="148">
        <f t="shared" si="19"/>
        <v>40527.4</v>
      </c>
      <c r="U50" s="148">
        <f t="shared" si="19"/>
        <v>255830.99999999997</v>
      </c>
      <c r="V50" s="148">
        <f t="shared" si="19"/>
        <v>0</v>
      </c>
      <c r="W50" s="148">
        <f t="shared" si="19"/>
        <v>0</v>
      </c>
      <c r="X50" s="148">
        <f t="shared" si="19"/>
        <v>3148.5</v>
      </c>
      <c r="Y50" s="148">
        <f t="shared" si="19"/>
        <v>253440.89999999997</v>
      </c>
      <c r="Z50" s="148">
        <f t="shared" si="19"/>
        <v>0</v>
      </c>
      <c r="AA50" s="148">
        <f t="shared" si="19"/>
        <v>2524.6</v>
      </c>
      <c r="AB50" s="209" t="e">
        <f>SUM(AB51+AB62+#REF!+AB65)</f>
        <v>#REF!</v>
      </c>
      <c r="AC50" s="233">
        <f>SUM(AC51:AC90)</f>
        <v>286369</v>
      </c>
      <c r="AD50" s="6"/>
      <c r="AE50" s="6"/>
      <c r="AF50" s="6"/>
    </row>
    <row r="51" spans="1:32" ht="30.75" customHeight="1" x14ac:dyDescent="0.25">
      <c r="B51" s="356" t="s">
        <v>28</v>
      </c>
      <c r="C51" s="371"/>
      <c r="D51" s="328"/>
      <c r="E51" s="328"/>
      <c r="F51" s="328"/>
      <c r="G51" s="318" t="s">
        <v>54</v>
      </c>
      <c r="H51" s="319">
        <f t="shared" ref="H51:AB51" si="20">SUM(H52:H61)</f>
        <v>4149.1000000000004</v>
      </c>
      <c r="I51" s="319">
        <f t="shared" si="20"/>
        <v>0</v>
      </c>
      <c r="J51" s="319">
        <f t="shared" si="20"/>
        <v>4908.7</v>
      </c>
      <c r="K51" s="319">
        <f t="shared" si="20"/>
        <v>1655</v>
      </c>
      <c r="L51" s="319">
        <f t="shared" si="20"/>
        <v>3711.6000000000004</v>
      </c>
      <c r="M51" s="319">
        <f t="shared" si="20"/>
        <v>8819.7999999999993</v>
      </c>
      <c r="N51" s="319">
        <f t="shared" si="20"/>
        <v>5108.2</v>
      </c>
      <c r="O51" s="319">
        <f t="shared" si="20"/>
        <v>3711.6000000000004</v>
      </c>
      <c r="P51" s="319">
        <f t="shared" si="20"/>
        <v>9679.6</v>
      </c>
      <c r="Q51" s="319">
        <f t="shared" si="20"/>
        <v>0</v>
      </c>
      <c r="R51" s="319">
        <f t="shared" si="20"/>
        <v>0</v>
      </c>
      <c r="S51" s="319">
        <f t="shared" si="20"/>
        <v>0</v>
      </c>
      <c r="T51" s="319">
        <f t="shared" si="20"/>
        <v>2255.8000000000002</v>
      </c>
      <c r="U51" s="319">
        <f t="shared" si="20"/>
        <v>5984.5999999999995</v>
      </c>
      <c r="V51" s="319">
        <f t="shared" si="20"/>
        <v>0</v>
      </c>
      <c r="W51" s="319">
        <f t="shared" si="20"/>
        <v>0</v>
      </c>
      <c r="X51" s="319">
        <f t="shared" si="20"/>
        <v>3148.5</v>
      </c>
      <c r="Y51" s="319">
        <f t="shared" si="20"/>
        <v>3594.5</v>
      </c>
      <c r="Z51" s="319">
        <f t="shared" si="20"/>
        <v>0</v>
      </c>
      <c r="AA51" s="319">
        <f t="shared" si="20"/>
        <v>2524.6</v>
      </c>
      <c r="AB51" s="210">
        <f t="shared" si="20"/>
        <v>0</v>
      </c>
      <c r="AC51" s="234"/>
    </row>
    <row r="52" spans="1:32" ht="102" customHeight="1" x14ac:dyDescent="0.25">
      <c r="B52" s="348" t="s">
        <v>640</v>
      </c>
      <c r="C52" s="348"/>
      <c r="D52" s="347" t="s">
        <v>9</v>
      </c>
      <c r="E52" s="347" t="s">
        <v>19</v>
      </c>
      <c r="F52" s="347" t="s">
        <v>12</v>
      </c>
      <c r="G52" s="354" t="s">
        <v>232</v>
      </c>
      <c r="H52" s="302">
        <v>120.6</v>
      </c>
      <c r="I52" s="302"/>
      <c r="J52" s="359">
        <v>120.6</v>
      </c>
      <c r="K52" s="324">
        <v>186.6</v>
      </c>
      <c r="L52" s="324"/>
      <c r="M52" s="319">
        <f>SUM(N52:O52)</f>
        <v>186.6</v>
      </c>
      <c r="N52" s="324">
        <v>186.6</v>
      </c>
      <c r="O52" s="324"/>
      <c r="P52" s="134">
        <v>168.2</v>
      </c>
      <c r="Q52" s="319"/>
      <c r="R52" s="325"/>
      <c r="S52" s="372"/>
      <c r="T52" s="373"/>
      <c r="U52" s="374">
        <v>228.2</v>
      </c>
      <c r="V52" s="319"/>
      <c r="W52" s="372"/>
      <c r="X52" s="372"/>
      <c r="Y52" s="134">
        <v>222.8</v>
      </c>
      <c r="Z52" s="372"/>
      <c r="AA52" s="372"/>
      <c r="AB52" s="124"/>
      <c r="AC52" s="234">
        <v>120.6</v>
      </c>
    </row>
    <row r="53" spans="1:32" ht="108" customHeight="1" x14ac:dyDescent="0.25">
      <c r="A53" s="34">
        <v>521</v>
      </c>
      <c r="B53" s="348" t="s">
        <v>641</v>
      </c>
      <c r="C53" s="348"/>
      <c r="D53" s="347" t="s">
        <v>9</v>
      </c>
      <c r="E53" s="347" t="s">
        <v>19</v>
      </c>
      <c r="F53" s="347" t="s">
        <v>12</v>
      </c>
      <c r="G53" s="375" t="s">
        <v>480</v>
      </c>
      <c r="H53" s="302">
        <v>683.5</v>
      </c>
      <c r="I53" s="302"/>
      <c r="J53" s="359">
        <v>159.1</v>
      </c>
      <c r="K53" s="324"/>
      <c r="L53" s="324">
        <v>1057.3</v>
      </c>
      <c r="M53" s="319">
        <f>SUM(N53:O53)</f>
        <v>1057.3</v>
      </c>
      <c r="N53" s="324"/>
      <c r="O53" s="324">
        <v>1057.3</v>
      </c>
      <c r="P53" s="134"/>
      <c r="Q53" s="319"/>
      <c r="R53" s="325"/>
      <c r="S53" s="372"/>
      <c r="T53" s="376">
        <v>953</v>
      </c>
      <c r="U53" s="374"/>
      <c r="V53" s="319"/>
      <c r="W53" s="372"/>
      <c r="X53" s="377">
        <v>1293.2</v>
      </c>
      <c r="Y53" s="134"/>
      <c r="Z53" s="372"/>
      <c r="AA53" s="377">
        <v>1262.8</v>
      </c>
      <c r="AB53" s="124"/>
      <c r="AC53" s="234"/>
    </row>
    <row r="54" spans="1:32" ht="83.25" customHeight="1" x14ac:dyDescent="0.25">
      <c r="B54" s="334" t="s">
        <v>642</v>
      </c>
      <c r="C54" s="348"/>
      <c r="D54" s="347" t="s">
        <v>9</v>
      </c>
      <c r="E54" s="347" t="s">
        <v>19</v>
      </c>
      <c r="F54" s="347" t="s">
        <v>12</v>
      </c>
      <c r="G54" s="354" t="s">
        <v>232</v>
      </c>
      <c r="H54" s="302">
        <v>2103</v>
      </c>
      <c r="I54" s="302"/>
      <c r="J54" s="359">
        <v>776.2</v>
      </c>
      <c r="K54" s="324">
        <v>1000</v>
      </c>
      <c r="L54" s="324"/>
      <c r="M54" s="319">
        <f>SUM(N54:O54)</f>
        <v>4453.2</v>
      </c>
      <c r="N54" s="324">
        <v>4453.2</v>
      </c>
      <c r="O54" s="324"/>
      <c r="P54" s="134">
        <v>853</v>
      </c>
      <c r="Q54" s="319"/>
      <c r="R54" s="325"/>
      <c r="S54" s="372"/>
      <c r="T54" s="373"/>
      <c r="U54" s="374">
        <v>649</v>
      </c>
      <c r="V54" s="319"/>
      <c r="W54" s="372"/>
      <c r="X54" s="372"/>
      <c r="Y54" s="134">
        <v>649</v>
      </c>
      <c r="Z54" s="372"/>
      <c r="AA54" s="372"/>
      <c r="AB54" s="124"/>
      <c r="AC54" s="234">
        <v>1000</v>
      </c>
    </row>
    <row r="55" spans="1:32" ht="144" customHeight="1" x14ac:dyDescent="0.25">
      <c r="B55" s="334" t="s">
        <v>643</v>
      </c>
      <c r="C55" s="348"/>
      <c r="D55" s="347"/>
      <c r="E55" s="347"/>
      <c r="F55" s="347"/>
      <c r="G55" s="354"/>
      <c r="H55" s="302"/>
      <c r="I55" s="302"/>
      <c r="J55" s="359">
        <v>1223.3</v>
      </c>
      <c r="K55" s="324"/>
      <c r="L55" s="324"/>
      <c r="M55" s="319"/>
      <c r="N55" s="324"/>
      <c r="O55" s="324"/>
      <c r="P55" s="134">
        <v>937.9</v>
      </c>
      <c r="Q55" s="319"/>
      <c r="R55" s="325"/>
      <c r="S55" s="372"/>
      <c r="T55" s="373"/>
      <c r="U55" s="374">
        <v>500</v>
      </c>
      <c r="V55" s="319"/>
      <c r="W55" s="372"/>
      <c r="X55" s="372"/>
      <c r="Y55" s="134">
        <v>500</v>
      </c>
      <c r="Z55" s="372"/>
      <c r="AA55" s="372"/>
      <c r="AB55" s="124"/>
      <c r="AC55" s="234"/>
    </row>
    <row r="56" spans="1:32" ht="117.75" customHeight="1" x14ac:dyDescent="0.25">
      <c r="B56" s="334" t="s">
        <v>644</v>
      </c>
      <c r="C56" s="348"/>
      <c r="D56" s="347"/>
      <c r="E56" s="347"/>
      <c r="F56" s="347"/>
      <c r="G56" s="354"/>
      <c r="H56" s="302"/>
      <c r="I56" s="302"/>
      <c r="J56" s="359">
        <v>1389</v>
      </c>
      <c r="K56" s="324"/>
      <c r="L56" s="324"/>
      <c r="M56" s="319"/>
      <c r="N56" s="324"/>
      <c r="O56" s="324"/>
      <c r="P56" s="134">
        <v>5490.6</v>
      </c>
      <c r="Q56" s="319"/>
      <c r="R56" s="325"/>
      <c r="S56" s="372"/>
      <c r="T56" s="373"/>
      <c r="U56" s="374">
        <v>2000</v>
      </c>
      <c r="V56" s="319"/>
      <c r="W56" s="372"/>
      <c r="X56" s="372"/>
      <c r="Y56" s="134">
        <v>2000</v>
      </c>
      <c r="Z56" s="372"/>
      <c r="AA56" s="372"/>
      <c r="AB56" s="124"/>
      <c r="AC56" s="234"/>
    </row>
    <row r="57" spans="1:32" ht="101.25" hidden="1" customHeight="1" x14ac:dyDescent="0.25">
      <c r="A57" s="34">
        <v>520</v>
      </c>
      <c r="B57" s="348" t="s">
        <v>204</v>
      </c>
      <c r="C57" s="348"/>
      <c r="D57" s="347" t="s">
        <v>9</v>
      </c>
      <c r="E57" s="347" t="s">
        <v>19</v>
      </c>
      <c r="F57" s="347" t="s">
        <v>12</v>
      </c>
      <c r="G57" s="354" t="s">
        <v>200</v>
      </c>
      <c r="H57" s="302"/>
      <c r="I57" s="302"/>
      <c r="J57" s="359"/>
      <c r="K57" s="324"/>
      <c r="L57" s="324"/>
      <c r="M57" s="319">
        <f>SUM(N57:O57)</f>
        <v>0</v>
      </c>
      <c r="N57" s="324"/>
      <c r="O57" s="324"/>
      <c r="P57" s="134"/>
      <c r="Q57" s="319"/>
      <c r="R57" s="325"/>
      <c r="S57" s="372"/>
      <c r="T57" s="373"/>
      <c r="U57" s="374"/>
      <c r="V57" s="319"/>
      <c r="W57" s="372"/>
      <c r="X57" s="372"/>
      <c r="Y57" s="134"/>
      <c r="Z57" s="372"/>
      <c r="AA57" s="372"/>
      <c r="AB57" s="124"/>
      <c r="AC57" s="234"/>
    </row>
    <row r="58" spans="1:32" ht="87" customHeight="1" x14ac:dyDescent="0.25">
      <c r="A58" s="523"/>
      <c r="B58" s="348" t="s">
        <v>645</v>
      </c>
      <c r="C58" s="348"/>
      <c r="D58" s="347" t="s">
        <v>9</v>
      </c>
      <c r="E58" s="347" t="s">
        <v>16</v>
      </c>
      <c r="F58" s="347" t="s">
        <v>15</v>
      </c>
      <c r="G58" s="354" t="s">
        <v>228</v>
      </c>
      <c r="H58" s="302">
        <v>500</v>
      </c>
      <c r="I58" s="302"/>
      <c r="J58" s="359">
        <v>500</v>
      </c>
      <c r="K58" s="324"/>
      <c r="L58" s="324"/>
      <c r="M58" s="319">
        <f>SUM(N58:O58)</f>
        <v>0</v>
      </c>
      <c r="N58" s="372"/>
      <c r="O58" s="324"/>
      <c r="P58" s="524">
        <v>2000</v>
      </c>
      <c r="Q58" s="319"/>
      <c r="R58" s="325"/>
      <c r="S58" s="372"/>
      <c r="T58" s="372"/>
      <c r="U58" s="374">
        <v>2280</v>
      </c>
      <c r="V58" s="319"/>
      <c r="W58" s="372"/>
      <c r="X58" s="372"/>
      <c r="Y58" s="134"/>
      <c r="Z58" s="372"/>
      <c r="AA58" s="372"/>
      <c r="AB58" s="124"/>
      <c r="AC58" s="234"/>
    </row>
    <row r="59" spans="1:32" s="34" customFormat="1" ht="86.25" customHeight="1" x14ac:dyDescent="0.25">
      <c r="A59" s="34">
        <v>521</v>
      </c>
      <c r="B59" s="334" t="s">
        <v>646</v>
      </c>
      <c r="C59" s="334"/>
      <c r="D59" s="331" t="s">
        <v>9</v>
      </c>
      <c r="E59" s="331" t="s">
        <v>16</v>
      </c>
      <c r="F59" s="331" t="s">
        <v>15</v>
      </c>
      <c r="G59" s="336" t="s">
        <v>481</v>
      </c>
      <c r="H59" s="302">
        <v>617.70000000000005</v>
      </c>
      <c r="I59" s="302"/>
      <c r="J59" s="359">
        <v>617.70000000000005</v>
      </c>
      <c r="K59" s="133"/>
      <c r="L59" s="133">
        <v>2654.3</v>
      </c>
      <c r="M59" s="319">
        <f>SUM(N59:O59)</f>
        <v>2654.3</v>
      </c>
      <c r="N59" s="373"/>
      <c r="O59" s="133">
        <v>2654.3</v>
      </c>
      <c r="P59" s="134"/>
      <c r="Q59" s="319"/>
      <c r="R59" s="325"/>
      <c r="S59" s="373"/>
      <c r="T59" s="376">
        <v>1302.8</v>
      </c>
      <c r="U59" s="374"/>
      <c r="V59" s="319"/>
      <c r="W59" s="373"/>
      <c r="X59" s="376">
        <v>1855.3</v>
      </c>
      <c r="Y59" s="134"/>
      <c r="Z59" s="373"/>
      <c r="AA59" s="376">
        <v>1261.8</v>
      </c>
      <c r="AB59" s="124"/>
      <c r="AC59" s="237"/>
    </row>
    <row r="60" spans="1:32" s="34" customFormat="1" ht="100.5" customHeight="1" x14ac:dyDescent="0.25">
      <c r="B60" s="334" t="s">
        <v>647</v>
      </c>
      <c r="C60" s="334"/>
      <c r="D60" s="331" t="s">
        <v>9</v>
      </c>
      <c r="E60" s="331" t="s">
        <v>16</v>
      </c>
      <c r="F60" s="331" t="s">
        <v>15</v>
      </c>
      <c r="G60" s="332" t="s">
        <v>228</v>
      </c>
      <c r="H60" s="302">
        <v>109</v>
      </c>
      <c r="I60" s="302"/>
      <c r="J60" s="359">
        <v>109</v>
      </c>
      <c r="K60" s="133">
        <v>468.4</v>
      </c>
      <c r="L60" s="133"/>
      <c r="M60" s="319">
        <f>SUM(N60:O60)</f>
        <v>468.4</v>
      </c>
      <c r="N60" s="373">
        <v>468.4</v>
      </c>
      <c r="O60" s="133"/>
      <c r="P60" s="134">
        <v>229.9</v>
      </c>
      <c r="Q60" s="319"/>
      <c r="R60" s="325"/>
      <c r="S60" s="373"/>
      <c r="T60" s="373"/>
      <c r="U60" s="374">
        <v>327.39999999999998</v>
      </c>
      <c r="V60" s="319"/>
      <c r="W60" s="373"/>
      <c r="X60" s="373"/>
      <c r="Y60" s="134">
        <v>222.7</v>
      </c>
      <c r="Z60" s="373"/>
      <c r="AA60" s="373"/>
      <c r="AB60" s="124"/>
      <c r="AC60" s="237">
        <v>109</v>
      </c>
    </row>
    <row r="61" spans="1:32" s="34" customFormat="1" ht="91.5" hidden="1" customHeight="1" x14ac:dyDescent="0.25">
      <c r="A61" s="34">
        <v>540</v>
      </c>
      <c r="B61" s="334" t="s">
        <v>648</v>
      </c>
      <c r="C61" s="334"/>
      <c r="D61" s="331" t="s">
        <v>9</v>
      </c>
      <c r="E61" s="331" t="s">
        <v>19</v>
      </c>
      <c r="F61" s="331" t="s">
        <v>12</v>
      </c>
      <c r="G61" s="332" t="s">
        <v>482</v>
      </c>
      <c r="H61" s="302">
        <v>15.3</v>
      </c>
      <c r="I61" s="302"/>
      <c r="J61" s="359">
        <v>13.8</v>
      </c>
      <c r="K61" s="133"/>
      <c r="L61" s="133"/>
      <c r="M61" s="319">
        <f>SUM(N61:O61)</f>
        <v>0</v>
      </c>
      <c r="N61" s="373"/>
      <c r="O61" s="133"/>
      <c r="P61" s="134"/>
      <c r="Q61" s="319">
        <f>SUM(S61:T61)</f>
        <v>0</v>
      </c>
      <c r="R61" s="325"/>
      <c r="S61" s="373"/>
      <c r="T61" s="378"/>
      <c r="U61" s="374"/>
      <c r="V61" s="319"/>
      <c r="W61" s="373"/>
      <c r="X61" s="378"/>
      <c r="Y61" s="134"/>
      <c r="Z61" s="373"/>
      <c r="AA61" s="378"/>
      <c r="AB61" s="211"/>
      <c r="AC61" s="237"/>
    </row>
    <row r="62" spans="1:32" ht="30.75" customHeight="1" x14ac:dyDescent="0.25">
      <c r="B62" s="315" t="s">
        <v>29</v>
      </c>
      <c r="C62" s="315"/>
      <c r="D62" s="328"/>
      <c r="E62" s="328"/>
      <c r="F62" s="328"/>
      <c r="G62" s="318" t="s">
        <v>55</v>
      </c>
      <c r="H62" s="319">
        <f>SUM(H63:H64)</f>
        <v>4000</v>
      </c>
      <c r="I62" s="319">
        <f>SUM(I63:I64)</f>
        <v>0</v>
      </c>
      <c r="J62" s="319">
        <f t="shared" ref="J62:AB62" si="21">SUM(J63:J64)</f>
        <v>4224.1000000000004</v>
      </c>
      <c r="K62" s="319">
        <f t="shared" si="21"/>
        <v>5000</v>
      </c>
      <c r="L62" s="319">
        <f t="shared" si="21"/>
        <v>73</v>
      </c>
      <c r="M62" s="319">
        <f t="shared" si="21"/>
        <v>6916</v>
      </c>
      <c r="N62" s="319">
        <f t="shared" si="21"/>
        <v>6843</v>
      </c>
      <c r="O62" s="319">
        <f t="shared" si="21"/>
        <v>73</v>
      </c>
      <c r="P62" s="319">
        <f t="shared" si="21"/>
        <v>3771.4</v>
      </c>
      <c r="Q62" s="319">
        <f t="shared" si="21"/>
        <v>0</v>
      </c>
      <c r="R62" s="319">
        <f>SUM(R63:R64)</f>
        <v>0</v>
      </c>
      <c r="S62" s="319">
        <f t="shared" si="21"/>
        <v>0</v>
      </c>
      <c r="T62" s="319">
        <f t="shared" si="21"/>
        <v>0</v>
      </c>
      <c r="U62" s="319">
        <f t="shared" si="21"/>
        <v>3500</v>
      </c>
      <c r="V62" s="319">
        <f t="shared" si="21"/>
        <v>0</v>
      </c>
      <c r="W62" s="319">
        <f t="shared" si="21"/>
        <v>0</v>
      </c>
      <c r="X62" s="319">
        <f t="shared" si="21"/>
        <v>0</v>
      </c>
      <c r="Y62" s="319">
        <f t="shared" si="21"/>
        <v>3500</v>
      </c>
      <c r="Z62" s="319">
        <f t="shared" si="21"/>
        <v>0</v>
      </c>
      <c r="AA62" s="319">
        <f t="shared" si="21"/>
        <v>0</v>
      </c>
      <c r="AB62" s="210">
        <f t="shared" si="21"/>
        <v>0</v>
      </c>
      <c r="AC62" s="234"/>
    </row>
    <row r="63" spans="1:32" ht="96" customHeight="1" x14ac:dyDescent="0.25">
      <c r="B63" s="348" t="s">
        <v>649</v>
      </c>
      <c r="C63" s="348"/>
      <c r="D63" s="347" t="s">
        <v>9</v>
      </c>
      <c r="E63" s="347" t="s">
        <v>19</v>
      </c>
      <c r="F63" s="347" t="s">
        <v>12</v>
      </c>
      <c r="G63" s="354" t="s">
        <v>233</v>
      </c>
      <c r="H63" s="302">
        <f>4000</f>
        <v>4000</v>
      </c>
      <c r="I63" s="302"/>
      <c r="J63" s="359">
        <v>4224.1000000000004</v>
      </c>
      <c r="K63" s="324">
        <v>5000</v>
      </c>
      <c r="L63" s="324"/>
      <c r="M63" s="319">
        <f>SUM(N63:O63)</f>
        <v>6843</v>
      </c>
      <c r="N63" s="324">
        <v>6843</v>
      </c>
      <c r="O63" s="324"/>
      <c r="P63" s="134">
        <v>3771.4</v>
      </c>
      <c r="Q63" s="319"/>
      <c r="R63" s="325"/>
      <c r="S63" s="372"/>
      <c r="T63" s="373"/>
      <c r="U63" s="374">
        <v>3500</v>
      </c>
      <c r="V63" s="319"/>
      <c r="W63" s="372"/>
      <c r="X63" s="372"/>
      <c r="Y63" s="134">
        <v>3500</v>
      </c>
      <c r="Z63" s="372"/>
      <c r="AA63" s="372"/>
      <c r="AB63" s="124"/>
      <c r="AC63" s="234">
        <v>5000</v>
      </c>
    </row>
    <row r="64" spans="1:32" s="278" customFormat="1" ht="29.25" customHeight="1" x14ac:dyDescent="0.25">
      <c r="B64" s="315" t="s">
        <v>579</v>
      </c>
      <c r="C64" s="315"/>
      <c r="D64" s="328" t="s">
        <v>9</v>
      </c>
      <c r="E64" s="328" t="s">
        <v>16</v>
      </c>
      <c r="F64" s="328" t="s">
        <v>8</v>
      </c>
      <c r="G64" s="318" t="s">
        <v>73</v>
      </c>
      <c r="H64" s="319"/>
      <c r="I64" s="319"/>
      <c r="J64" s="360"/>
      <c r="K64" s="319"/>
      <c r="L64" s="319">
        <v>73</v>
      </c>
      <c r="M64" s="319">
        <f>SUM(N64:O64)</f>
        <v>73</v>
      </c>
      <c r="N64" s="319"/>
      <c r="O64" s="319">
        <v>73</v>
      </c>
      <c r="P64" s="319">
        <v>0</v>
      </c>
      <c r="Q64" s="319">
        <f>SUM(S64:T64)</f>
        <v>0</v>
      </c>
      <c r="R64" s="319"/>
      <c r="S64" s="360"/>
      <c r="T64" s="360"/>
      <c r="U64" s="360">
        <v>0</v>
      </c>
      <c r="V64" s="319">
        <f>SUM(W64:X64)</f>
        <v>0</v>
      </c>
      <c r="W64" s="360"/>
      <c r="X64" s="360"/>
      <c r="Y64" s="319">
        <f>SUM(Z64)</f>
        <v>0</v>
      </c>
      <c r="Z64" s="360"/>
      <c r="AA64" s="360"/>
      <c r="AB64" s="210"/>
      <c r="AC64" s="514"/>
    </row>
    <row r="65" spans="2:30" s="1" customFormat="1" ht="41.25" customHeight="1" x14ac:dyDescent="0.25">
      <c r="B65" s="315" t="s">
        <v>243</v>
      </c>
      <c r="C65" s="315"/>
      <c r="D65" s="328"/>
      <c r="E65" s="328"/>
      <c r="F65" s="328"/>
      <c r="G65" s="318" t="s">
        <v>56</v>
      </c>
      <c r="H65" s="319" t="e">
        <f>SUM(H66+H70+H78+H84+H74+H90+#REF!)</f>
        <v>#REF!</v>
      </c>
      <c r="I65" s="319" t="e">
        <f>SUM(I66+I70+I78+I84+I74+I90+#REF!)</f>
        <v>#REF!</v>
      </c>
      <c r="J65" s="319">
        <f t="shared" ref="J65:O65" si="22">SUM(J66+J70+J78+J84+J74+J90)</f>
        <v>283262.8</v>
      </c>
      <c r="K65" s="319">
        <f t="shared" si="22"/>
        <v>258245.2</v>
      </c>
      <c r="L65" s="319">
        <f t="shared" si="22"/>
        <v>0</v>
      </c>
      <c r="M65" s="319">
        <f t="shared" si="22"/>
        <v>263067.8</v>
      </c>
      <c r="N65" s="319">
        <f t="shared" si="22"/>
        <v>258587.2</v>
      </c>
      <c r="O65" s="319">
        <f t="shared" si="22"/>
        <v>4480.6000000000004</v>
      </c>
      <c r="P65" s="319">
        <f>SUM(P66+P70+P78+P84+P74+P90+P77+P94)</f>
        <v>242948.69999999998</v>
      </c>
      <c r="Q65" s="319">
        <f t="shared" ref="Q65:AA65" si="23">SUM(Q66+Q70+Q78+Q84+Q74+Q90)</f>
        <v>326840.59999999998</v>
      </c>
      <c r="R65" s="319">
        <f t="shared" si="23"/>
        <v>0</v>
      </c>
      <c r="S65" s="319">
        <f t="shared" si="23"/>
        <v>46355.5</v>
      </c>
      <c r="T65" s="319">
        <f t="shared" si="23"/>
        <v>38271.599999999999</v>
      </c>
      <c r="U65" s="319">
        <f t="shared" si="23"/>
        <v>246346.39999999997</v>
      </c>
      <c r="V65" s="319">
        <f t="shared" si="23"/>
        <v>0</v>
      </c>
      <c r="W65" s="319">
        <f t="shared" si="23"/>
        <v>0</v>
      </c>
      <c r="X65" s="319">
        <f t="shared" si="23"/>
        <v>0</v>
      </c>
      <c r="Y65" s="319">
        <f t="shared" si="23"/>
        <v>246346.39999999997</v>
      </c>
      <c r="Z65" s="319">
        <f t="shared" si="23"/>
        <v>0</v>
      </c>
      <c r="AA65" s="319">
        <f t="shared" si="23"/>
        <v>0</v>
      </c>
      <c r="AB65" s="210" t="e">
        <f>AB66+AB70+AB78+AB84+AB90+AB74+#REF!+#REF!</f>
        <v>#REF!</v>
      </c>
      <c r="AC65" s="234">
        <v>240000</v>
      </c>
      <c r="AD65" s="6"/>
    </row>
    <row r="66" spans="2:30" s="1" customFormat="1" ht="98.25" customHeight="1" x14ac:dyDescent="0.25">
      <c r="B66" s="348" t="s">
        <v>650</v>
      </c>
      <c r="C66" s="369"/>
      <c r="D66" s="347" t="s">
        <v>9</v>
      </c>
      <c r="E66" s="347" t="s">
        <v>16</v>
      </c>
      <c r="F66" s="347" t="s">
        <v>15</v>
      </c>
      <c r="G66" s="354" t="s">
        <v>58</v>
      </c>
      <c r="H66" s="252">
        <f t="shared" ref="H66:N66" si="24">SUM(H67:H69)</f>
        <v>119707.59999999999</v>
      </c>
      <c r="I66" s="252">
        <f t="shared" si="24"/>
        <v>0</v>
      </c>
      <c r="J66" s="252">
        <f t="shared" si="24"/>
        <v>120051.6</v>
      </c>
      <c r="K66" s="252">
        <f t="shared" si="24"/>
        <v>109625.7</v>
      </c>
      <c r="L66" s="252">
        <f t="shared" si="24"/>
        <v>0</v>
      </c>
      <c r="M66" s="253">
        <f t="shared" si="24"/>
        <v>109625.7</v>
      </c>
      <c r="N66" s="252">
        <f t="shared" si="24"/>
        <v>109625.7</v>
      </c>
      <c r="O66" s="252">
        <f t="shared" ref="O66:AB66" si="25">SUM(O67:O69)</f>
        <v>0</v>
      </c>
      <c r="P66" s="250">
        <f>SUM(P67:P69)</f>
        <v>112371.70000000001</v>
      </c>
      <c r="Q66" s="250">
        <f>SUM(Q67:Q69)</f>
        <v>124039.70000000001</v>
      </c>
      <c r="R66" s="251">
        <f>SUM(R67:R69)</f>
        <v>0</v>
      </c>
      <c r="S66" s="252">
        <f t="shared" si="25"/>
        <v>0</v>
      </c>
      <c r="T66" s="252">
        <f t="shared" si="25"/>
        <v>0</v>
      </c>
      <c r="U66" s="250">
        <f>SUM(U67:U69)</f>
        <v>114386.09999999999</v>
      </c>
      <c r="V66" s="253">
        <f t="shared" si="25"/>
        <v>0</v>
      </c>
      <c r="W66" s="252">
        <f t="shared" si="25"/>
        <v>0</v>
      </c>
      <c r="X66" s="252">
        <f t="shared" si="25"/>
        <v>0</v>
      </c>
      <c r="Y66" s="250">
        <f t="shared" si="25"/>
        <v>114386.09999999999</v>
      </c>
      <c r="Z66" s="252">
        <f t="shared" si="25"/>
        <v>0</v>
      </c>
      <c r="AA66" s="252">
        <f t="shared" si="25"/>
        <v>0</v>
      </c>
      <c r="AB66" s="214">
        <f t="shared" si="25"/>
        <v>0</v>
      </c>
      <c r="AC66" s="234"/>
    </row>
    <row r="67" spans="2:30" s="1" customFormat="1" ht="20.25" customHeight="1" x14ac:dyDescent="0.25">
      <c r="B67" s="348" t="s">
        <v>36</v>
      </c>
      <c r="C67" s="369"/>
      <c r="D67" s="347" t="s">
        <v>9</v>
      </c>
      <c r="E67" s="347" t="s">
        <v>16</v>
      </c>
      <c r="F67" s="347" t="s">
        <v>15</v>
      </c>
      <c r="G67" s="354" t="s">
        <v>58</v>
      </c>
      <c r="H67" s="133">
        <v>21079.3</v>
      </c>
      <c r="I67" s="133"/>
      <c r="J67" s="302">
        <v>21068.1</v>
      </c>
      <c r="K67" s="324">
        <v>20514.900000000001</v>
      </c>
      <c r="L67" s="324"/>
      <c r="M67" s="319">
        <f t="shared" ref="M67:M77" si="26">SUM(N67:O67)</f>
        <v>20514.900000000001</v>
      </c>
      <c r="N67" s="324">
        <v>20514.900000000001</v>
      </c>
      <c r="O67" s="324"/>
      <c r="P67" s="379">
        <v>18032.7</v>
      </c>
      <c r="Q67" s="379">
        <v>21798.400000000001</v>
      </c>
      <c r="R67" s="380"/>
      <c r="S67" s="372"/>
      <c r="T67" s="372"/>
      <c r="U67" s="379">
        <v>18534</v>
      </c>
      <c r="V67" s="319"/>
      <c r="W67" s="372"/>
      <c r="X67" s="372"/>
      <c r="Y67" s="379">
        <v>18534</v>
      </c>
      <c r="Z67" s="372"/>
      <c r="AA67" s="372"/>
      <c r="AB67" s="124"/>
      <c r="AC67" s="234"/>
    </row>
    <row r="68" spans="2:30" s="1" customFormat="1" ht="20.25" customHeight="1" x14ac:dyDescent="0.25">
      <c r="B68" s="348" t="s">
        <v>37</v>
      </c>
      <c r="C68" s="369"/>
      <c r="D68" s="347" t="s">
        <v>9</v>
      </c>
      <c r="E68" s="347" t="s">
        <v>16</v>
      </c>
      <c r="F68" s="347" t="s">
        <v>15</v>
      </c>
      <c r="G68" s="354" t="s">
        <v>58</v>
      </c>
      <c r="H68" s="133">
        <v>59083.1</v>
      </c>
      <c r="I68" s="133"/>
      <c r="J68" s="302">
        <v>59433.5</v>
      </c>
      <c r="K68" s="324">
        <v>51412</v>
      </c>
      <c r="L68" s="324"/>
      <c r="M68" s="319">
        <f t="shared" si="26"/>
        <v>51412</v>
      </c>
      <c r="N68" s="324">
        <v>51412</v>
      </c>
      <c r="O68" s="324"/>
      <c r="P68" s="379">
        <v>55378.1</v>
      </c>
      <c r="Q68" s="379">
        <v>61147.3</v>
      </c>
      <c r="R68" s="380"/>
      <c r="S68" s="372"/>
      <c r="T68" s="372"/>
      <c r="U68" s="379">
        <v>56336.9</v>
      </c>
      <c r="V68" s="319"/>
      <c r="W68" s="372"/>
      <c r="X68" s="372"/>
      <c r="Y68" s="379">
        <v>56336.9</v>
      </c>
      <c r="Z68" s="372"/>
      <c r="AA68" s="372"/>
      <c r="AB68" s="124"/>
      <c r="AC68" s="234"/>
    </row>
    <row r="69" spans="2:30" s="1" customFormat="1" ht="25.5" customHeight="1" x14ac:dyDescent="0.25">
      <c r="B69" s="348" t="s">
        <v>38</v>
      </c>
      <c r="C69" s="369"/>
      <c r="D69" s="347" t="s">
        <v>9</v>
      </c>
      <c r="E69" s="347" t="s">
        <v>16</v>
      </c>
      <c r="F69" s="347" t="s">
        <v>15</v>
      </c>
      <c r="G69" s="354" t="s">
        <v>58</v>
      </c>
      <c r="H69" s="133">
        <v>39545.199999999997</v>
      </c>
      <c r="I69" s="133"/>
      <c r="J69" s="302">
        <v>39550</v>
      </c>
      <c r="K69" s="324">
        <v>37698.800000000003</v>
      </c>
      <c r="L69" s="324"/>
      <c r="M69" s="319">
        <f t="shared" si="26"/>
        <v>37698.800000000003</v>
      </c>
      <c r="N69" s="324">
        <v>37698.800000000003</v>
      </c>
      <c r="O69" s="324"/>
      <c r="P69" s="379">
        <v>38960.9</v>
      </c>
      <c r="Q69" s="379">
        <v>41094</v>
      </c>
      <c r="R69" s="380"/>
      <c r="S69" s="372"/>
      <c r="T69" s="372"/>
      <c r="U69" s="379">
        <v>39515.199999999997</v>
      </c>
      <c r="V69" s="319"/>
      <c r="W69" s="372"/>
      <c r="X69" s="372"/>
      <c r="Y69" s="379">
        <v>39515.199999999997</v>
      </c>
      <c r="Z69" s="372"/>
      <c r="AA69" s="372"/>
      <c r="AB69" s="124"/>
      <c r="AC69" s="234"/>
    </row>
    <row r="70" spans="2:30" s="1" customFormat="1" ht="69.75" hidden="1" customHeight="1" x14ac:dyDescent="0.25">
      <c r="B70" s="348" t="s">
        <v>651</v>
      </c>
      <c r="C70" s="369"/>
      <c r="D70" s="347" t="s">
        <v>9</v>
      </c>
      <c r="E70" s="347" t="s">
        <v>16</v>
      </c>
      <c r="F70" s="347" t="s">
        <v>15</v>
      </c>
      <c r="G70" s="354" t="s">
        <v>285</v>
      </c>
      <c r="H70" s="252"/>
      <c r="I70" s="252"/>
      <c r="J70" s="252">
        <f>J71+J72+J73</f>
        <v>300</v>
      </c>
      <c r="K70" s="381">
        <f>SUM(K71:K73)</f>
        <v>0</v>
      </c>
      <c r="L70" s="382"/>
      <c r="M70" s="253">
        <f t="shared" si="26"/>
        <v>1956</v>
      </c>
      <c r="N70" s="381">
        <f>SUM(N71:N73)</f>
        <v>0</v>
      </c>
      <c r="O70" s="381">
        <f>SUM(O71:O73)</f>
        <v>1956</v>
      </c>
      <c r="P70" s="250">
        <f>SUM(Q70:S70)</f>
        <v>0</v>
      </c>
      <c r="Q70" s="253">
        <f t="shared" ref="Q70:Q77" si="27">SUM(S70:T70)</f>
        <v>0</v>
      </c>
      <c r="R70" s="251"/>
      <c r="S70" s="383">
        <f>SUM(S71:S73)</f>
        <v>0</v>
      </c>
      <c r="T70" s="383">
        <f>SUM(T71:T73)</f>
        <v>0</v>
      </c>
      <c r="U70" s="250">
        <f>SUM(V70:W70)</f>
        <v>0</v>
      </c>
      <c r="V70" s="253">
        <f>SUM(W70:X70)</f>
        <v>0</v>
      </c>
      <c r="W70" s="383">
        <f>SUM(W71:W73)</f>
        <v>0</v>
      </c>
      <c r="X70" s="383">
        <f>SUM(X71:X73)</f>
        <v>0</v>
      </c>
      <c r="Y70" s="134">
        <f>SUM(Z70)</f>
        <v>0</v>
      </c>
      <c r="Z70" s="383">
        <f>SUM(Z71:Z73)</f>
        <v>0</v>
      </c>
      <c r="AA70" s="383">
        <f>SUM(AA71:AA73)</f>
        <v>0</v>
      </c>
      <c r="AB70" s="214">
        <f>SUM(AC70:AD70)</f>
        <v>0</v>
      </c>
      <c r="AC70" s="234"/>
    </row>
    <row r="71" spans="2:30" s="1" customFormat="1" ht="29.25" hidden="1" customHeight="1" x14ac:dyDescent="0.25">
      <c r="B71" s="348" t="s">
        <v>36</v>
      </c>
      <c r="C71" s="369"/>
      <c r="D71" s="347" t="s">
        <v>9</v>
      </c>
      <c r="E71" s="347" t="s">
        <v>16</v>
      </c>
      <c r="F71" s="347" t="s">
        <v>15</v>
      </c>
      <c r="G71" s="354" t="s">
        <v>285</v>
      </c>
      <c r="H71" s="302"/>
      <c r="I71" s="302"/>
      <c r="J71" s="302">
        <v>300</v>
      </c>
      <c r="K71" s="324"/>
      <c r="L71" s="324"/>
      <c r="M71" s="319">
        <f t="shared" si="26"/>
        <v>0</v>
      </c>
      <c r="N71" s="324"/>
      <c r="O71" s="324"/>
      <c r="P71" s="134"/>
      <c r="Q71" s="319">
        <f t="shared" si="27"/>
        <v>0</v>
      </c>
      <c r="R71" s="325"/>
      <c r="S71" s="372"/>
      <c r="T71" s="372"/>
      <c r="U71" s="134"/>
      <c r="V71" s="319">
        <f t="shared" ref="V71:V77" si="28">SUM(W71:X71)</f>
        <v>0</v>
      </c>
      <c r="W71" s="372"/>
      <c r="X71" s="372"/>
      <c r="Y71" s="134">
        <f>SUM(Z71)</f>
        <v>0</v>
      </c>
      <c r="Z71" s="372"/>
      <c r="AA71" s="372"/>
      <c r="AB71" s="124"/>
      <c r="AC71" s="234"/>
    </row>
    <row r="72" spans="2:30" s="1" customFormat="1" ht="21" hidden="1" customHeight="1" x14ac:dyDescent="0.25">
      <c r="B72" s="348" t="s">
        <v>37</v>
      </c>
      <c r="C72" s="369"/>
      <c r="D72" s="347" t="s">
        <v>9</v>
      </c>
      <c r="E72" s="347" t="s">
        <v>16</v>
      </c>
      <c r="F72" s="347" t="s">
        <v>15</v>
      </c>
      <c r="G72" s="354" t="s">
        <v>285</v>
      </c>
      <c r="H72" s="302"/>
      <c r="I72" s="302"/>
      <c r="J72" s="302"/>
      <c r="K72" s="324"/>
      <c r="L72" s="324"/>
      <c r="M72" s="319">
        <f t="shared" si="26"/>
        <v>126</v>
      </c>
      <c r="N72" s="324"/>
      <c r="O72" s="324">
        <v>126</v>
      </c>
      <c r="P72" s="134"/>
      <c r="Q72" s="319">
        <f t="shared" si="27"/>
        <v>0</v>
      </c>
      <c r="R72" s="325"/>
      <c r="S72" s="372"/>
      <c r="T72" s="372"/>
      <c r="U72" s="134"/>
      <c r="V72" s="319">
        <f t="shared" si="28"/>
        <v>0</v>
      </c>
      <c r="W72" s="372"/>
      <c r="X72" s="372"/>
      <c r="Y72" s="134">
        <f>SUM(Z72)</f>
        <v>0</v>
      </c>
      <c r="Z72" s="372"/>
      <c r="AA72" s="372"/>
      <c r="AB72" s="124"/>
      <c r="AC72" s="234"/>
    </row>
    <row r="73" spans="2:30" s="1" customFormat="1" ht="21.75" hidden="1" customHeight="1" x14ac:dyDescent="0.25">
      <c r="B73" s="348" t="s">
        <v>38</v>
      </c>
      <c r="C73" s="369"/>
      <c r="D73" s="347" t="s">
        <v>9</v>
      </c>
      <c r="E73" s="347" t="s">
        <v>16</v>
      </c>
      <c r="F73" s="347" t="s">
        <v>15</v>
      </c>
      <c r="G73" s="354" t="s">
        <v>285</v>
      </c>
      <c r="H73" s="302"/>
      <c r="I73" s="302"/>
      <c r="J73" s="302"/>
      <c r="K73" s="324"/>
      <c r="L73" s="324"/>
      <c r="M73" s="319">
        <f t="shared" si="26"/>
        <v>1830</v>
      </c>
      <c r="N73" s="324"/>
      <c r="O73" s="324">
        <v>1830</v>
      </c>
      <c r="P73" s="134"/>
      <c r="Q73" s="319">
        <f t="shared" si="27"/>
        <v>0</v>
      </c>
      <c r="R73" s="325"/>
      <c r="S73" s="372"/>
      <c r="T73" s="372"/>
      <c r="U73" s="134"/>
      <c r="V73" s="319">
        <f t="shared" si="28"/>
        <v>0</v>
      </c>
      <c r="W73" s="372"/>
      <c r="X73" s="372"/>
      <c r="Y73" s="134">
        <f>SUM(Z73)</f>
        <v>0</v>
      </c>
      <c r="Z73" s="372"/>
      <c r="AA73" s="372"/>
      <c r="AB73" s="124"/>
      <c r="AC73" s="234"/>
    </row>
    <row r="74" spans="2:30" s="1" customFormat="1" ht="114.75" customHeight="1" x14ac:dyDescent="0.25">
      <c r="B74" s="334" t="s">
        <v>708</v>
      </c>
      <c r="C74" s="177"/>
      <c r="D74" s="331" t="s">
        <v>9</v>
      </c>
      <c r="E74" s="331" t="s">
        <v>16</v>
      </c>
      <c r="F74" s="331" t="s">
        <v>15</v>
      </c>
      <c r="G74" s="332" t="s">
        <v>58</v>
      </c>
      <c r="H74" s="252">
        <v>4553.8999999999996</v>
      </c>
      <c r="I74" s="252"/>
      <c r="J74" s="252">
        <v>11736</v>
      </c>
      <c r="K74" s="252">
        <f>SUM(K75:K77)</f>
        <v>2724.9</v>
      </c>
      <c r="L74" s="252">
        <f>SUM(L75:L77)</f>
        <v>0</v>
      </c>
      <c r="M74" s="253">
        <f t="shared" si="26"/>
        <v>2724.9</v>
      </c>
      <c r="N74" s="252">
        <f>SUM(N75:N77)</f>
        <v>2724.9</v>
      </c>
      <c r="O74" s="252">
        <f>SUM(O75:O77)</f>
        <v>0</v>
      </c>
      <c r="P74" s="250">
        <v>0</v>
      </c>
      <c r="Q74" s="253">
        <f t="shared" si="27"/>
        <v>13428.4</v>
      </c>
      <c r="R74" s="251">
        <v>0</v>
      </c>
      <c r="S74" s="252">
        <f>SUM(S75:S77)</f>
        <v>2724.9</v>
      </c>
      <c r="T74" s="384">
        <v>10703.5</v>
      </c>
      <c r="U74" s="250">
        <v>0</v>
      </c>
      <c r="V74" s="253">
        <f t="shared" si="28"/>
        <v>0</v>
      </c>
      <c r="W74" s="252"/>
      <c r="X74" s="384"/>
      <c r="Y74" s="134">
        <v>0</v>
      </c>
      <c r="Z74" s="252"/>
      <c r="AA74" s="384"/>
      <c r="AB74" s="215">
        <f>SUM(AC74:AD74)</f>
        <v>4638.2</v>
      </c>
      <c r="AC74" s="234">
        <v>4638.2</v>
      </c>
    </row>
    <row r="75" spans="2:30" s="1" customFormat="1" ht="20.25" hidden="1" customHeight="1" x14ac:dyDescent="0.25">
      <c r="B75" s="348" t="s">
        <v>36</v>
      </c>
      <c r="C75" s="369"/>
      <c r="D75" s="347" t="s">
        <v>9</v>
      </c>
      <c r="E75" s="347" t="s">
        <v>16</v>
      </c>
      <c r="F75" s="347" t="s">
        <v>15</v>
      </c>
      <c r="G75" s="354" t="s">
        <v>58</v>
      </c>
      <c r="H75" s="302"/>
      <c r="I75" s="302"/>
      <c r="J75" s="302"/>
      <c r="K75" s="324">
        <v>327.5</v>
      </c>
      <c r="L75" s="324"/>
      <c r="M75" s="319">
        <f t="shared" si="26"/>
        <v>327.5</v>
      </c>
      <c r="N75" s="324">
        <v>327.5</v>
      </c>
      <c r="O75" s="324"/>
      <c r="P75" s="134"/>
      <c r="Q75" s="319">
        <f t="shared" si="27"/>
        <v>327.5</v>
      </c>
      <c r="R75" s="325"/>
      <c r="S75" s="324">
        <v>327.5</v>
      </c>
      <c r="T75" s="372"/>
      <c r="U75" s="134"/>
      <c r="V75" s="319">
        <f t="shared" si="28"/>
        <v>0</v>
      </c>
      <c r="W75" s="324"/>
      <c r="X75" s="372"/>
      <c r="Y75" s="134"/>
      <c r="Z75" s="302"/>
      <c r="AA75" s="372"/>
      <c r="AB75" s="124"/>
      <c r="AC75" s="234"/>
    </row>
    <row r="76" spans="2:30" s="1" customFormat="1" ht="20.25" hidden="1" customHeight="1" x14ac:dyDescent="0.25">
      <c r="B76" s="348" t="s">
        <v>37</v>
      </c>
      <c r="C76" s="369"/>
      <c r="D76" s="347" t="s">
        <v>9</v>
      </c>
      <c r="E76" s="347" t="s">
        <v>16</v>
      </c>
      <c r="F76" s="347" t="s">
        <v>15</v>
      </c>
      <c r="G76" s="332" t="s">
        <v>58</v>
      </c>
      <c r="H76" s="302"/>
      <c r="I76" s="302"/>
      <c r="J76" s="302"/>
      <c r="K76" s="324">
        <v>1449</v>
      </c>
      <c r="L76" s="324"/>
      <c r="M76" s="319">
        <f t="shared" si="26"/>
        <v>1449</v>
      </c>
      <c r="N76" s="324">
        <v>1449</v>
      </c>
      <c r="O76" s="324"/>
      <c r="P76" s="134"/>
      <c r="Q76" s="319">
        <f t="shared" si="27"/>
        <v>1449</v>
      </c>
      <c r="R76" s="325"/>
      <c r="S76" s="324">
        <v>1449</v>
      </c>
      <c r="T76" s="372"/>
      <c r="U76" s="134"/>
      <c r="V76" s="319">
        <f t="shared" si="28"/>
        <v>0</v>
      </c>
      <c r="W76" s="324"/>
      <c r="X76" s="372"/>
      <c r="Y76" s="134"/>
      <c r="Z76" s="302"/>
      <c r="AA76" s="372"/>
      <c r="AB76" s="124"/>
      <c r="AC76" s="234"/>
    </row>
    <row r="77" spans="2:30" s="1" customFormat="1" ht="95.25" customHeight="1" x14ac:dyDescent="0.25">
      <c r="B77" s="334" t="s">
        <v>709</v>
      </c>
      <c r="C77" s="369"/>
      <c r="D77" s="347" t="s">
        <v>9</v>
      </c>
      <c r="E77" s="347" t="s">
        <v>16</v>
      </c>
      <c r="F77" s="347" t="s">
        <v>15</v>
      </c>
      <c r="G77" s="354" t="s">
        <v>58</v>
      </c>
      <c r="H77" s="302"/>
      <c r="I77" s="302"/>
      <c r="J77" s="302"/>
      <c r="K77" s="324">
        <v>948.4</v>
      </c>
      <c r="L77" s="324"/>
      <c r="M77" s="319">
        <f t="shared" si="26"/>
        <v>948.4</v>
      </c>
      <c r="N77" s="324">
        <v>948.4</v>
      </c>
      <c r="O77" s="324"/>
      <c r="P77" s="134">
        <v>563.29999999999995</v>
      </c>
      <c r="Q77" s="319">
        <f t="shared" si="27"/>
        <v>948.4</v>
      </c>
      <c r="R77" s="325"/>
      <c r="S77" s="324">
        <v>948.4</v>
      </c>
      <c r="T77" s="372"/>
      <c r="U77" s="134"/>
      <c r="V77" s="319">
        <f t="shared" si="28"/>
        <v>0</v>
      </c>
      <c r="W77" s="324"/>
      <c r="X77" s="372"/>
      <c r="Y77" s="134"/>
      <c r="Z77" s="302"/>
      <c r="AA77" s="372"/>
      <c r="AB77" s="124"/>
      <c r="AC77" s="234"/>
    </row>
    <row r="78" spans="2:30" s="1" customFormat="1" ht="97.5" customHeight="1" x14ac:dyDescent="0.25">
      <c r="B78" s="348" t="s">
        <v>652</v>
      </c>
      <c r="C78" s="369"/>
      <c r="D78" s="347" t="s">
        <v>9</v>
      </c>
      <c r="E78" s="347" t="s">
        <v>19</v>
      </c>
      <c r="F78" s="347" t="s">
        <v>12</v>
      </c>
      <c r="G78" s="354" t="s">
        <v>58</v>
      </c>
      <c r="H78" s="252">
        <f t="shared" ref="H78:N78" si="29">SUM(H79:H83)</f>
        <v>118249.3</v>
      </c>
      <c r="I78" s="252">
        <f t="shared" si="29"/>
        <v>0</v>
      </c>
      <c r="J78" s="252">
        <f t="shared" si="29"/>
        <v>123615.4</v>
      </c>
      <c r="K78" s="252">
        <f t="shared" si="29"/>
        <v>102264</v>
      </c>
      <c r="L78" s="252">
        <f t="shared" si="29"/>
        <v>0</v>
      </c>
      <c r="M78" s="253">
        <f t="shared" si="29"/>
        <v>102606</v>
      </c>
      <c r="N78" s="252">
        <f t="shared" si="29"/>
        <v>102606</v>
      </c>
      <c r="O78" s="252">
        <f t="shared" ref="O78:AB78" si="30">SUM(O79:O83)</f>
        <v>0</v>
      </c>
      <c r="P78" s="250">
        <f t="shared" si="30"/>
        <v>128562.8</v>
      </c>
      <c r="Q78" s="250">
        <f t="shared" si="30"/>
        <v>118173.8</v>
      </c>
      <c r="R78" s="251">
        <f t="shared" si="30"/>
        <v>0</v>
      </c>
      <c r="S78" s="252">
        <f t="shared" si="30"/>
        <v>0</v>
      </c>
      <c r="T78" s="252">
        <f t="shared" si="30"/>
        <v>0</v>
      </c>
      <c r="U78" s="250">
        <f t="shared" si="30"/>
        <v>131960.29999999999</v>
      </c>
      <c r="V78" s="253">
        <f t="shared" si="30"/>
        <v>0</v>
      </c>
      <c r="W78" s="252">
        <f t="shared" si="30"/>
        <v>0</v>
      </c>
      <c r="X78" s="252">
        <f t="shared" si="30"/>
        <v>0</v>
      </c>
      <c r="Y78" s="250">
        <f t="shared" si="30"/>
        <v>131960.29999999999</v>
      </c>
      <c r="Z78" s="252">
        <f t="shared" si="30"/>
        <v>0</v>
      </c>
      <c r="AA78" s="252">
        <f t="shared" si="30"/>
        <v>0</v>
      </c>
      <c r="AB78" s="214">
        <f t="shared" si="30"/>
        <v>0</v>
      </c>
      <c r="AC78" s="234"/>
    </row>
    <row r="79" spans="2:30" s="1" customFormat="1" ht="20.25" customHeight="1" x14ac:dyDescent="0.25">
      <c r="B79" s="348" t="s">
        <v>39</v>
      </c>
      <c r="C79" s="369"/>
      <c r="D79" s="347" t="s">
        <v>9</v>
      </c>
      <c r="E79" s="347" t="s">
        <v>19</v>
      </c>
      <c r="F79" s="347" t="s">
        <v>12</v>
      </c>
      <c r="G79" s="354" t="s">
        <v>58</v>
      </c>
      <c r="H79" s="133">
        <v>17678.400000000001</v>
      </c>
      <c r="I79" s="133"/>
      <c r="J79" s="133">
        <v>2247.8000000000002</v>
      </c>
      <c r="K79" s="324">
        <v>16307.8</v>
      </c>
      <c r="L79" s="324"/>
      <c r="M79" s="319">
        <f t="shared" ref="M79:M95" si="31">SUM(N79:O79)</f>
        <v>16307.8</v>
      </c>
      <c r="N79" s="324">
        <v>16307.8</v>
      </c>
      <c r="O79" s="324"/>
      <c r="P79" s="379">
        <v>0</v>
      </c>
      <c r="Q79" s="379">
        <v>17523.2</v>
      </c>
      <c r="R79" s="380"/>
      <c r="S79" s="372"/>
      <c r="T79" s="372"/>
      <c r="U79" s="379">
        <v>0</v>
      </c>
      <c r="V79" s="390"/>
      <c r="W79" s="372"/>
      <c r="X79" s="372"/>
      <c r="Y79" s="379">
        <v>0</v>
      </c>
      <c r="Z79" s="372"/>
      <c r="AA79" s="372"/>
      <c r="AB79" s="124"/>
      <c r="AC79" s="234"/>
    </row>
    <row r="80" spans="2:30" s="1" customFormat="1" ht="20.25" customHeight="1" x14ac:dyDescent="0.25">
      <c r="B80" s="348" t="s">
        <v>347</v>
      </c>
      <c r="C80" s="369"/>
      <c r="D80" s="347" t="s">
        <v>9</v>
      </c>
      <c r="E80" s="347" t="s">
        <v>19</v>
      </c>
      <c r="F80" s="347" t="s">
        <v>12</v>
      </c>
      <c r="G80" s="354" t="s">
        <v>58</v>
      </c>
      <c r="H80" s="133">
        <v>32425.4</v>
      </c>
      <c r="I80" s="133"/>
      <c r="J80" s="133">
        <v>52907.9</v>
      </c>
      <c r="K80" s="324">
        <v>26950.5</v>
      </c>
      <c r="L80" s="324"/>
      <c r="M80" s="319">
        <f t="shared" si="31"/>
        <v>26950.5</v>
      </c>
      <c r="N80" s="324">
        <v>26950.5</v>
      </c>
      <c r="O80" s="324"/>
      <c r="P80" s="379">
        <v>57009.599999999999</v>
      </c>
      <c r="Q80" s="379">
        <v>31857.7</v>
      </c>
      <c r="R80" s="380"/>
      <c r="S80" s="372"/>
      <c r="T80" s="372"/>
      <c r="U80" s="379">
        <v>58298.7</v>
      </c>
      <c r="V80" s="390"/>
      <c r="W80" s="372"/>
      <c r="X80" s="372"/>
      <c r="Y80" s="379">
        <v>58298.7</v>
      </c>
      <c r="Z80" s="372"/>
      <c r="AA80" s="372"/>
      <c r="AB80" s="124"/>
      <c r="AC80" s="234"/>
    </row>
    <row r="81" spans="2:29" s="1" customFormat="1" ht="20.25" customHeight="1" x14ac:dyDescent="0.25">
      <c r="B81" s="348" t="s">
        <v>460</v>
      </c>
      <c r="C81" s="369"/>
      <c r="D81" s="347" t="s">
        <v>9</v>
      </c>
      <c r="E81" s="347" t="s">
        <v>19</v>
      </c>
      <c r="F81" s="347" t="s">
        <v>12</v>
      </c>
      <c r="G81" s="354" t="s">
        <v>58</v>
      </c>
      <c r="H81" s="133">
        <v>17996.2</v>
      </c>
      <c r="I81" s="133"/>
      <c r="J81" s="133">
        <v>17971.599999999999</v>
      </c>
      <c r="K81" s="324">
        <v>13661.4</v>
      </c>
      <c r="L81" s="324"/>
      <c r="M81" s="319">
        <f t="shared" si="31"/>
        <v>13961.4</v>
      </c>
      <c r="N81" s="324">
        <v>13961.4</v>
      </c>
      <c r="O81" s="324"/>
      <c r="P81" s="379">
        <v>18732.099999999999</v>
      </c>
      <c r="Q81" s="379">
        <v>18012.2</v>
      </c>
      <c r="R81" s="380"/>
      <c r="S81" s="372"/>
      <c r="T81" s="372"/>
      <c r="U81" s="379">
        <v>19081.5</v>
      </c>
      <c r="V81" s="390"/>
      <c r="W81" s="372"/>
      <c r="X81" s="372"/>
      <c r="Y81" s="379">
        <v>19081.5</v>
      </c>
      <c r="Z81" s="372"/>
      <c r="AA81" s="372"/>
      <c r="AB81" s="124"/>
      <c r="AC81" s="234"/>
    </row>
    <row r="82" spans="2:29" s="1" customFormat="1" ht="20.25" customHeight="1" x14ac:dyDescent="0.25">
      <c r="B82" s="348" t="s">
        <v>461</v>
      </c>
      <c r="C82" s="369"/>
      <c r="D82" s="347" t="s">
        <v>9</v>
      </c>
      <c r="E82" s="347" t="s">
        <v>19</v>
      </c>
      <c r="F82" s="347" t="s">
        <v>12</v>
      </c>
      <c r="G82" s="354" t="s">
        <v>58</v>
      </c>
      <c r="H82" s="133">
        <v>23875.3</v>
      </c>
      <c r="I82" s="133"/>
      <c r="J82" s="133">
        <v>23961.200000000001</v>
      </c>
      <c r="K82" s="324">
        <v>19264.7</v>
      </c>
      <c r="L82" s="324"/>
      <c r="M82" s="319">
        <f t="shared" si="31"/>
        <v>19306.7</v>
      </c>
      <c r="N82" s="324">
        <v>19306.7</v>
      </c>
      <c r="O82" s="324"/>
      <c r="P82" s="379">
        <v>25689.4</v>
      </c>
      <c r="Q82" s="379">
        <v>24142.5</v>
      </c>
      <c r="R82" s="380"/>
      <c r="S82" s="372"/>
      <c r="T82" s="372"/>
      <c r="U82" s="379">
        <v>26795.3</v>
      </c>
      <c r="V82" s="390"/>
      <c r="W82" s="372"/>
      <c r="X82" s="372"/>
      <c r="Y82" s="379">
        <v>26795.3</v>
      </c>
      <c r="Z82" s="372"/>
      <c r="AA82" s="372"/>
      <c r="AB82" s="124"/>
      <c r="AC82" s="234"/>
    </row>
    <row r="83" spans="2:29" s="1" customFormat="1" ht="20.25" customHeight="1" x14ac:dyDescent="0.25">
      <c r="B83" s="348" t="s">
        <v>41</v>
      </c>
      <c r="C83" s="369"/>
      <c r="D83" s="347" t="s">
        <v>9</v>
      </c>
      <c r="E83" s="347" t="s">
        <v>19</v>
      </c>
      <c r="F83" s="347" t="s">
        <v>12</v>
      </c>
      <c r="G83" s="354" t="s">
        <v>58</v>
      </c>
      <c r="H83" s="133">
        <v>26274</v>
      </c>
      <c r="I83" s="133"/>
      <c r="J83" s="133">
        <v>26526.9</v>
      </c>
      <c r="K83" s="324">
        <v>26079.599999999999</v>
      </c>
      <c r="L83" s="324"/>
      <c r="M83" s="319">
        <f t="shared" si="31"/>
        <v>26079.599999999999</v>
      </c>
      <c r="N83" s="324">
        <v>26079.599999999999</v>
      </c>
      <c r="O83" s="324"/>
      <c r="P83" s="379">
        <v>27131.7</v>
      </c>
      <c r="Q83" s="379">
        <v>26638.2</v>
      </c>
      <c r="R83" s="380"/>
      <c r="S83" s="372"/>
      <c r="T83" s="372"/>
      <c r="U83" s="379">
        <v>27784.799999999999</v>
      </c>
      <c r="V83" s="390"/>
      <c r="W83" s="372"/>
      <c r="X83" s="372"/>
      <c r="Y83" s="379">
        <v>27784.799999999999</v>
      </c>
      <c r="Z83" s="372"/>
      <c r="AA83" s="372"/>
      <c r="AB83" s="124"/>
      <c r="AC83" s="234"/>
    </row>
    <row r="84" spans="2:29" s="1" customFormat="1" ht="68.25" hidden="1" customHeight="1" x14ac:dyDescent="0.25">
      <c r="B84" s="348" t="s">
        <v>651</v>
      </c>
      <c r="C84" s="369"/>
      <c r="D84" s="347" t="s">
        <v>9</v>
      </c>
      <c r="E84" s="347" t="s">
        <v>19</v>
      </c>
      <c r="F84" s="347" t="s">
        <v>12</v>
      </c>
      <c r="G84" s="354" t="s">
        <v>285</v>
      </c>
      <c r="H84" s="252"/>
      <c r="I84" s="252"/>
      <c r="J84" s="252">
        <f>J85+J86+J87+J88+J89</f>
        <v>1372</v>
      </c>
      <c r="K84" s="381">
        <f>SUM(K85:K89)</f>
        <v>0</v>
      </c>
      <c r="L84" s="381">
        <f>SUM(L85:L89)</f>
        <v>0</v>
      </c>
      <c r="M84" s="253">
        <f t="shared" si="31"/>
        <v>2524.6</v>
      </c>
      <c r="N84" s="381">
        <f>SUM(N85:N89)</f>
        <v>0</v>
      </c>
      <c r="O84" s="381">
        <f>SUM(O85:O89)</f>
        <v>2524.6</v>
      </c>
      <c r="P84" s="250">
        <f>SUM(Q84:S84)</f>
        <v>0</v>
      </c>
      <c r="Q84" s="253">
        <f t="shared" ref="Q84:Q95" si="32">SUM(S84:T84)</f>
        <v>0</v>
      </c>
      <c r="R84" s="251"/>
      <c r="S84" s="383">
        <f>SUM(S85:S89)</f>
        <v>0</v>
      </c>
      <c r="T84" s="383">
        <f>SUM(T85:T89)</f>
        <v>0</v>
      </c>
      <c r="U84" s="250">
        <f>SUM(V84:W84)</f>
        <v>0</v>
      </c>
      <c r="V84" s="253">
        <f>SUM(W84:X84)</f>
        <v>0</v>
      </c>
      <c r="W84" s="383">
        <f>SUM(W85:W89)</f>
        <v>0</v>
      </c>
      <c r="X84" s="383">
        <f>SUM(X85:X89)</f>
        <v>0</v>
      </c>
      <c r="Y84" s="379">
        <f t="shared" ref="Y84:Y89" si="33">SUM(Z84)</f>
        <v>0</v>
      </c>
      <c r="Z84" s="383">
        <f>SUM(Z85:Z89)</f>
        <v>0</v>
      </c>
      <c r="AA84" s="383">
        <f>SUM(AA85:AA89)</f>
        <v>0</v>
      </c>
      <c r="AB84" s="214">
        <f>SUM(AC84:AD84)</f>
        <v>0</v>
      </c>
      <c r="AC84" s="234"/>
    </row>
    <row r="85" spans="2:29" s="1" customFormat="1" ht="20.25" hidden="1" customHeight="1" x14ac:dyDescent="0.25">
      <c r="B85" s="348" t="s">
        <v>39</v>
      </c>
      <c r="C85" s="369"/>
      <c r="D85" s="347" t="s">
        <v>9</v>
      </c>
      <c r="E85" s="347" t="s">
        <v>19</v>
      </c>
      <c r="F85" s="347" t="s">
        <v>12</v>
      </c>
      <c r="G85" s="354" t="s">
        <v>285</v>
      </c>
      <c r="H85" s="302"/>
      <c r="I85" s="302"/>
      <c r="J85" s="302"/>
      <c r="K85" s="324"/>
      <c r="L85" s="324"/>
      <c r="M85" s="319">
        <f t="shared" si="31"/>
        <v>850</v>
      </c>
      <c r="N85" s="324"/>
      <c r="O85" s="324">
        <v>850</v>
      </c>
      <c r="P85" s="134"/>
      <c r="Q85" s="319">
        <f t="shared" si="32"/>
        <v>0</v>
      </c>
      <c r="R85" s="325"/>
      <c r="S85" s="372"/>
      <c r="T85" s="372"/>
      <c r="U85" s="134"/>
      <c r="V85" s="319">
        <f t="shared" ref="V85:V95" si="34">SUM(W85:X85)</f>
        <v>0</v>
      </c>
      <c r="W85" s="372"/>
      <c r="X85" s="372"/>
      <c r="Y85" s="379">
        <f t="shared" si="33"/>
        <v>0</v>
      </c>
      <c r="Z85" s="372"/>
      <c r="AA85" s="372"/>
      <c r="AB85" s="124"/>
      <c r="AC85" s="234"/>
    </row>
    <row r="86" spans="2:29" s="1" customFormat="1" ht="20.25" hidden="1" customHeight="1" x14ac:dyDescent="0.25">
      <c r="B86" s="348" t="s">
        <v>347</v>
      </c>
      <c r="C86" s="369"/>
      <c r="D86" s="347" t="s">
        <v>9</v>
      </c>
      <c r="E86" s="347" t="s">
        <v>19</v>
      </c>
      <c r="F86" s="347" t="s">
        <v>12</v>
      </c>
      <c r="G86" s="354" t="s">
        <v>285</v>
      </c>
      <c r="H86" s="302"/>
      <c r="I86" s="302"/>
      <c r="J86" s="302">
        <v>800</v>
      </c>
      <c r="K86" s="324"/>
      <c r="L86" s="324"/>
      <c r="M86" s="319">
        <f t="shared" si="31"/>
        <v>704.6</v>
      </c>
      <c r="N86" s="324"/>
      <c r="O86" s="324">
        <v>704.6</v>
      </c>
      <c r="P86" s="134"/>
      <c r="Q86" s="319">
        <f t="shared" si="32"/>
        <v>0</v>
      </c>
      <c r="R86" s="325"/>
      <c r="S86" s="372"/>
      <c r="T86" s="372"/>
      <c r="U86" s="134"/>
      <c r="V86" s="319">
        <f t="shared" si="34"/>
        <v>0</v>
      </c>
      <c r="W86" s="372"/>
      <c r="X86" s="372"/>
      <c r="Y86" s="379">
        <f t="shared" si="33"/>
        <v>0</v>
      </c>
      <c r="Z86" s="372"/>
      <c r="AA86" s="372"/>
      <c r="AB86" s="124"/>
      <c r="AC86" s="234"/>
    </row>
    <row r="87" spans="2:29" s="1" customFormat="1" ht="20.25" hidden="1" customHeight="1" x14ac:dyDescent="0.25">
      <c r="B87" s="348" t="s">
        <v>43</v>
      </c>
      <c r="C87" s="369"/>
      <c r="D87" s="347" t="s">
        <v>9</v>
      </c>
      <c r="E87" s="347" t="s">
        <v>19</v>
      </c>
      <c r="F87" s="347" t="s">
        <v>12</v>
      </c>
      <c r="G87" s="354" t="s">
        <v>285</v>
      </c>
      <c r="H87" s="302"/>
      <c r="I87" s="302"/>
      <c r="J87" s="302"/>
      <c r="K87" s="324"/>
      <c r="L87" s="324"/>
      <c r="M87" s="319">
        <f t="shared" si="31"/>
        <v>0</v>
      </c>
      <c r="N87" s="324"/>
      <c r="O87" s="324"/>
      <c r="P87" s="134"/>
      <c r="Q87" s="319">
        <f t="shared" si="32"/>
        <v>0</v>
      </c>
      <c r="R87" s="325"/>
      <c r="S87" s="372"/>
      <c r="T87" s="372"/>
      <c r="U87" s="134"/>
      <c r="V87" s="319">
        <f t="shared" si="34"/>
        <v>0</v>
      </c>
      <c r="W87" s="372"/>
      <c r="X87" s="372"/>
      <c r="Y87" s="379">
        <f t="shared" si="33"/>
        <v>0</v>
      </c>
      <c r="Z87" s="372"/>
      <c r="AA87" s="372"/>
      <c r="AB87" s="124"/>
      <c r="AC87" s="234"/>
    </row>
    <row r="88" spans="2:29" s="1" customFormat="1" ht="20.25" hidden="1" customHeight="1" x14ac:dyDescent="0.25">
      <c r="B88" s="348" t="s">
        <v>40</v>
      </c>
      <c r="C88" s="369"/>
      <c r="D88" s="347" t="s">
        <v>9</v>
      </c>
      <c r="E88" s="347" t="s">
        <v>19</v>
      </c>
      <c r="F88" s="347" t="s">
        <v>12</v>
      </c>
      <c r="G88" s="354" t="s">
        <v>285</v>
      </c>
      <c r="H88" s="302"/>
      <c r="I88" s="302"/>
      <c r="J88" s="302">
        <v>572</v>
      </c>
      <c r="K88" s="324"/>
      <c r="L88" s="324"/>
      <c r="M88" s="319">
        <f t="shared" si="31"/>
        <v>0</v>
      </c>
      <c r="N88" s="324"/>
      <c r="O88" s="324"/>
      <c r="P88" s="134"/>
      <c r="Q88" s="319">
        <f t="shared" si="32"/>
        <v>0</v>
      </c>
      <c r="R88" s="325"/>
      <c r="S88" s="372"/>
      <c r="T88" s="372"/>
      <c r="U88" s="134"/>
      <c r="V88" s="319">
        <f t="shared" si="34"/>
        <v>0</v>
      </c>
      <c r="W88" s="372"/>
      <c r="X88" s="372"/>
      <c r="Y88" s="379">
        <f t="shared" si="33"/>
        <v>0</v>
      </c>
      <c r="Z88" s="372"/>
      <c r="AA88" s="372"/>
      <c r="AB88" s="124"/>
      <c r="AC88" s="234"/>
    </row>
    <row r="89" spans="2:29" s="1" customFormat="1" ht="20.25" hidden="1" customHeight="1" x14ac:dyDescent="0.25">
      <c r="B89" s="348" t="s">
        <v>41</v>
      </c>
      <c r="C89" s="369"/>
      <c r="D89" s="347" t="s">
        <v>9</v>
      </c>
      <c r="E89" s="347" t="s">
        <v>19</v>
      </c>
      <c r="F89" s="347" t="s">
        <v>12</v>
      </c>
      <c r="G89" s="354" t="s">
        <v>285</v>
      </c>
      <c r="H89" s="302"/>
      <c r="I89" s="302"/>
      <c r="J89" s="302"/>
      <c r="K89" s="324"/>
      <c r="L89" s="324"/>
      <c r="M89" s="319">
        <f t="shared" si="31"/>
        <v>970</v>
      </c>
      <c r="N89" s="324"/>
      <c r="O89" s="324">
        <v>970</v>
      </c>
      <c r="P89" s="134"/>
      <c r="Q89" s="319">
        <f t="shared" si="32"/>
        <v>0</v>
      </c>
      <c r="R89" s="325"/>
      <c r="S89" s="372"/>
      <c r="T89" s="372"/>
      <c r="U89" s="134"/>
      <c r="V89" s="319">
        <f t="shared" si="34"/>
        <v>0</v>
      </c>
      <c r="W89" s="372"/>
      <c r="X89" s="372"/>
      <c r="Y89" s="379">
        <f t="shared" si="33"/>
        <v>0</v>
      </c>
      <c r="Z89" s="372"/>
      <c r="AA89" s="372"/>
      <c r="AB89" s="124"/>
      <c r="AC89" s="234"/>
    </row>
    <row r="90" spans="2:29" s="1" customFormat="1" ht="101.25" customHeight="1" x14ac:dyDescent="0.25">
      <c r="B90" s="334" t="s">
        <v>710</v>
      </c>
      <c r="C90" s="177"/>
      <c r="D90" s="331" t="s">
        <v>9</v>
      </c>
      <c r="E90" s="331" t="s">
        <v>19</v>
      </c>
      <c r="F90" s="331" t="s">
        <v>12</v>
      </c>
      <c r="G90" s="332" t="s">
        <v>58</v>
      </c>
      <c r="H90" s="252">
        <v>35501.199999999997</v>
      </c>
      <c r="I90" s="252"/>
      <c r="J90" s="252">
        <v>26187.8</v>
      </c>
      <c r="K90" s="252">
        <f>SUM(K91:K95)</f>
        <v>43630.6</v>
      </c>
      <c r="L90" s="252">
        <f>SUM(L91:L95)</f>
        <v>0</v>
      </c>
      <c r="M90" s="253">
        <f t="shared" si="31"/>
        <v>43630.6</v>
      </c>
      <c r="N90" s="252">
        <f>SUM(N91:N95)</f>
        <v>43630.6</v>
      </c>
      <c r="O90" s="252">
        <f>SUM(O91:O95)</f>
        <v>0</v>
      </c>
      <c r="P90" s="250">
        <v>0</v>
      </c>
      <c r="Q90" s="253">
        <f t="shared" si="32"/>
        <v>71198.7</v>
      </c>
      <c r="R90" s="251">
        <v>0</v>
      </c>
      <c r="S90" s="252">
        <f>SUM(S91:S95)</f>
        <v>43630.6</v>
      </c>
      <c r="T90" s="384">
        <v>27568.1</v>
      </c>
      <c r="U90" s="250">
        <v>0</v>
      </c>
      <c r="V90" s="253">
        <f t="shared" si="34"/>
        <v>0</v>
      </c>
      <c r="W90" s="252"/>
      <c r="X90" s="384">
        <v>0</v>
      </c>
      <c r="Y90" s="379">
        <v>0</v>
      </c>
      <c r="Z90" s="252"/>
      <c r="AA90" s="384">
        <v>0</v>
      </c>
      <c r="AB90" s="215">
        <f>SUM(AC90:AD90)</f>
        <v>35501.199999999997</v>
      </c>
      <c r="AC90" s="234">
        <v>35501.199999999997</v>
      </c>
    </row>
    <row r="91" spans="2:29" s="1" customFormat="1" ht="20.25" hidden="1" customHeight="1" x14ac:dyDescent="0.25">
      <c r="B91" s="348" t="s">
        <v>39</v>
      </c>
      <c r="C91" s="369"/>
      <c r="D91" s="347" t="s">
        <v>9</v>
      </c>
      <c r="E91" s="347" t="s">
        <v>19</v>
      </c>
      <c r="F91" s="347" t="s">
        <v>12</v>
      </c>
      <c r="G91" s="354" t="s">
        <v>58</v>
      </c>
      <c r="H91" s="302"/>
      <c r="I91" s="302"/>
      <c r="J91" s="302"/>
      <c r="K91" s="324">
        <v>6831.8</v>
      </c>
      <c r="L91" s="324"/>
      <c r="M91" s="319">
        <f t="shared" si="31"/>
        <v>6831.8</v>
      </c>
      <c r="N91" s="324">
        <v>6831.8</v>
      </c>
      <c r="O91" s="324"/>
      <c r="P91" s="134"/>
      <c r="Q91" s="319">
        <f t="shared" si="32"/>
        <v>6831.8</v>
      </c>
      <c r="R91" s="251">
        <v>0</v>
      </c>
      <c r="S91" s="372">
        <v>6831.8</v>
      </c>
      <c r="T91" s="372"/>
      <c r="U91" s="134"/>
      <c r="V91" s="319">
        <f t="shared" si="34"/>
        <v>0</v>
      </c>
      <c r="W91" s="372"/>
      <c r="X91" s="372"/>
      <c r="Y91" s="134">
        <f>SUM(Z91:AA91)</f>
        <v>0</v>
      </c>
      <c r="Z91" s="302"/>
      <c r="AA91" s="372"/>
      <c r="AB91" s="124"/>
      <c r="AC91" s="234"/>
    </row>
    <row r="92" spans="2:29" s="1" customFormat="1" ht="20.25" hidden="1" customHeight="1" x14ac:dyDescent="0.25">
      <c r="B92" s="348" t="s">
        <v>42</v>
      </c>
      <c r="C92" s="369"/>
      <c r="D92" s="347" t="s">
        <v>9</v>
      </c>
      <c r="E92" s="347" t="s">
        <v>19</v>
      </c>
      <c r="F92" s="347" t="s">
        <v>12</v>
      </c>
      <c r="G92" s="332" t="s">
        <v>58</v>
      </c>
      <c r="H92" s="302"/>
      <c r="I92" s="302"/>
      <c r="J92" s="302"/>
      <c r="K92" s="324">
        <v>11645.2</v>
      </c>
      <c r="L92" s="324"/>
      <c r="M92" s="319">
        <f t="shared" si="31"/>
        <v>11645.2</v>
      </c>
      <c r="N92" s="324">
        <v>11645.2</v>
      </c>
      <c r="O92" s="324"/>
      <c r="P92" s="134"/>
      <c r="Q92" s="319">
        <f t="shared" si="32"/>
        <v>11645.2</v>
      </c>
      <c r="R92" s="251">
        <v>0</v>
      </c>
      <c r="S92" s="372">
        <v>11645.2</v>
      </c>
      <c r="T92" s="372"/>
      <c r="U92" s="134"/>
      <c r="V92" s="319">
        <f t="shared" si="34"/>
        <v>0</v>
      </c>
      <c r="W92" s="372"/>
      <c r="X92" s="372"/>
      <c r="Y92" s="134">
        <f>SUM(Z92:AA92)</f>
        <v>0</v>
      </c>
      <c r="Z92" s="302"/>
      <c r="AA92" s="372"/>
      <c r="AB92" s="124"/>
      <c r="AC92" s="234"/>
    </row>
    <row r="93" spans="2:29" s="1" customFormat="1" ht="20.25" hidden="1" customHeight="1" x14ac:dyDescent="0.25">
      <c r="B93" s="348" t="s">
        <v>43</v>
      </c>
      <c r="C93" s="369"/>
      <c r="D93" s="347" t="s">
        <v>9</v>
      </c>
      <c r="E93" s="347" t="s">
        <v>19</v>
      </c>
      <c r="F93" s="347" t="s">
        <v>12</v>
      </c>
      <c r="G93" s="354" t="s">
        <v>58</v>
      </c>
      <c r="H93" s="302"/>
      <c r="I93" s="302"/>
      <c r="J93" s="302"/>
      <c r="K93" s="324">
        <v>5279.1</v>
      </c>
      <c r="L93" s="324"/>
      <c r="M93" s="319">
        <f t="shared" si="31"/>
        <v>5279.1</v>
      </c>
      <c r="N93" s="324">
        <v>5279.1</v>
      </c>
      <c r="O93" s="324"/>
      <c r="P93" s="134"/>
      <c r="Q93" s="319">
        <f t="shared" si="32"/>
        <v>5279.1</v>
      </c>
      <c r="R93" s="251">
        <v>0</v>
      </c>
      <c r="S93" s="372">
        <v>5279.1</v>
      </c>
      <c r="T93" s="372"/>
      <c r="U93" s="134"/>
      <c r="V93" s="319">
        <f t="shared" si="34"/>
        <v>0</v>
      </c>
      <c r="W93" s="372"/>
      <c r="X93" s="372"/>
      <c r="Y93" s="134">
        <f>SUM(Z93:AA93)</f>
        <v>0</v>
      </c>
      <c r="Z93" s="302"/>
      <c r="AA93" s="372"/>
      <c r="AB93" s="124"/>
      <c r="AC93" s="234"/>
    </row>
    <row r="94" spans="2:29" s="1" customFormat="1" ht="129" customHeight="1" x14ac:dyDescent="0.25">
      <c r="B94" s="334" t="s">
        <v>711</v>
      </c>
      <c r="C94" s="369"/>
      <c r="D94" s="347" t="s">
        <v>9</v>
      </c>
      <c r="E94" s="347" t="s">
        <v>19</v>
      </c>
      <c r="F94" s="347" t="s">
        <v>12</v>
      </c>
      <c r="G94" s="332" t="s">
        <v>58</v>
      </c>
      <c r="H94" s="302"/>
      <c r="I94" s="302"/>
      <c r="J94" s="302"/>
      <c r="K94" s="324">
        <v>8229.2999999999993</v>
      </c>
      <c r="L94" s="324"/>
      <c r="M94" s="319">
        <f t="shared" si="31"/>
        <v>8229.2999999999993</v>
      </c>
      <c r="N94" s="324">
        <v>8229.2999999999993</v>
      </c>
      <c r="O94" s="324"/>
      <c r="P94" s="134">
        <v>1450.9</v>
      </c>
      <c r="Q94" s="319">
        <f t="shared" si="32"/>
        <v>8229.2999999999993</v>
      </c>
      <c r="R94" s="251">
        <v>0</v>
      </c>
      <c r="S94" s="372">
        <v>8229.2999999999993</v>
      </c>
      <c r="T94" s="372"/>
      <c r="U94" s="134"/>
      <c r="V94" s="319">
        <f t="shared" si="34"/>
        <v>0</v>
      </c>
      <c r="W94" s="372"/>
      <c r="X94" s="372"/>
      <c r="Y94" s="134">
        <f>SUM(Z94:AA94)</f>
        <v>0</v>
      </c>
      <c r="Z94" s="302"/>
      <c r="AA94" s="372"/>
      <c r="AB94" s="124"/>
      <c r="AC94" s="234"/>
    </row>
    <row r="95" spans="2:29" s="1" customFormat="1" ht="23.25" hidden="1" customHeight="1" x14ac:dyDescent="0.25">
      <c r="B95" s="348" t="s">
        <v>41</v>
      </c>
      <c r="C95" s="369"/>
      <c r="D95" s="347" t="s">
        <v>9</v>
      </c>
      <c r="E95" s="347" t="s">
        <v>19</v>
      </c>
      <c r="F95" s="347" t="s">
        <v>12</v>
      </c>
      <c r="G95" s="354" t="s">
        <v>58</v>
      </c>
      <c r="H95" s="302"/>
      <c r="I95" s="302"/>
      <c r="J95" s="302"/>
      <c r="K95" s="324">
        <v>11645.2</v>
      </c>
      <c r="L95" s="324"/>
      <c r="M95" s="319">
        <f t="shared" si="31"/>
        <v>11645.2</v>
      </c>
      <c r="N95" s="324">
        <v>11645.2</v>
      </c>
      <c r="O95" s="324"/>
      <c r="P95" s="134"/>
      <c r="Q95" s="319">
        <f t="shared" si="32"/>
        <v>11645.2</v>
      </c>
      <c r="R95" s="251">
        <v>0</v>
      </c>
      <c r="S95" s="372">
        <v>11645.2</v>
      </c>
      <c r="T95" s="372"/>
      <c r="U95" s="134"/>
      <c r="V95" s="319">
        <f t="shared" si="34"/>
        <v>0</v>
      </c>
      <c r="W95" s="372"/>
      <c r="X95" s="372"/>
      <c r="Y95" s="134">
        <f>SUM(Z95:AA95)</f>
        <v>0</v>
      </c>
      <c r="Z95" s="302"/>
      <c r="AA95" s="372"/>
      <c r="AB95" s="124"/>
      <c r="AC95" s="234"/>
    </row>
    <row r="96" spans="2:29" s="1" customFormat="1" ht="33.75" hidden="1" customHeight="1" x14ac:dyDescent="0.25">
      <c r="B96" s="342" t="s">
        <v>30</v>
      </c>
      <c r="C96" s="391"/>
      <c r="D96" s="344"/>
      <c r="E96" s="344"/>
      <c r="F96" s="344"/>
      <c r="G96" s="147" t="s">
        <v>57</v>
      </c>
      <c r="H96" s="148">
        <f t="shared" ref="H96:AA96" si="35">SUM(H97)</f>
        <v>300</v>
      </c>
      <c r="I96" s="148">
        <f t="shared" si="35"/>
        <v>0</v>
      </c>
      <c r="J96" s="148">
        <f t="shared" si="35"/>
        <v>300</v>
      </c>
      <c r="K96" s="148">
        <f t="shared" si="35"/>
        <v>300</v>
      </c>
      <c r="L96" s="148">
        <f t="shared" si="35"/>
        <v>0</v>
      </c>
      <c r="M96" s="148">
        <f t="shared" si="35"/>
        <v>330</v>
      </c>
      <c r="N96" s="148">
        <f t="shared" si="35"/>
        <v>330</v>
      </c>
      <c r="O96" s="148">
        <f t="shared" si="35"/>
        <v>0</v>
      </c>
      <c r="P96" s="148">
        <f t="shared" si="35"/>
        <v>700</v>
      </c>
      <c r="Q96" s="148">
        <f t="shared" si="35"/>
        <v>0</v>
      </c>
      <c r="R96" s="148">
        <f t="shared" si="35"/>
        <v>700</v>
      </c>
      <c r="S96" s="148">
        <f t="shared" si="35"/>
        <v>0</v>
      </c>
      <c r="T96" s="148">
        <f t="shared" si="35"/>
        <v>0</v>
      </c>
      <c r="U96" s="148">
        <f t="shared" si="35"/>
        <v>0</v>
      </c>
      <c r="V96" s="148">
        <f t="shared" si="35"/>
        <v>0</v>
      </c>
      <c r="W96" s="148">
        <f t="shared" si="35"/>
        <v>0</v>
      </c>
      <c r="X96" s="148">
        <f t="shared" si="35"/>
        <v>0</v>
      </c>
      <c r="Y96" s="148">
        <f t="shared" si="35"/>
        <v>0</v>
      </c>
      <c r="Z96" s="148">
        <f t="shared" si="35"/>
        <v>0</v>
      </c>
      <c r="AA96" s="148">
        <f t="shared" si="35"/>
        <v>0</v>
      </c>
      <c r="AB96" s="209">
        <f>SUM(AB97)</f>
        <v>0</v>
      </c>
      <c r="AC96" s="233">
        <v>500</v>
      </c>
    </row>
    <row r="97" spans="1:33 16384:16384" ht="36.75" hidden="1" customHeight="1" x14ac:dyDescent="0.25">
      <c r="B97" s="348" t="s">
        <v>193</v>
      </c>
      <c r="C97" s="348"/>
      <c r="D97" s="347"/>
      <c r="E97" s="347" t="s">
        <v>12</v>
      </c>
      <c r="F97" s="347" t="s">
        <v>21</v>
      </c>
      <c r="G97" s="354" t="s">
        <v>234</v>
      </c>
      <c r="H97" s="252">
        <v>300</v>
      </c>
      <c r="I97" s="252"/>
      <c r="J97" s="252">
        <v>300</v>
      </c>
      <c r="K97" s="324">
        <f>SUM(K98:K100)</f>
        <v>300</v>
      </c>
      <c r="L97" s="324">
        <f>SUM(L98:L100)</f>
        <v>0</v>
      </c>
      <c r="M97" s="253">
        <f>SUM(M98:M100)</f>
        <v>330</v>
      </c>
      <c r="N97" s="252">
        <f>SUM(N98:N100)</f>
        <v>330</v>
      </c>
      <c r="O97" s="252">
        <f>SUM(O98:O100)</f>
        <v>0</v>
      </c>
      <c r="P97" s="250">
        <v>700</v>
      </c>
      <c r="Q97" s="250"/>
      <c r="R97" s="251">
        <v>700</v>
      </c>
      <c r="S97" s="252"/>
      <c r="T97" s="252"/>
      <c r="U97" s="250">
        <v>0</v>
      </c>
      <c r="V97" s="253"/>
      <c r="W97" s="252">
        <v>0</v>
      </c>
      <c r="X97" s="252"/>
      <c r="Y97" s="250">
        <v>0</v>
      </c>
      <c r="Z97" s="252"/>
      <c r="AA97" s="252"/>
      <c r="AB97" s="214">
        <f>SUM(AB98:AB100)</f>
        <v>0</v>
      </c>
      <c r="AC97" s="234"/>
    </row>
    <row r="98" spans="1:33 16384:16384" ht="21" hidden="1" customHeight="1" outlineLevel="1" x14ac:dyDescent="0.25">
      <c r="B98" s="348" t="s">
        <v>76</v>
      </c>
      <c r="C98" s="348"/>
      <c r="D98" s="347" t="s">
        <v>9</v>
      </c>
      <c r="E98" s="347" t="s">
        <v>12</v>
      </c>
      <c r="F98" s="347" t="s">
        <v>21</v>
      </c>
      <c r="G98" s="354" t="s">
        <v>234</v>
      </c>
      <c r="H98" s="325">
        <v>500</v>
      </c>
      <c r="I98" s="325"/>
      <c r="J98" s="319">
        <v>700</v>
      </c>
      <c r="K98" s="324">
        <v>246</v>
      </c>
      <c r="L98" s="324"/>
      <c r="M98" s="319">
        <f>SUM(N98:O98)</f>
        <v>330</v>
      </c>
      <c r="N98" s="324">
        <v>330</v>
      </c>
      <c r="O98" s="324"/>
      <c r="P98" s="134">
        <v>700</v>
      </c>
      <c r="Q98" s="319">
        <f>SUM(S98:T98)</f>
        <v>246</v>
      </c>
      <c r="R98" s="325">
        <v>500</v>
      </c>
      <c r="S98" s="324">
        <v>246</v>
      </c>
      <c r="T98" s="324"/>
      <c r="U98" s="134">
        <v>700</v>
      </c>
      <c r="V98" s="319">
        <f>SUM(W98:X98)</f>
        <v>246</v>
      </c>
      <c r="W98" s="324">
        <v>246</v>
      </c>
      <c r="X98" s="324"/>
      <c r="Y98" s="134">
        <f>SUM(Z98:AA98)</f>
        <v>0</v>
      </c>
      <c r="Z98" s="302"/>
      <c r="AA98" s="338"/>
      <c r="AB98" s="124"/>
      <c r="AC98" s="234"/>
    </row>
    <row r="99" spans="1:33 16384:16384" ht="21" hidden="1" customHeight="1" outlineLevel="1" x14ac:dyDescent="0.25">
      <c r="B99" s="348" t="s">
        <v>77</v>
      </c>
      <c r="C99" s="348"/>
      <c r="D99" s="347" t="s">
        <v>182</v>
      </c>
      <c r="E99" s="347" t="s">
        <v>12</v>
      </c>
      <c r="F99" s="347" t="s">
        <v>21</v>
      </c>
      <c r="G99" s="354" t="s">
        <v>234</v>
      </c>
      <c r="H99" s="325"/>
      <c r="I99" s="325"/>
      <c r="J99" s="319"/>
      <c r="K99" s="324">
        <v>33</v>
      </c>
      <c r="L99" s="324"/>
      <c r="M99" s="319">
        <f>SUM(N99:O99)</f>
        <v>0</v>
      </c>
      <c r="N99" s="324"/>
      <c r="O99" s="324"/>
      <c r="P99" s="134"/>
      <c r="Q99" s="319">
        <f>SUM(S99:T99)</f>
        <v>33</v>
      </c>
      <c r="R99" s="325"/>
      <c r="S99" s="324">
        <v>33</v>
      </c>
      <c r="T99" s="324"/>
      <c r="U99" s="134"/>
      <c r="V99" s="319">
        <f>SUM(W99:X99)</f>
        <v>33</v>
      </c>
      <c r="W99" s="324">
        <v>33</v>
      </c>
      <c r="X99" s="324"/>
      <c r="Y99" s="134">
        <f>SUM(Z99:AA99)</f>
        <v>0</v>
      </c>
      <c r="Z99" s="302">
        <v>0</v>
      </c>
      <c r="AA99" s="338"/>
      <c r="AB99" s="124"/>
      <c r="AC99" s="234"/>
    </row>
    <row r="100" spans="1:33 16384:16384" ht="21" hidden="1" customHeight="1" outlineLevel="1" x14ac:dyDescent="0.25">
      <c r="B100" s="348" t="s">
        <v>78</v>
      </c>
      <c r="C100" s="348"/>
      <c r="D100" s="347" t="s">
        <v>184</v>
      </c>
      <c r="E100" s="347" t="s">
        <v>12</v>
      </c>
      <c r="F100" s="347" t="s">
        <v>21</v>
      </c>
      <c r="G100" s="354" t="s">
        <v>234</v>
      </c>
      <c r="H100" s="325"/>
      <c r="I100" s="325"/>
      <c r="J100" s="319"/>
      <c r="K100" s="324">
        <v>21</v>
      </c>
      <c r="L100" s="324"/>
      <c r="M100" s="319">
        <f>SUM(N100:O100)</f>
        <v>0</v>
      </c>
      <c r="N100" s="324"/>
      <c r="O100" s="324"/>
      <c r="P100" s="134"/>
      <c r="Q100" s="319">
        <f>SUM(S100:T100)</f>
        <v>21</v>
      </c>
      <c r="R100" s="325"/>
      <c r="S100" s="324">
        <v>21</v>
      </c>
      <c r="T100" s="324"/>
      <c r="U100" s="134"/>
      <c r="V100" s="319">
        <f>SUM(W100:X100)</f>
        <v>21</v>
      </c>
      <c r="W100" s="324">
        <v>21</v>
      </c>
      <c r="X100" s="324"/>
      <c r="Y100" s="134">
        <f>SUM(Z100:AA100)</f>
        <v>0</v>
      </c>
      <c r="Z100" s="302">
        <v>0</v>
      </c>
      <c r="AA100" s="338"/>
      <c r="AB100" s="124"/>
      <c r="AC100" s="234"/>
    </row>
    <row r="101" spans="1:33 16384:16384" ht="36" hidden="1" customHeight="1" collapsed="1" x14ac:dyDescent="0.25">
      <c r="B101" s="342" t="s">
        <v>653</v>
      </c>
      <c r="C101" s="392"/>
      <c r="D101" s="146"/>
      <c r="E101" s="146"/>
      <c r="F101" s="146"/>
      <c r="G101" s="147" t="s">
        <v>59</v>
      </c>
      <c r="H101" s="148">
        <f t="shared" ref="H101:AB101" si="36">SUM(H102:H103)</f>
        <v>12108.9</v>
      </c>
      <c r="I101" s="148">
        <f t="shared" si="36"/>
        <v>0</v>
      </c>
      <c r="J101" s="148">
        <f t="shared" si="36"/>
        <v>11625.5</v>
      </c>
      <c r="K101" s="148">
        <f t="shared" si="36"/>
        <v>12092.5</v>
      </c>
      <c r="L101" s="148">
        <f t="shared" si="36"/>
        <v>0</v>
      </c>
      <c r="M101" s="148">
        <f t="shared" si="36"/>
        <v>12092.5</v>
      </c>
      <c r="N101" s="148">
        <f t="shared" si="36"/>
        <v>12092.5</v>
      </c>
      <c r="O101" s="148">
        <f t="shared" si="36"/>
        <v>0</v>
      </c>
      <c r="P101" s="148">
        <f t="shared" si="36"/>
        <v>11912.7</v>
      </c>
      <c r="Q101" s="148">
        <f t="shared" si="36"/>
        <v>0</v>
      </c>
      <c r="R101" s="148">
        <f t="shared" si="36"/>
        <v>0</v>
      </c>
      <c r="S101" s="148">
        <f t="shared" si="36"/>
        <v>0</v>
      </c>
      <c r="T101" s="148">
        <f t="shared" si="36"/>
        <v>0</v>
      </c>
      <c r="U101" s="148">
        <f t="shared" si="36"/>
        <v>13000</v>
      </c>
      <c r="V101" s="148">
        <f t="shared" si="36"/>
        <v>0</v>
      </c>
      <c r="W101" s="148">
        <f t="shared" si="36"/>
        <v>0</v>
      </c>
      <c r="X101" s="148">
        <f t="shared" si="36"/>
        <v>0</v>
      </c>
      <c r="Y101" s="148">
        <f t="shared" si="36"/>
        <v>13200</v>
      </c>
      <c r="Z101" s="148">
        <f t="shared" si="36"/>
        <v>0</v>
      </c>
      <c r="AA101" s="148">
        <f t="shared" si="36"/>
        <v>0</v>
      </c>
      <c r="AB101" s="209">
        <f t="shared" si="36"/>
        <v>0</v>
      </c>
      <c r="AC101" s="233">
        <f>SUM(AC102:AC103)</f>
        <v>11500</v>
      </c>
    </row>
    <row r="102" spans="1:33 16384:16384" ht="71.25" hidden="1" customHeight="1" x14ac:dyDescent="0.25">
      <c r="B102" s="348" t="s">
        <v>654</v>
      </c>
      <c r="C102" s="348"/>
      <c r="D102" s="347" t="s">
        <v>9</v>
      </c>
      <c r="E102" s="347" t="s">
        <v>14</v>
      </c>
      <c r="F102" s="347" t="s">
        <v>15</v>
      </c>
      <c r="G102" s="354" t="s">
        <v>60</v>
      </c>
      <c r="H102" s="302">
        <v>6608.9</v>
      </c>
      <c r="I102" s="302"/>
      <c r="J102" s="302">
        <v>6125.5</v>
      </c>
      <c r="K102" s="324">
        <v>6092.5</v>
      </c>
      <c r="L102" s="324"/>
      <c r="M102" s="319">
        <f>SUM(N102:O102)</f>
        <v>6092.5</v>
      </c>
      <c r="N102" s="324">
        <v>6092.5</v>
      </c>
      <c r="O102" s="338"/>
      <c r="P102" s="134">
        <v>5512.7</v>
      </c>
      <c r="Q102" s="319">
        <f>SUM(S102:T102)</f>
        <v>0</v>
      </c>
      <c r="R102" s="325"/>
      <c r="S102" s="133"/>
      <c r="T102" s="338"/>
      <c r="U102" s="134">
        <v>5898.7</v>
      </c>
      <c r="V102" s="319"/>
      <c r="W102" s="324"/>
      <c r="X102" s="338"/>
      <c r="Y102" s="134">
        <v>6002.3</v>
      </c>
      <c r="Z102" s="324"/>
      <c r="AA102" s="338"/>
      <c r="AB102" s="124"/>
      <c r="AC102" s="234">
        <v>6500</v>
      </c>
    </row>
    <row r="103" spans="1:33 16384:16384" ht="117.75" hidden="1" customHeight="1" x14ac:dyDescent="0.25">
      <c r="B103" s="348" t="s">
        <v>655</v>
      </c>
      <c r="C103" s="348"/>
      <c r="D103" s="347" t="s">
        <v>9</v>
      </c>
      <c r="E103" s="347" t="s">
        <v>14</v>
      </c>
      <c r="F103" s="347" t="s">
        <v>11</v>
      </c>
      <c r="G103" s="354" t="s">
        <v>235</v>
      </c>
      <c r="H103" s="302">
        <v>5500</v>
      </c>
      <c r="I103" s="302"/>
      <c r="J103" s="302">
        <v>5500</v>
      </c>
      <c r="K103" s="324">
        <v>6000</v>
      </c>
      <c r="L103" s="324"/>
      <c r="M103" s="319">
        <f>SUM(N103:O103)</f>
        <v>6000</v>
      </c>
      <c r="N103" s="324">
        <v>6000</v>
      </c>
      <c r="O103" s="338"/>
      <c r="P103" s="134">
        <v>6400</v>
      </c>
      <c r="Q103" s="319">
        <f>SUM(S103:T103)</f>
        <v>0</v>
      </c>
      <c r="R103" s="325"/>
      <c r="S103" s="324"/>
      <c r="T103" s="338"/>
      <c r="U103" s="134">
        <v>7101.3</v>
      </c>
      <c r="V103" s="319"/>
      <c r="W103" s="324"/>
      <c r="X103" s="338"/>
      <c r="Y103" s="134">
        <v>7197.7</v>
      </c>
      <c r="Z103" s="324"/>
      <c r="AA103" s="338"/>
      <c r="AB103" s="124"/>
      <c r="AC103" s="234">
        <v>5000</v>
      </c>
    </row>
    <row r="104" spans="1:33 16384:16384" ht="34.5" hidden="1" customHeight="1" x14ac:dyDescent="0.25">
      <c r="B104" s="312" t="s">
        <v>31</v>
      </c>
      <c r="C104" s="392"/>
      <c r="D104" s="344"/>
      <c r="E104" s="344"/>
      <c r="F104" s="344"/>
      <c r="G104" s="147" t="s">
        <v>85</v>
      </c>
      <c r="H104" s="148">
        <f>SUM(H105+H137)</f>
        <v>338369.00000000006</v>
      </c>
      <c r="I104" s="148">
        <f>SUM(I105+I137)</f>
        <v>0</v>
      </c>
      <c r="J104" s="148">
        <f t="shared" ref="J104:AA104" si="37">SUM(J105+J137)</f>
        <v>129762.1</v>
      </c>
      <c r="K104" s="148">
        <f t="shared" si="37"/>
        <v>113579.8</v>
      </c>
      <c r="L104" s="148">
        <f t="shared" si="37"/>
        <v>130374</v>
      </c>
      <c r="M104" s="148">
        <f t="shared" si="37"/>
        <v>246676.30000000002</v>
      </c>
      <c r="N104" s="148">
        <f t="shared" si="37"/>
        <v>115968.79999999999</v>
      </c>
      <c r="O104" s="148">
        <f t="shared" si="37"/>
        <v>130707.5</v>
      </c>
      <c r="P104" s="148">
        <f t="shared" si="37"/>
        <v>257376.9</v>
      </c>
      <c r="Q104" s="148">
        <f t="shared" si="37"/>
        <v>4823.7</v>
      </c>
      <c r="R104" s="148">
        <f t="shared" si="37"/>
        <v>0</v>
      </c>
      <c r="S104" s="148">
        <f t="shared" si="37"/>
        <v>1963.5</v>
      </c>
      <c r="T104" s="148">
        <f t="shared" si="37"/>
        <v>2860.2</v>
      </c>
      <c r="U104" s="148">
        <f t="shared" si="37"/>
        <v>144250</v>
      </c>
      <c r="V104" s="148">
        <f t="shared" si="37"/>
        <v>0</v>
      </c>
      <c r="W104" s="148">
        <f t="shared" si="37"/>
        <v>0</v>
      </c>
      <c r="X104" s="148">
        <f t="shared" si="37"/>
        <v>0</v>
      </c>
      <c r="Y104" s="148">
        <f t="shared" si="37"/>
        <v>144180.9</v>
      </c>
      <c r="Z104" s="148">
        <f t="shared" si="37"/>
        <v>0</v>
      </c>
      <c r="AA104" s="148">
        <f t="shared" si="37"/>
        <v>0</v>
      </c>
      <c r="AB104" s="216">
        <f>AB105+AB137</f>
        <v>5711.6</v>
      </c>
      <c r="AC104" s="233">
        <f>SUM(AC105:AC141)</f>
        <v>276103.19999999995</v>
      </c>
      <c r="AD104" s="6">
        <f>SUM(R104+T104)</f>
        <v>2860.2</v>
      </c>
      <c r="AE104" s="6">
        <f>SUM(U104+X104)</f>
        <v>144250</v>
      </c>
      <c r="AF104" s="6">
        <f>SUM(Y104+AA104)</f>
        <v>144180.9</v>
      </c>
    </row>
    <row r="105" spans="1:33 16384:16384" ht="22.5" hidden="1" customHeight="1" x14ac:dyDescent="0.25">
      <c r="B105" s="356" t="s">
        <v>86</v>
      </c>
      <c r="C105" s="393"/>
      <c r="D105" s="328"/>
      <c r="E105" s="328"/>
      <c r="F105" s="328"/>
      <c r="G105" s="318" t="s">
        <v>119</v>
      </c>
      <c r="H105" s="319">
        <f>SUM(H107+H113+H114+H115+H116+H119+H129+H133+H117+H118+H124+H136+H111)</f>
        <v>334296.10000000003</v>
      </c>
      <c r="I105" s="319">
        <f>SUM(I107+I113+I114+I115+I116+I119+I129+I133+I117+I118+I124+I136+I111)</f>
        <v>0</v>
      </c>
      <c r="J105" s="319">
        <f>SUM(J107+J113+J114+J115+J116+J119+J129+J133+J117+J118+J124+J136+J111)</f>
        <v>125660.5</v>
      </c>
      <c r="K105" s="319">
        <f>SUM(K107+K113+K114+K115+K116+K119+K129+K133+K117+K118+K124+K136)</f>
        <v>109579.8</v>
      </c>
      <c r="L105" s="319">
        <f>SUM(L107+L113+L114+L115+L116+L119+L129+L133+L117+L118+L124+L136)</f>
        <v>130374</v>
      </c>
      <c r="M105" s="319">
        <f>SUM(M107+M113+M114+M115+M116+M119+M129+M133+M117+M118+M124+M136)</f>
        <v>242710.90000000002</v>
      </c>
      <c r="N105" s="319">
        <f>SUM(N107+N113+N114+N115+N116+N119+N129+N133+N117+N118+N124+N136)</f>
        <v>112003.4</v>
      </c>
      <c r="O105" s="319">
        <f>SUM(O107+O113+O114+O115+O116+O119+O129+O133+O117+O118+O124+O136)</f>
        <v>130707.5</v>
      </c>
      <c r="P105" s="319">
        <f>SUM(P106+P107+P108+P109+P110+P111+P112+P113+P118+P119+P124+P129+P128)</f>
        <v>251445.1</v>
      </c>
      <c r="Q105" s="319">
        <f t="shared" ref="Q105:Z105" si="38">SUM(Q106+Q107+Q108+Q109+Q110+Q111+Q112+Q113+Q118+Q119+Q124+Q129)</f>
        <v>4823.7</v>
      </c>
      <c r="R105" s="319">
        <f t="shared" si="38"/>
        <v>0</v>
      </c>
      <c r="S105" s="319">
        <f t="shared" si="38"/>
        <v>1963.5</v>
      </c>
      <c r="T105" s="319">
        <f t="shared" si="38"/>
        <v>2860.2</v>
      </c>
      <c r="U105" s="319">
        <f t="shared" si="38"/>
        <v>140250</v>
      </c>
      <c r="V105" s="319">
        <f t="shared" si="38"/>
        <v>0</v>
      </c>
      <c r="W105" s="319">
        <f t="shared" si="38"/>
        <v>0</v>
      </c>
      <c r="X105" s="319">
        <f t="shared" si="38"/>
        <v>0</v>
      </c>
      <c r="Y105" s="319">
        <f t="shared" si="38"/>
        <v>140180.9</v>
      </c>
      <c r="Z105" s="319">
        <f t="shared" si="38"/>
        <v>0</v>
      </c>
      <c r="AA105" s="319">
        <f>SUM(AA107+AA113+AA114+AA115+AA116+AA119+AA129+AA133+AA117+AA118+AA124+AA136+AA111+AA110+AA106)</f>
        <v>0</v>
      </c>
      <c r="AB105" s="108">
        <f>SUM(AB107+AB113+AB114+AB115+AB116+AB119+AB129+AB133+AB117+AB118+AB124+AB136+AB111+AB110+AB106)</f>
        <v>5711.6</v>
      </c>
      <c r="AC105" s="108">
        <f>SUM(AC107+AC113+AC114+AC115+AC116+AC119+AC129+AC133+AC117+AC118+AC124+AC136+AC111+AC110+AC106)</f>
        <v>137601.60000000001</v>
      </c>
      <c r="AD105" s="100"/>
      <c r="AE105" s="100"/>
      <c r="AF105" s="100"/>
      <c r="AG105" s="100"/>
    </row>
    <row r="106" spans="1:33 16384:16384" s="34" customFormat="1" ht="66" hidden="1" customHeight="1" x14ac:dyDescent="0.25">
      <c r="B106" s="348" t="s">
        <v>580</v>
      </c>
      <c r="C106" s="334"/>
      <c r="D106" s="331" t="s">
        <v>9</v>
      </c>
      <c r="E106" s="331" t="s">
        <v>16</v>
      </c>
      <c r="F106" s="331" t="s">
        <v>15</v>
      </c>
      <c r="G106" s="332" t="s">
        <v>236</v>
      </c>
      <c r="H106" s="325"/>
      <c r="I106" s="325"/>
      <c r="J106" s="302">
        <v>0</v>
      </c>
      <c r="K106" s="133"/>
      <c r="L106" s="133"/>
      <c r="M106" s="319">
        <f>SUM(N106:O106)</f>
        <v>1400.3</v>
      </c>
      <c r="N106" s="133">
        <v>1400.3</v>
      </c>
      <c r="O106" s="133"/>
      <c r="P106" s="134">
        <v>6422.7</v>
      </c>
      <c r="Q106" s="319">
        <f>SUM(S106:T106)</f>
        <v>0</v>
      </c>
      <c r="R106" s="325"/>
      <c r="S106" s="133"/>
      <c r="T106" s="133"/>
      <c r="U106" s="134">
        <v>0</v>
      </c>
      <c r="V106" s="319">
        <f>SUM(W106:X106)</f>
        <v>0</v>
      </c>
      <c r="W106" s="133"/>
      <c r="X106" s="133"/>
      <c r="Y106" s="134">
        <f>SUM(Z106)</f>
        <v>0</v>
      </c>
      <c r="Z106" s="133"/>
      <c r="AA106" s="133"/>
      <c r="AB106" s="124"/>
      <c r="AC106" s="237"/>
      <c r="AD106" s="37"/>
    </row>
    <row r="107" spans="1:33 16384:16384" ht="72.75" hidden="1" customHeight="1" x14ac:dyDescent="0.25">
      <c r="A107" s="523"/>
      <c r="B107" s="348" t="s">
        <v>581</v>
      </c>
      <c r="C107" s="334"/>
      <c r="D107" s="331" t="s">
        <v>9</v>
      </c>
      <c r="E107" s="331" t="s">
        <v>20</v>
      </c>
      <c r="F107" s="331" t="s">
        <v>12</v>
      </c>
      <c r="G107" s="332" t="s">
        <v>236</v>
      </c>
      <c r="H107" s="302">
        <v>2033</v>
      </c>
      <c r="I107" s="302"/>
      <c r="J107" s="302"/>
      <c r="K107" s="133">
        <v>2000</v>
      </c>
      <c r="L107" s="133"/>
      <c r="M107" s="319">
        <f>SUM(N107:O107)</f>
        <v>631.70000000000005</v>
      </c>
      <c r="N107" s="133">
        <v>631.70000000000005</v>
      </c>
      <c r="O107" s="133"/>
      <c r="P107" s="524">
        <v>21567.1</v>
      </c>
      <c r="Q107" s="319"/>
      <c r="R107" s="325"/>
      <c r="S107" s="133"/>
      <c r="T107" s="133"/>
      <c r="U107" s="134">
        <v>0</v>
      </c>
      <c r="V107" s="319"/>
      <c r="W107" s="133"/>
      <c r="X107" s="133"/>
      <c r="Y107" s="134">
        <v>0</v>
      </c>
      <c r="Z107" s="133"/>
      <c r="AA107" s="302"/>
      <c r="AB107" s="124"/>
      <c r="AC107" s="234">
        <v>3000</v>
      </c>
    </row>
    <row r="108" spans="1:33 16384:16384" ht="72.75" hidden="1" customHeight="1" x14ac:dyDescent="0.25">
      <c r="B108" s="348" t="s">
        <v>584</v>
      </c>
      <c r="C108" s="334"/>
      <c r="D108" s="331"/>
      <c r="E108" s="331"/>
      <c r="F108" s="331"/>
      <c r="G108" s="332"/>
      <c r="H108" s="302"/>
      <c r="I108" s="302"/>
      <c r="J108" s="302"/>
      <c r="K108" s="133"/>
      <c r="L108" s="133"/>
      <c r="M108" s="319"/>
      <c r="N108" s="133"/>
      <c r="O108" s="133"/>
      <c r="P108" s="134">
        <v>130</v>
      </c>
      <c r="Q108" s="319"/>
      <c r="R108" s="325"/>
      <c r="S108" s="133"/>
      <c r="T108" s="133"/>
      <c r="U108" s="134">
        <v>0</v>
      </c>
      <c r="V108" s="319"/>
      <c r="W108" s="133"/>
      <c r="X108" s="133"/>
      <c r="Y108" s="134">
        <v>0</v>
      </c>
      <c r="Z108" s="133"/>
      <c r="AA108" s="302"/>
      <c r="AB108" s="124"/>
      <c r="AC108" s="234"/>
    </row>
    <row r="109" spans="1:33 16384:16384" ht="72.75" hidden="1" customHeight="1" x14ac:dyDescent="0.25">
      <c r="A109" s="525"/>
      <c r="B109" s="348" t="s">
        <v>583</v>
      </c>
      <c r="C109" s="334"/>
      <c r="D109" s="331"/>
      <c r="E109" s="331"/>
      <c r="F109" s="331"/>
      <c r="G109" s="332"/>
      <c r="H109" s="302"/>
      <c r="I109" s="302"/>
      <c r="J109" s="302"/>
      <c r="K109" s="133"/>
      <c r="L109" s="133"/>
      <c r="M109" s="319"/>
      <c r="N109" s="133"/>
      <c r="O109" s="133"/>
      <c r="P109" s="524">
        <v>83552.3</v>
      </c>
      <c r="Q109" s="319"/>
      <c r="R109" s="325"/>
      <c r="S109" s="133"/>
      <c r="T109" s="133"/>
      <c r="U109" s="134">
        <v>0</v>
      </c>
      <c r="V109" s="319"/>
      <c r="W109" s="133"/>
      <c r="X109" s="133"/>
      <c r="Y109" s="134">
        <v>0</v>
      </c>
      <c r="Z109" s="133"/>
      <c r="AA109" s="302"/>
      <c r="AB109" s="124"/>
      <c r="AC109" s="234"/>
    </row>
    <row r="110" spans="1:33 16384:16384" ht="78.75" hidden="1" customHeight="1" x14ac:dyDescent="0.25">
      <c r="B110" s="348" t="s">
        <v>483</v>
      </c>
      <c r="C110" s="334"/>
      <c r="D110" s="331" t="s">
        <v>9</v>
      </c>
      <c r="E110" s="331" t="s">
        <v>16</v>
      </c>
      <c r="F110" s="331" t="s">
        <v>15</v>
      </c>
      <c r="G110" s="332" t="s">
        <v>236</v>
      </c>
      <c r="H110" s="302"/>
      <c r="I110" s="302"/>
      <c r="J110" s="302">
        <v>985</v>
      </c>
      <c r="K110" s="133"/>
      <c r="L110" s="133"/>
      <c r="M110" s="319"/>
      <c r="N110" s="133"/>
      <c r="O110" s="133"/>
      <c r="P110" s="134">
        <v>5252.5</v>
      </c>
      <c r="Q110" s="319"/>
      <c r="R110" s="325"/>
      <c r="S110" s="133"/>
      <c r="T110" s="133"/>
      <c r="U110" s="134">
        <v>0</v>
      </c>
      <c r="V110" s="319"/>
      <c r="W110" s="133"/>
      <c r="X110" s="133"/>
      <c r="Y110" s="134">
        <v>0</v>
      </c>
      <c r="Z110" s="133"/>
      <c r="AA110" s="302"/>
      <c r="AB110" s="124"/>
      <c r="AC110" s="234"/>
      <c r="XFD110" s="1">
        <f>SUM(A110:XFC110)</f>
        <v>6237.5</v>
      </c>
    </row>
    <row r="111" spans="1:33 16384:16384" ht="84.75" hidden="1" customHeight="1" x14ac:dyDescent="0.25">
      <c r="B111" s="348" t="s">
        <v>582</v>
      </c>
      <c r="C111" s="334"/>
      <c r="D111" s="331" t="s">
        <v>9</v>
      </c>
      <c r="E111" s="331" t="s">
        <v>20</v>
      </c>
      <c r="F111" s="331" t="s">
        <v>15</v>
      </c>
      <c r="G111" s="332" t="s">
        <v>236</v>
      </c>
      <c r="H111" s="302"/>
      <c r="I111" s="302"/>
      <c r="J111" s="302"/>
      <c r="K111" s="133"/>
      <c r="L111" s="133"/>
      <c r="M111" s="319">
        <f>SUM(N111:O111)</f>
        <v>1744.5</v>
      </c>
      <c r="N111" s="133">
        <v>1744.5</v>
      </c>
      <c r="O111" s="133"/>
      <c r="P111" s="134">
        <v>201.4</v>
      </c>
      <c r="Q111" s="319"/>
      <c r="R111" s="325"/>
      <c r="S111" s="133"/>
      <c r="T111" s="133"/>
      <c r="U111" s="134">
        <v>0</v>
      </c>
      <c r="V111" s="319"/>
      <c r="W111" s="133"/>
      <c r="X111" s="133"/>
      <c r="Y111" s="134">
        <v>0</v>
      </c>
      <c r="Z111" s="133"/>
      <c r="AA111" s="302"/>
      <c r="AB111" s="124"/>
      <c r="AC111" s="234"/>
    </row>
    <row r="112" spans="1:33 16384:16384" ht="74.25" hidden="1" customHeight="1" x14ac:dyDescent="0.25">
      <c r="B112" s="348" t="s">
        <v>586</v>
      </c>
      <c r="C112" s="334"/>
      <c r="D112" s="331" t="s">
        <v>9</v>
      </c>
      <c r="E112" s="331" t="s">
        <v>16</v>
      </c>
      <c r="F112" s="331" t="s">
        <v>15</v>
      </c>
      <c r="G112" s="332" t="s">
        <v>115</v>
      </c>
      <c r="H112" s="302"/>
      <c r="I112" s="302"/>
      <c r="J112" s="302"/>
      <c r="K112" s="133"/>
      <c r="L112" s="133"/>
      <c r="M112" s="319">
        <f>SUM(N112:O112)</f>
        <v>0</v>
      </c>
      <c r="N112" s="133"/>
      <c r="O112" s="133"/>
      <c r="P112" s="134">
        <v>0</v>
      </c>
      <c r="Q112" s="319"/>
      <c r="R112" s="325"/>
      <c r="S112" s="133"/>
      <c r="T112" s="133"/>
      <c r="U112" s="134">
        <v>2000</v>
      </c>
      <c r="V112" s="319"/>
      <c r="W112" s="133"/>
      <c r="X112" s="133"/>
      <c r="Y112" s="134">
        <v>2000</v>
      </c>
      <c r="Z112" s="133"/>
      <c r="AA112" s="302"/>
      <c r="AB112" s="124"/>
      <c r="AC112" s="234"/>
    </row>
    <row r="113" spans="2:30" s="1" customFormat="1" ht="64.5" hidden="1" customHeight="1" x14ac:dyDescent="0.25">
      <c r="B113" s="348" t="s">
        <v>585</v>
      </c>
      <c r="C113" s="348"/>
      <c r="D113" s="347" t="s">
        <v>9</v>
      </c>
      <c r="E113" s="347" t="s">
        <v>20</v>
      </c>
      <c r="F113" s="347" t="s">
        <v>15</v>
      </c>
      <c r="G113" s="375" t="s">
        <v>115</v>
      </c>
      <c r="H113" s="302">
        <v>197404</v>
      </c>
      <c r="I113" s="302"/>
      <c r="J113" s="302"/>
      <c r="K113" s="324"/>
      <c r="L113" s="324">
        <v>130374</v>
      </c>
      <c r="M113" s="319">
        <f>SUM(N113:O113)</f>
        <v>130547.6</v>
      </c>
      <c r="N113" s="324"/>
      <c r="O113" s="372">
        <v>130547.6</v>
      </c>
      <c r="P113" s="134">
        <v>530</v>
      </c>
      <c r="Q113" s="319"/>
      <c r="R113" s="325"/>
      <c r="S113" s="324"/>
      <c r="T113" s="337"/>
      <c r="U113" s="134">
        <v>0</v>
      </c>
      <c r="V113" s="319"/>
      <c r="W113" s="324"/>
      <c r="X113" s="339"/>
      <c r="Y113" s="134">
        <v>0</v>
      </c>
      <c r="Z113" s="324"/>
      <c r="AA113" s="339"/>
      <c r="AB113" s="124"/>
      <c r="AC113" s="234"/>
    </row>
    <row r="114" spans="2:30" s="1" customFormat="1" ht="74.25" hidden="1" customHeight="1" x14ac:dyDescent="0.25">
      <c r="B114" s="348"/>
      <c r="C114" s="348"/>
      <c r="D114" s="347" t="s">
        <v>9</v>
      </c>
      <c r="E114" s="347" t="s">
        <v>20</v>
      </c>
      <c r="F114" s="347" t="s">
        <v>15</v>
      </c>
      <c r="G114" s="354" t="s">
        <v>237</v>
      </c>
      <c r="H114" s="302">
        <v>10390</v>
      </c>
      <c r="I114" s="302"/>
      <c r="J114" s="302"/>
      <c r="K114" s="324">
        <v>6862</v>
      </c>
      <c r="L114" s="324"/>
      <c r="M114" s="319">
        <f>SUM(N114:O114)</f>
        <v>8471.1</v>
      </c>
      <c r="N114" s="372">
        <v>8471.1</v>
      </c>
      <c r="O114" s="372"/>
      <c r="P114" s="134"/>
      <c r="Q114" s="319"/>
      <c r="R114" s="325"/>
      <c r="S114" s="324"/>
      <c r="T114" s="324"/>
      <c r="U114" s="134"/>
      <c r="V114" s="319"/>
      <c r="W114" s="324"/>
      <c r="X114" s="324"/>
      <c r="Y114" s="379"/>
      <c r="Z114" s="324"/>
      <c r="AA114" s="324"/>
      <c r="AB114" s="124"/>
      <c r="AC114" s="234">
        <v>10390</v>
      </c>
    </row>
    <row r="115" spans="2:30" s="1" customFormat="1" ht="87" hidden="1" customHeight="1" x14ac:dyDescent="0.25">
      <c r="B115" s="334"/>
      <c r="C115" s="348"/>
      <c r="D115" s="347"/>
      <c r="E115" s="347"/>
      <c r="F115" s="347"/>
      <c r="G115" s="354" t="s">
        <v>420</v>
      </c>
      <c r="H115" s="302">
        <v>1900</v>
      </c>
      <c r="I115" s="302"/>
      <c r="J115" s="302"/>
      <c r="K115" s="324"/>
      <c r="L115" s="324"/>
      <c r="M115" s="319"/>
      <c r="N115" s="372"/>
      <c r="O115" s="372"/>
      <c r="P115" s="134"/>
      <c r="Q115" s="319"/>
      <c r="R115" s="325"/>
      <c r="S115" s="324"/>
      <c r="T115" s="395"/>
      <c r="U115" s="134"/>
      <c r="V115" s="319"/>
      <c r="W115" s="324"/>
      <c r="X115" s="324"/>
      <c r="Y115" s="379"/>
      <c r="Z115" s="324"/>
      <c r="AA115" s="324"/>
      <c r="AB115" s="124"/>
      <c r="AC115" s="234"/>
    </row>
    <row r="116" spans="2:30" s="1" customFormat="1" ht="87" hidden="1" customHeight="1" outlineLevel="1" x14ac:dyDescent="0.25">
      <c r="B116" s="348"/>
      <c r="C116" s="348"/>
      <c r="D116" s="347"/>
      <c r="E116" s="347"/>
      <c r="F116" s="347"/>
      <c r="G116" s="354"/>
      <c r="H116" s="396">
        <v>0</v>
      </c>
      <c r="I116" s="396"/>
      <c r="J116" s="302"/>
      <c r="K116" s="324"/>
      <c r="L116" s="324"/>
      <c r="M116" s="319"/>
      <c r="N116" s="372"/>
      <c r="O116" s="372"/>
      <c r="P116" s="134"/>
      <c r="Q116" s="319"/>
      <c r="R116" s="397"/>
      <c r="S116" s="324"/>
      <c r="T116" s="133"/>
      <c r="U116" s="134"/>
      <c r="V116" s="319"/>
      <c r="W116" s="324"/>
      <c r="X116" s="324"/>
      <c r="Y116" s="379"/>
      <c r="Z116" s="324"/>
      <c r="AA116" s="324"/>
      <c r="AB116" s="124"/>
      <c r="AC116" s="234"/>
    </row>
    <row r="117" spans="2:30" s="1" customFormat="1" ht="77.25" hidden="1" customHeight="1" x14ac:dyDescent="0.25">
      <c r="B117" s="348"/>
      <c r="C117" s="348"/>
      <c r="D117" s="347" t="s">
        <v>9</v>
      </c>
      <c r="E117" s="347" t="s">
        <v>20</v>
      </c>
      <c r="F117" s="347" t="s">
        <v>15</v>
      </c>
      <c r="G117" s="354" t="s">
        <v>484</v>
      </c>
      <c r="H117" s="396">
        <v>2871</v>
      </c>
      <c r="I117" s="396"/>
      <c r="J117" s="302"/>
      <c r="K117" s="324"/>
      <c r="L117" s="324"/>
      <c r="M117" s="319">
        <f>SUM(N117:O117)</f>
        <v>0</v>
      </c>
      <c r="N117" s="372"/>
      <c r="O117" s="372"/>
      <c r="P117" s="134"/>
      <c r="Q117" s="319"/>
      <c r="R117" s="397"/>
      <c r="S117" s="324"/>
      <c r="T117" s="395"/>
      <c r="U117" s="134"/>
      <c r="V117" s="319"/>
      <c r="W117" s="324"/>
      <c r="X117" s="324"/>
      <c r="Y117" s="379"/>
      <c r="Z117" s="324"/>
      <c r="AA117" s="324"/>
      <c r="AB117" s="124"/>
      <c r="AC117" s="234"/>
    </row>
    <row r="118" spans="2:30" s="1" customFormat="1" ht="65.25" hidden="1" customHeight="1" x14ac:dyDescent="0.25">
      <c r="B118" s="348" t="s">
        <v>621</v>
      </c>
      <c r="C118" s="348"/>
      <c r="D118" s="347"/>
      <c r="E118" s="347"/>
      <c r="F118" s="347"/>
      <c r="G118" s="354" t="s">
        <v>237</v>
      </c>
      <c r="H118" s="396">
        <v>29</v>
      </c>
      <c r="I118" s="396"/>
      <c r="J118" s="302">
        <v>12319</v>
      </c>
      <c r="K118" s="324"/>
      <c r="L118" s="324"/>
      <c r="M118" s="319"/>
      <c r="N118" s="372"/>
      <c r="O118" s="372"/>
      <c r="P118" s="134"/>
      <c r="Q118" s="319"/>
      <c r="R118" s="397"/>
      <c r="S118" s="324"/>
      <c r="T118" s="324"/>
      <c r="U118" s="134"/>
      <c r="V118" s="319"/>
      <c r="W118" s="324"/>
      <c r="X118" s="324"/>
      <c r="Y118" s="379"/>
      <c r="Z118" s="324"/>
      <c r="AA118" s="324"/>
      <c r="AB118" s="124"/>
      <c r="AC118" s="234"/>
    </row>
    <row r="119" spans="2:30" s="1" customFormat="1" ht="61.5" hidden="1" customHeight="1" x14ac:dyDescent="0.25">
      <c r="B119" s="348" t="s">
        <v>275</v>
      </c>
      <c r="C119" s="348"/>
      <c r="D119" s="347" t="s">
        <v>9</v>
      </c>
      <c r="E119" s="347" t="s">
        <v>16</v>
      </c>
      <c r="F119" s="347" t="s">
        <v>15</v>
      </c>
      <c r="G119" s="354" t="s">
        <v>114</v>
      </c>
      <c r="H119" s="252">
        <f>SUM(H120:H123)</f>
        <v>67714.7</v>
      </c>
      <c r="I119" s="252">
        <f>SUM(I120:I123)</f>
        <v>0</v>
      </c>
      <c r="J119" s="252">
        <v>77070</v>
      </c>
      <c r="K119" s="252">
        <f>SUM(K120:K122)</f>
        <v>52777.8</v>
      </c>
      <c r="L119" s="252">
        <f>SUM(L120:L122)</f>
        <v>0</v>
      </c>
      <c r="M119" s="253">
        <f>SUM(M120:M122)</f>
        <v>55245.2</v>
      </c>
      <c r="N119" s="252">
        <f t="shared" ref="N119:AB119" si="39">SUM(N120:N122)</f>
        <v>55245.2</v>
      </c>
      <c r="O119" s="252">
        <f t="shared" si="39"/>
        <v>0</v>
      </c>
      <c r="P119" s="250">
        <f>SUM(P120:P123)</f>
        <v>97307.200000000012</v>
      </c>
      <c r="Q119" s="250">
        <f t="shared" si="39"/>
        <v>0</v>
      </c>
      <c r="R119" s="251">
        <f>SUM(R120:R123)</f>
        <v>0</v>
      </c>
      <c r="S119" s="252">
        <f t="shared" si="39"/>
        <v>0</v>
      </c>
      <c r="T119" s="252">
        <f t="shared" si="39"/>
        <v>0</v>
      </c>
      <c r="U119" s="250">
        <f>SUM(U120:U123)</f>
        <v>100964.6</v>
      </c>
      <c r="V119" s="253">
        <f t="shared" si="39"/>
        <v>0</v>
      </c>
      <c r="W119" s="252">
        <f t="shared" si="39"/>
        <v>0</v>
      </c>
      <c r="X119" s="252">
        <f t="shared" si="39"/>
        <v>0</v>
      </c>
      <c r="Y119" s="250">
        <f>SUM(Y120:Y123)</f>
        <v>100895.5</v>
      </c>
      <c r="Z119" s="252">
        <f t="shared" si="39"/>
        <v>0</v>
      </c>
      <c r="AA119" s="252">
        <f t="shared" si="39"/>
        <v>0</v>
      </c>
      <c r="AB119" s="214">
        <f t="shared" si="39"/>
        <v>0</v>
      </c>
      <c r="AC119" s="234">
        <v>118500</v>
      </c>
    </row>
    <row r="120" spans="2:30" s="1" customFormat="1" ht="20.25" hidden="1" customHeight="1" outlineLevel="1" x14ac:dyDescent="0.25">
      <c r="B120" s="348" t="s">
        <v>80</v>
      </c>
      <c r="C120" s="348"/>
      <c r="D120" s="347" t="s">
        <v>9</v>
      </c>
      <c r="E120" s="347" t="s">
        <v>16</v>
      </c>
      <c r="F120" s="347" t="s">
        <v>15</v>
      </c>
      <c r="G120" s="354" t="s">
        <v>114</v>
      </c>
      <c r="H120" s="133">
        <v>26375.200000000001</v>
      </c>
      <c r="I120" s="133"/>
      <c r="J120" s="133"/>
      <c r="K120" s="324">
        <v>17340.5</v>
      </c>
      <c r="L120" s="324"/>
      <c r="M120" s="319">
        <f>SUM(N120:O120)</f>
        <v>19997.900000000001</v>
      </c>
      <c r="N120" s="324">
        <v>19997.900000000001</v>
      </c>
      <c r="O120" s="324"/>
      <c r="P120" s="379">
        <v>38501.300000000003</v>
      </c>
      <c r="Q120" s="390"/>
      <c r="R120" s="380"/>
      <c r="S120" s="324"/>
      <c r="T120" s="324"/>
      <c r="U120" s="379">
        <v>40700.800000000003</v>
      </c>
      <c r="V120" s="390"/>
      <c r="W120" s="324"/>
      <c r="X120" s="324"/>
      <c r="Y120" s="379">
        <v>40631.699999999997</v>
      </c>
      <c r="Z120" s="324"/>
      <c r="AA120" s="338"/>
      <c r="AB120" s="124"/>
      <c r="AC120" s="234"/>
      <c r="AD120" s="6"/>
    </row>
    <row r="121" spans="2:30" s="1" customFormat="1" ht="20.25" hidden="1" customHeight="1" outlineLevel="1" x14ac:dyDescent="0.25">
      <c r="B121" s="348" t="s">
        <v>81</v>
      </c>
      <c r="C121" s="348"/>
      <c r="D121" s="347" t="s">
        <v>9</v>
      </c>
      <c r="E121" s="347" t="s">
        <v>16</v>
      </c>
      <c r="F121" s="347" t="s">
        <v>15</v>
      </c>
      <c r="G121" s="354" t="s">
        <v>114</v>
      </c>
      <c r="H121" s="133">
        <v>17354</v>
      </c>
      <c r="I121" s="133"/>
      <c r="J121" s="133"/>
      <c r="K121" s="324">
        <v>16637.8</v>
      </c>
      <c r="L121" s="324"/>
      <c r="M121" s="319">
        <f>SUM(N121:O121)</f>
        <v>16597.8</v>
      </c>
      <c r="N121" s="324">
        <v>16597.8</v>
      </c>
      <c r="O121" s="324"/>
      <c r="P121" s="379">
        <v>17629.400000000001</v>
      </c>
      <c r="Q121" s="390"/>
      <c r="R121" s="380"/>
      <c r="S121" s="324"/>
      <c r="T121" s="324"/>
      <c r="U121" s="379">
        <v>18306.5</v>
      </c>
      <c r="V121" s="390"/>
      <c r="W121" s="324"/>
      <c r="X121" s="324"/>
      <c r="Y121" s="379">
        <v>18306.5</v>
      </c>
      <c r="Z121" s="324"/>
      <c r="AA121" s="338"/>
      <c r="AB121" s="124"/>
      <c r="AC121" s="234"/>
      <c r="AD121" s="6"/>
    </row>
    <row r="122" spans="2:30" s="1" customFormat="1" ht="20.25" hidden="1" customHeight="1" outlineLevel="1" x14ac:dyDescent="0.25">
      <c r="B122" s="348" t="s">
        <v>82</v>
      </c>
      <c r="C122" s="348"/>
      <c r="D122" s="347" t="s">
        <v>9</v>
      </c>
      <c r="E122" s="347" t="s">
        <v>16</v>
      </c>
      <c r="F122" s="347" t="s">
        <v>15</v>
      </c>
      <c r="G122" s="354" t="s">
        <v>114</v>
      </c>
      <c r="H122" s="133">
        <v>22985.5</v>
      </c>
      <c r="I122" s="133"/>
      <c r="J122" s="133"/>
      <c r="K122" s="324">
        <v>18799.5</v>
      </c>
      <c r="L122" s="324"/>
      <c r="M122" s="319">
        <f>SUM(N122:O122)</f>
        <v>18649.5</v>
      </c>
      <c r="N122" s="324">
        <v>18649.5</v>
      </c>
      <c r="O122" s="324"/>
      <c r="P122" s="379">
        <v>21177.5</v>
      </c>
      <c r="Q122" s="390"/>
      <c r="R122" s="380"/>
      <c r="S122" s="324"/>
      <c r="T122" s="324"/>
      <c r="U122" s="379">
        <v>21934.3</v>
      </c>
      <c r="V122" s="390"/>
      <c r="W122" s="324"/>
      <c r="X122" s="324"/>
      <c r="Y122" s="379">
        <v>21934.3</v>
      </c>
      <c r="Z122" s="324"/>
      <c r="AA122" s="338"/>
      <c r="AB122" s="124"/>
      <c r="AC122" s="234"/>
      <c r="AD122" s="6"/>
    </row>
    <row r="123" spans="2:30" s="1" customFormat="1" ht="20.25" hidden="1" customHeight="1" outlineLevel="1" x14ac:dyDescent="0.25">
      <c r="B123" s="348" t="s">
        <v>467</v>
      </c>
      <c r="C123" s="348"/>
      <c r="D123" s="347" t="s">
        <v>9</v>
      </c>
      <c r="E123" s="347" t="s">
        <v>16</v>
      </c>
      <c r="F123" s="347" t="s">
        <v>15</v>
      </c>
      <c r="G123" s="354" t="s">
        <v>114</v>
      </c>
      <c r="H123" s="133">
        <v>1000</v>
      </c>
      <c r="I123" s="133"/>
      <c r="J123" s="133"/>
      <c r="K123" s="324"/>
      <c r="L123" s="324"/>
      <c r="M123" s="319"/>
      <c r="N123" s="324"/>
      <c r="O123" s="324"/>
      <c r="P123" s="379">
        <v>19999</v>
      </c>
      <c r="Q123" s="390"/>
      <c r="R123" s="380"/>
      <c r="S123" s="324"/>
      <c r="T123" s="324"/>
      <c r="U123" s="379">
        <v>20023</v>
      </c>
      <c r="V123" s="390"/>
      <c r="W123" s="324"/>
      <c r="X123" s="324"/>
      <c r="Y123" s="379">
        <v>20023</v>
      </c>
      <c r="Z123" s="324"/>
      <c r="AA123" s="338"/>
      <c r="AB123" s="124"/>
      <c r="AC123" s="234"/>
      <c r="AD123" s="6"/>
    </row>
    <row r="124" spans="2:30" s="1" customFormat="1" ht="72" hidden="1" customHeight="1" x14ac:dyDescent="0.25">
      <c r="B124" s="334" t="s">
        <v>706</v>
      </c>
      <c r="C124" s="334"/>
      <c r="D124" s="331" t="s">
        <v>9</v>
      </c>
      <c r="E124" s="331" t="s">
        <v>16</v>
      </c>
      <c r="F124" s="331" t="s">
        <v>15</v>
      </c>
      <c r="G124" s="332" t="s">
        <v>114</v>
      </c>
      <c r="H124" s="302">
        <v>5795.9</v>
      </c>
      <c r="I124" s="302"/>
      <c r="J124" s="302"/>
      <c r="K124" s="252">
        <f>SUM(K125:K127)</f>
        <v>1963.5</v>
      </c>
      <c r="L124" s="252">
        <f>SUM(L125:L127)</f>
        <v>0</v>
      </c>
      <c r="M124" s="319">
        <f>SUM(N124:O124)</f>
        <v>1963.5</v>
      </c>
      <c r="N124" s="252">
        <f>SUM(N125:N127)</f>
        <v>1963.5</v>
      </c>
      <c r="O124" s="252">
        <f>SUM(O125:O127)</f>
        <v>0</v>
      </c>
      <c r="P124" s="134">
        <v>0</v>
      </c>
      <c r="Q124" s="319">
        <f>SUM(S124:T124)</f>
        <v>4823.7</v>
      </c>
      <c r="R124" s="325"/>
      <c r="S124" s="252">
        <f>SUM(S125:S127)</f>
        <v>1963.5</v>
      </c>
      <c r="T124" s="384">
        <v>2860.2</v>
      </c>
      <c r="U124" s="134">
        <v>0</v>
      </c>
      <c r="V124" s="319">
        <f>SUM(W124:X124)</f>
        <v>0</v>
      </c>
      <c r="W124" s="252"/>
      <c r="X124" s="384"/>
      <c r="Y124" s="379">
        <v>0</v>
      </c>
      <c r="Z124" s="252"/>
      <c r="AA124" s="384"/>
      <c r="AB124" s="215">
        <f>SUM(AC124:AD124)</f>
        <v>5711.6</v>
      </c>
      <c r="AC124" s="234">
        <v>5711.6</v>
      </c>
      <c r="AD124" s="1" t="s">
        <v>388</v>
      </c>
    </row>
    <row r="125" spans="2:30" s="1" customFormat="1" ht="43.5" hidden="1" customHeight="1" outlineLevel="1" x14ac:dyDescent="0.25">
      <c r="B125" s="348" t="s">
        <v>80</v>
      </c>
      <c r="C125" s="348"/>
      <c r="D125" s="347" t="s">
        <v>9</v>
      </c>
      <c r="E125" s="347" t="s">
        <v>16</v>
      </c>
      <c r="F125" s="347" t="s">
        <v>15</v>
      </c>
      <c r="G125" s="354" t="s">
        <v>114</v>
      </c>
      <c r="H125" s="302"/>
      <c r="I125" s="302"/>
      <c r="J125" s="302"/>
      <c r="K125" s="324">
        <v>771.4</v>
      </c>
      <c r="L125" s="324"/>
      <c r="M125" s="319">
        <f>SUM(N125:O125)</f>
        <v>771.4</v>
      </c>
      <c r="N125" s="324">
        <v>771.4</v>
      </c>
      <c r="O125" s="324"/>
      <c r="P125" s="134"/>
      <c r="Q125" s="319">
        <f>SUM(S125:T125)</f>
        <v>771.4</v>
      </c>
      <c r="R125" s="325"/>
      <c r="S125" s="324">
        <v>771.4</v>
      </c>
      <c r="T125" s="324"/>
      <c r="U125" s="134"/>
      <c r="V125" s="319">
        <f>SUM(W125:X125)</f>
        <v>771.4</v>
      </c>
      <c r="W125" s="324">
        <v>771.4</v>
      </c>
      <c r="X125" s="324"/>
      <c r="Y125" s="379">
        <f>SUM(Z125)</f>
        <v>0</v>
      </c>
      <c r="Z125" s="302"/>
      <c r="AA125" s="338"/>
      <c r="AB125" s="124"/>
      <c r="AC125" s="234"/>
    </row>
    <row r="126" spans="2:30" s="1" customFormat="1" ht="52.5" hidden="1" customHeight="1" outlineLevel="1" x14ac:dyDescent="0.25">
      <c r="B126" s="348" t="s">
        <v>81</v>
      </c>
      <c r="C126" s="348"/>
      <c r="D126" s="347" t="s">
        <v>9</v>
      </c>
      <c r="E126" s="347" t="s">
        <v>16</v>
      </c>
      <c r="F126" s="347" t="s">
        <v>15</v>
      </c>
      <c r="G126" s="354" t="s">
        <v>114</v>
      </c>
      <c r="H126" s="302"/>
      <c r="I126" s="302"/>
      <c r="J126" s="302"/>
      <c r="K126" s="324">
        <v>631.1</v>
      </c>
      <c r="L126" s="324"/>
      <c r="M126" s="319">
        <f>SUM(N126:O126)</f>
        <v>631.1</v>
      </c>
      <c r="N126" s="324">
        <v>631.1</v>
      </c>
      <c r="O126" s="324"/>
      <c r="P126" s="134"/>
      <c r="Q126" s="319">
        <f>SUM(S126:T126)</f>
        <v>631.1</v>
      </c>
      <c r="R126" s="325"/>
      <c r="S126" s="324">
        <v>631.1</v>
      </c>
      <c r="T126" s="324"/>
      <c r="U126" s="134"/>
      <c r="V126" s="319">
        <f>SUM(W126:X126)</f>
        <v>631.1</v>
      </c>
      <c r="W126" s="324">
        <v>631.1</v>
      </c>
      <c r="X126" s="324"/>
      <c r="Y126" s="379">
        <f>SUM(Z126)</f>
        <v>0</v>
      </c>
      <c r="Z126" s="302"/>
      <c r="AA126" s="338"/>
      <c r="AB126" s="124"/>
      <c r="AC126" s="234"/>
    </row>
    <row r="127" spans="2:30" s="1" customFormat="1" ht="56.25" hidden="1" customHeight="1" outlineLevel="1" x14ac:dyDescent="0.25">
      <c r="B127" s="348" t="s">
        <v>82</v>
      </c>
      <c r="C127" s="348"/>
      <c r="D127" s="347" t="s">
        <v>9</v>
      </c>
      <c r="E127" s="347" t="s">
        <v>16</v>
      </c>
      <c r="F127" s="347" t="s">
        <v>15</v>
      </c>
      <c r="G127" s="354" t="s">
        <v>114</v>
      </c>
      <c r="H127" s="302"/>
      <c r="I127" s="302"/>
      <c r="J127" s="302"/>
      <c r="K127" s="324">
        <v>561</v>
      </c>
      <c r="L127" s="324"/>
      <c r="M127" s="319">
        <f>SUM(N127:O127)</f>
        <v>561</v>
      </c>
      <c r="N127" s="324">
        <v>561</v>
      </c>
      <c r="O127" s="324"/>
      <c r="P127" s="134"/>
      <c r="Q127" s="319">
        <f>SUM(S127:T127)</f>
        <v>561</v>
      </c>
      <c r="R127" s="325"/>
      <c r="S127" s="324">
        <v>561</v>
      </c>
      <c r="T127" s="338"/>
      <c r="U127" s="134"/>
      <c r="V127" s="319">
        <f>SUM(W127:X127)</f>
        <v>561</v>
      </c>
      <c r="W127" s="324">
        <v>561</v>
      </c>
      <c r="X127" s="338"/>
      <c r="Y127" s="379">
        <f>SUM(Z127)</f>
        <v>0</v>
      </c>
      <c r="Z127" s="302"/>
      <c r="AA127" s="338"/>
      <c r="AB127" s="124"/>
      <c r="AC127" s="234"/>
    </row>
    <row r="128" spans="2:30" s="1" customFormat="1" ht="90.75" hidden="1" customHeight="1" collapsed="1" x14ac:dyDescent="0.25">
      <c r="B128" s="334" t="s">
        <v>707</v>
      </c>
      <c r="C128" s="385"/>
      <c r="D128" s="386" t="s">
        <v>9</v>
      </c>
      <c r="E128" s="386" t="s">
        <v>16</v>
      </c>
      <c r="F128" s="386" t="s">
        <v>15</v>
      </c>
      <c r="G128" s="387" t="s">
        <v>114</v>
      </c>
      <c r="H128" s="302"/>
      <c r="I128" s="302"/>
      <c r="J128" s="302"/>
      <c r="K128" s="388"/>
      <c r="L128" s="388"/>
      <c r="M128" s="389">
        <f>SUM(N128:O128)</f>
        <v>0</v>
      </c>
      <c r="N128" s="388"/>
      <c r="O128" s="388"/>
      <c r="P128" s="134">
        <v>150.5</v>
      </c>
      <c r="Q128" s="389">
        <f>SUM(S128:T128)</f>
        <v>0</v>
      </c>
      <c r="R128" s="325"/>
      <c r="S128" s="388"/>
      <c r="T128" s="388"/>
      <c r="U128" s="134"/>
      <c r="V128" s="389">
        <f>SUM(W128:X128)</f>
        <v>0</v>
      </c>
      <c r="W128" s="388"/>
      <c r="X128" s="388"/>
      <c r="Y128" s="379">
        <f>SUM(Z128)</f>
        <v>0</v>
      </c>
      <c r="Z128" s="388"/>
      <c r="AA128" s="388"/>
      <c r="AB128" s="215">
        <f>SUM(AC128:AD128)</f>
        <v>0</v>
      </c>
      <c r="AC128" s="234"/>
    </row>
    <row r="129" spans="1:29" ht="69.75" hidden="1" customHeight="1" x14ac:dyDescent="0.25">
      <c r="B129" s="348" t="s">
        <v>485</v>
      </c>
      <c r="C129" s="348"/>
      <c r="D129" s="347" t="s">
        <v>9</v>
      </c>
      <c r="E129" s="347" t="s">
        <v>20</v>
      </c>
      <c r="F129" s="347" t="s">
        <v>12</v>
      </c>
      <c r="G129" s="354" t="s">
        <v>114</v>
      </c>
      <c r="H129" s="252">
        <v>45658.5</v>
      </c>
      <c r="I129" s="252"/>
      <c r="J129" s="252">
        <v>36271.5</v>
      </c>
      <c r="K129" s="324">
        <f>SUM(K130:K131)</f>
        <v>45976.5</v>
      </c>
      <c r="L129" s="324">
        <f>SUM(L130:L131)</f>
        <v>0</v>
      </c>
      <c r="M129" s="253">
        <f>SUM(M130:M131)</f>
        <v>45691.9</v>
      </c>
      <c r="N129" s="252">
        <f>SUM(N130:N131)</f>
        <v>45691.9</v>
      </c>
      <c r="O129" s="252">
        <f>SUM(O130:O131)</f>
        <v>0</v>
      </c>
      <c r="P129" s="250">
        <v>36331.4</v>
      </c>
      <c r="Q129" s="250">
        <f>SUM(Q130:Q131)</f>
        <v>0</v>
      </c>
      <c r="R129" s="251"/>
      <c r="S129" s="252">
        <f t="shared" ref="S129:S136" si="40">SUM(S130:S131)</f>
        <v>0</v>
      </c>
      <c r="T129" s="252"/>
      <c r="U129" s="250">
        <v>37285.4</v>
      </c>
      <c r="V129" s="253">
        <f t="shared" ref="V129:W136" si="41">SUM(V130:V131)</f>
        <v>0</v>
      </c>
      <c r="W129" s="252">
        <f t="shared" si="41"/>
        <v>0</v>
      </c>
      <c r="X129" s="252"/>
      <c r="Y129" s="379">
        <v>37285.4</v>
      </c>
      <c r="Z129" s="252"/>
      <c r="AA129" s="252"/>
      <c r="AB129" s="214">
        <f>SUM(AB130:AB131)</f>
        <v>0</v>
      </c>
      <c r="AC129" s="234"/>
    </row>
    <row r="130" spans="1:29" ht="20.25" hidden="1" customHeight="1" outlineLevel="1" x14ac:dyDescent="0.25">
      <c r="B130" s="348" t="s">
        <v>83</v>
      </c>
      <c r="C130" s="348"/>
      <c r="D130" s="347" t="s">
        <v>9</v>
      </c>
      <c r="E130" s="347" t="s">
        <v>20</v>
      </c>
      <c r="F130" s="347" t="s">
        <v>12</v>
      </c>
      <c r="G130" s="354" t="s">
        <v>114</v>
      </c>
      <c r="H130" s="302">
        <v>47350</v>
      </c>
      <c r="I130" s="302"/>
      <c r="J130" s="302"/>
      <c r="K130" s="324">
        <v>35086.699999999997</v>
      </c>
      <c r="L130" s="324"/>
      <c r="M130" s="319">
        <f>SUM(N130:O130)</f>
        <v>45690.5</v>
      </c>
      <c r="N130" s="324">
        <v>45690.5</v>
      </c>
      <c r="O130" s="324"/>
      <c r="P130" s="134">
        <v>47422.9</v>
      </c>
      <c r="Q130" s="319">
        <f>SUM(S130:T130)</f>
        <v>0</v>
      </c>
      <c r="R130" s="251"/>
      <c r="S130" s="252">
        <f t="shared" si="40"/>
        <v>0</v>
      </c>
      <c r="T130" s="252"/>
      <c r="U130" s="250"/>
      <c r="V130" s="253">
        <f t="shared" si="41"/>
        <v>0</v>
      </c>
      <c r="W130" s="252">
        <f t="shared" si="41"/>
        <v>0</v>
      </c>
      <c r="X130" s="252"/>
      <c r="Y130" s="379"/>
      <c r="Z130" s="324">
        <v>46930</v>
      </c>
      <c r="AA130" s="338"/>
      <c r="AB130" s="124"/>
      <c r="AC130" s="234"/>
    </row>
    <row r="131" spans="1:29" ht="20.25" hidden="1" customHeight="1" outlineLevel="1" x14ac:dyDescent="0.25">
      <c r="B131" s="348" t="s">
        <v>84</v>
      </c>
      <c r="C131" s="348"/>
      <c r="D131" s="347" t="s">
        <v>9</v>
      </c>
      <c r="E131" s="347" t="s">
        <v>20</v>
      </c>
      <c r="F131" s="347" t="s">
        <v>12</v>
      </c>
      <c r="G131" s="354" t="s">
        <v>114</v>
      </c>
      <c r="H131" s="302"/>
      <c r="I131" s="302"/>
      <c r="J131" s="302"/>
      <c r="K131" s="324">
        <v>10889.8</v>
      </c>
      <c r="L131" s="324"/>
      <c r="M131" s="319">
        <f>SUM(N131:O131)</f>
        <v>1.4</v>
      </c>
      <c r="N131" s="324">
        <v>1.4</v>
      </c>
      <c r="O131" s="338"/>
      <c r="P131" s="134"/>
      <c r="Q131" s="319">
        <f>SUM(S131:T131)</f>
        <v>0</v>
      </c>
      <c r="R131" s="251"/>
      <c r="S131" s="252">
        <f t="shared" si="40"/>
        <v>0</v>
      </c>
      <c r="T131" s="252"/>
      <c r="U131" s="250"/>
      <c r="V131" s="253">
        <f t="shared" si="41"/>
        <v>0</v>
      </c>
      <c r="W131" s="252">
        <f t="shared" si="41"/>
        <v>0</v>
      </c>
      <c r="X131" s="252"/>
      <c r="Y131" s="379"/>
      <c r="Z131" s="324"/>
      <c r="AA131" s="338"/>
      <c r="AB131" s="124"/>
      <c r="AC131" s="234"/>
    </row>
    <row r="132" spans="1:29" ht="61.5" hidden="1" customHeight="1" x14ac:dyDescent="0.25">
      <c r="B132" s="334" t="s">
        <v>207</v>
      </c>
      <c r="C132" s="334"/>
      <c r="D132" s="331" t="s">
        <v>9</v>
      </c>
      <c r="E132" s="331" t="s">
        <v>20</v>
      </c>
      <c r="F132" s="331" t="s">
        <v>15</v>
      </c>
      <c r="G132" s="332" t="s">
        <v>114</v>
      </c>
      <c r="H132" s="302"/>
      <c r="I132" s="302"/>
      <c r="J132" s="302"/>
      <c r="K132" s="133"/>
      <c r="L132" s="133"/>
      <c r="M132" s="319">
        <f>SUM(N132:O132)</f>
        <v>0</v>
      </c>
      <c r="N132" s="133"/>
      <c r="O132" s="302"/>
      <c r="P132" s="134"/>
      <c r="Q132" s="319">
        <f>SUM(S132:T132)</f>
        <v>0</v>
      </c>
      <c r="R132" s="251"/>
      <c r="S132" s="252">
        <f t="shared" si="40"/>
        <v>0</v>
      </c>
      <c r="T132" s="252"/>
      <c r="U132" s="250"/>
      <c r="V132" s="253">
        <f t="shared" si="41"/>
        <v>0</v>
      </c>
      <c r="W132" s="252">
        <f t="shared" si="41"/>
        <v>0</v>
      </c>
      <c r="X132" s="252"/>
      <c r="Y132" s="379"/>
      <c r="Z132" s="133"/>
      <c r="AA132" s="302"/>
      <c r="AB132" s="215">
        <f>SUM(AC132:AD132)</f>
        <v>0</v>
      </c>
      <c r="AC132" s="234"/>
    </row>
    <row r="133" spans="1:29" ht="24.75" hidden="1" customHeight="1" x14ac:dyDescent="0.25">
      <c r="B133" s="348" t="s">
        <v>194</v>
      </c>
      <c r="C133" s="348"/>
      <c r="D133" s="347" t="s">
        <v>9</v>
      </c>
      <c r="E133" s="347" t="s">
        <v>20</v>
      </c>
      <c r="F133" s="347" t="s">
        <v>12</v>
      </c>
      <c r="G133" s="354" t="s">
        <v>348</v>
      </c>
      <c r="H133" s="252"/>
      <c r="I133" s="252"/>
      <c r="J133" s="252"/>
      <c r="K133" s="252">
        <f>SUM(K134:K135)</f>
        <v>0</v>
      </c>
      <c r="L133" s="252">
        <f>SUM(L134:L135)</f>
        <v>0</v>
      </c>
      <c r="M133" s="253">
        <f>SUM(M134:M135)</f>
        <v>159.9</v>
      </c>
      <c r="N133" s="252">
        <f>SUM(N134:N135)</f>
        <v>0</v>
      </c>
      <c r="O133" s="252">
        <f>SUM(O134:O135)</f>
        <v>159.9</v>
      </c>
      <c r="P133" s="250"/>
      <c r="Q133" s="253">
        <f>SUM(Q134:Q135)</f>
        <v>0</v>
      </c>
      <c r="R133" s="251"/>
      <c r="S133" s="252">
        <f t="shared" si="40"/>
        <v>0</v>
      </c>
      <c r="T133" s="252"/>
      <c r="U133" s="250"/>
      <c r="V133" s="253">
        <f t="shared" si="41"/>
        <v>0</v>
      </c>
      <c r="W133" s="252">
        <f t="shared" si="41"/>
        <v>0</v>
      </c>
      <c r="X133" s="252"/>
      <c r="Y133" s="379"/>
      <c r="Z133" s="252">
        <f>SUM(Z134:Z135)</f>
        <v>0</v>
      </c>
      <c r="AA133" s="252">
        <f>SUM(AA134:AA135)</f>
        <v>0</v>
      </c>
      <c r="AB133" s="214">
        <f>SUM(AB134:AB135)</f>
        <v>0</v>
      </c>
      <c r="AC133" s="234"/>
    </row>
    <row r="134" spans="1:29" ht="20.25" hidden="1" customHeight="1" outlineLevel="1" x14ac:dyDescent="0.25">
      <c r="B134" s="348" t="s">
        <v>83</v>
      </c>
      <c r="C134" s="348"/>
      <c r="D134" s="347" t="s">
        <v>9</v>
      </c>
      <c r="E134" s="347" t="s">
        <v>20</v>
      </c>
      <c r="F134" s="347" t="s">
        <v>12</v>
      </c>
      <c r="G134" s="354" t="s">
        <v>348</v>
      </c>
      <c r="H134" s="302"/>
      <c r="I134" s="302"/>
      <c r="J134" s="302"/>
      <c r="K134" s="324"/>
      <c r="L134" s="324"/>
      <c r="M134" s="319">
        <f>SUM(N134:O134)</f>
        <v>159.9</v>
      </c>
      <c r="N134" s="324"/>
      <c r="O134" s="324">
        <v>159.9</v>
      </c>
      <c r="P134" s="134"/>
      <c r="Q134" s="319">
        <f>SUM(S134:T134)</f>
        <v>0</v>
      </c>
      <c r="R134" s="251"/>
      <c r="S134" s="252">
        <f t="shared" si="40"/>
        <v>0</v>
      </c>
      <c r="T134" s="252"/>
      <c r="U134" s="250"/>
      <c r="V134" s="253">
        <f t="shared" si="41"/>
        <v>0</v>
      </c>
      <c r="W134" s="252">
        <f t="shared" si="41"/>
        <v>0</v>
      </c>
      <c r="X134" s="252"/>
      <c r="Y134" s="379"/>
      <c r="Z134" s="324"/>
      <c r="AA134" s="338"/>
      <c r="AB134" s="124"/>
      <c r="AC134" s="234"/>
    </row>
    <row r="135" spans="1:29" ht="20.25" hidden="1" customHeight="1" outlineLevel="1" x14ac:dyDescent="0.25">
      <c r="B135" s="348" t="s">
        <v>84</v>
      </c>
      <c r="C135" s="348"/>
      <c r="D135" s="347" t="s">
        <v>9</v>
      </c>
      <c r="E135" s="347" t="s">
        <v>20</v>
      </c>
      <c r="F135" s="347" t="s">
        <v>12</v>
      </c>
      <c r="G135" s="354" t="s">
        <v>348</v>
      </c>
      <c r="H135" s="302"/>
      <c r="I135" s="302"/>
      <c r="J135" s="302"/>
      <c r="K135" s="324"/>
      <c r="L135" s="324"/>
      <c r="M135" s="319">
        <f>SUM(N135:O135)</f>
        <v>0</v>
      </c>
      <c r="N135" s="324"/>
      <c r="O135" s="338"/>
      <c r="P135" s="134"/>
      <c r="Q135" s="319">
        <f>SUM(S135:T135)</f>
        <v>0</v>
      </c>
      <c r="R135" s="251"/>
      <c r="S135" s="252">
        <f t="shared" si="40"/>
        <v>0</v>
      </c>
      <c r="T135" s="252"/>
      <c r="U135" s="250"/>
      <c r="V135" s="253">
        <f t="shared" si="41"/>
        <v>0</v>
      </c>
      <c r="W135" s="252">
        <f t="shared" si="41"/>
        <v>0</v>
      </c>
      <c r="X135" s="252"/>
      <c r="Y135" s="379"/>
      <c r="Z135" s="324"/>
      <c r="AA135" s="338"/>
      <c r="AB135" s="124"/>
      <c r="AC135" s="234"/>
    </row>
    <row r="136" spans="1:29" ht="79.5" hidden="1" customHeight="1" x14ac:dyDescent="0.25">
      <c r="B136" s="398" t="s">
        <v>486</v>
      </c>
      <c r="C136" s="348"/>
      <c r="D136" s="347"/>
      <c r="E136" s="347"/>
      <c r="F136" s="347"/>
      <c r="G136" s="354" t="s">
        <v>114</v>
      </c>
      <c r="H136" s="302">
        <v>500</v>
      </c>
      <c r="I136" s="302"/>
      <c r="J136" s="302"/>
      <c r="K136" s="324"/>
      <c r="L136" s="324"/>
      <c r="M136" s="319"/>
      <c r="N136" s="324"/>
      <c r="O136" s="338"/>
      <c r="P136" s="134">
        <v>0</v>
      </c>
      <c r="Q136" s="319"/>
      <c r="R136" s="251"/>
      <c r="S136" s="252">
        <f t="shared" si="40"/>
        <v>0</v>
      </c>
      <c r="T136" s="252"/>
      <c r="U136" s="250">
        <v>0</v>
      </c>
      <c r="V136" s="253">
        <f t="shared" si="41"/>
        <v>0</v>
      </c>
      <c r="W136" s="252">
        <f t="shared" si="41"/>
        <v>0</v>
      </c>
      <c r="X136" s="252"/>
      <c r="Y136" s="379">
        <v>0</v>
      </c>
      <c r="Z136" s="324"/>
      <c r="AA136" s="338"/>
      <c r="AB136" s="124"/>
      <c r="AC136" s="234"/>
    </row>
    <row r="137" spans="1:29" ht="20.25" hidden="1" customHeight="1" x14ac:dyDescent="0.25">
      <c r="B137" s="356" t="s">
        <v>87</v>
      </c>
      <c r="C137" s="315"/>
      <c r="D137" s="328"/>
      <c r="E137" s="328"/>
      <c r="F137" s="328"/>
      <c r="G137" s="318" t="s">
        <v>120</v>
      </c>
      <c r="H137" s="319">
        <f t="shared" ref="H137:AB137" si="42">SUM(H138:H141)</f>
        <v>4072.9</v>
      </c>
      <c r="I137" s="319">
        <f t="shared" si="42"/>
        <v>0</v>
      </c>
      <c r="J137" s="319">
        <f t="shared" si="42"/>
        <v>4101.6000000000004</v>
      </c>
      <c r="K137" s="319">
        <f t="shared" si="42"/>
        <v>4000</v>
      </c>
      <c r="L137" s="319">
        <f t="shared" si="42"/>
        <v>0</v>
      </c>
      <c r="M137" s="319">
        <f t="shared" si="42"/>
        <v>3965.4</v>
      </c>
      <c r="N137" s="319">
        <f t="shared" si="42"/>
        <v>3965.4</v>
      </c>
      <c r="O137" s="319">
        <f t="shared" si="42"/>
        <v>0</v>
      </c>
      <c r="P137" s="319">
        <f t="shared" si="42"/>
        <v>5931.8</v>
      </c>
      <c r="Q137" s="319">
        <f t="shared" si="42"/>
        <v>0</v>
      </c>
      <c r="R137" s="319">
        <f t="shared" si="42"/>
        <v>0</v>
      </c>
      <c r="S137" s="319">
        <f t="shared" si="42"/>
        <v>0</v>
      </c>
      <c r="T137" s="319">
        <f t="shared" si="42"/>
        <v>0</v>
      </c>
      <c r="U137" s="319">
        <f t="shared" si="42"/>
        <v>4000</v>
      </c>
      <c r="V137" s="319">
        <f t="shared" si="42"/>
        <v>0</v>
      </c>
      <c r="W137" s="319">
        <f t="shared" si="42"/>
        <v>0</v>
      </c>
      <c r="X137" s="319">
        <f t="shared" si="42"/>
        <v>0</v>
      </c>
      <c r="Y137" s="319">
        <f t="shared" si="42"/>
        <v>4000</v>
      </c>
      <c r="Z137" s="319">
        <f t="shared" si="42"/>
        <v>0</v>
      </c>
      <c r="AA137" s="319">
        <f t="shared" si="42"/>
        <v>0</v>
      </c>
      <c r="AB137" s="217">
        <f t="shared" si="42"/>
        <v>0</v>
      </c>
      <c r="AC137" s="234"/>
    </row>
    <row r="138" spans="1:29" ht="81.75" hidden="1" customHeight="1" x14ac:dyDescent="0.25">
      <c r="A138" s="34">
        <v>530</v>
      </c>
      <c r="B138" s="399" t="s">
        <v>487</v>
      </c>
      <c r="C138" s="177"/>
      <c r="D138" s="400" t="s">
        <v>9</v>
      </c>
      <c r="E138" s="400" t="s">
        <v>20</v>
      </c>
      <c r="F138" s="400" t="s">
        <v>15</v>
      </c>
      <c r="G138" s="401" t="s">
        <v>488</v>
      </c>
      <c r="H138" s="302">
        <v>72.900000000000006</v>
      </c>
      <c r="I138" s="302"/>
      <c r="J138" s="302"/>
      <c r="K138" s="302"/>
      <c r="L138" s="302"/>
      <c r="M138" s="319">
        <f>SUM(N138:O138)</f>
        <v>0</v>
      </c>
      <c r="N138" s="302"/>
      <c r="O138" s="302"/>
      <c r="P138" s="134">
        <v>0</v>
      </c>
      <c r="Q138" s="319"/>
      <c r="R138" s="325"/>
      <c r="S138" s="302"/>
      <c r="T138" s="337"/>
      <c r="U138" s="134">
        <v>0</v>
      </c>
      <c r="V138" s="319"/>
      <c r="W138" s="302"/>
      <c r="X138" s="337"/>
      <c r="Y138" s="379">
        <v>0</v>
      </c>
      <c r="Z138" s="302"/>
      <c r="AA138" s="337"/>
      <c r="AB138" s="210"/>
      <c r="AC138" s="234"/>
    </row>
    <row r="139" spans="1:29" ht="59.25" hidden="1" customHeight="1" x14ac:dyDescent="0.25">
      <c r="B139" s="348" t="s">
        <v>203</v>
      </c>
      <c r="C139" s="177"/>
      <c r="D139" s="347" t="s">
        <v>9</v>
      </c>
      <c r="E139" s="347" t="s">
        <v>16</v>
      </c>
      <c r="F139" s="347" t="s">
        <v>15</v>
      </c>
      <c r="G139" s="354" t="s">
        <v>349</v>
      </c>
      <c r="H139" s="302"/>
      <c r="I139" s="302"/>
      <c r="J139" s="302"/>
      <c r="K139" s="302"/>
      <c r="L139" s="302"/>
      <c r="M139" s="319">
        <f>SUM(N139:O139)</f>
        <v>2260.5</v>
      </c>
      <c r="N139" s="133">
        <v>2260.5</v>
      </c>
      <c r="O139" s="302"/>
      <c r="P139" s="134"/>
      <c r="Q139" s="319"/>
      <c r="R139" s="325"/>
      <c r="S139" s="302"/>
      <c r="T139" s="337"/>
      <c r="U139" s="134"/>
      <c r="V139" s="319"/>
      <c r="W139" s="302"/>
      <c r="X139" s="337"/>
      <c r="Y139" s="379"/>
      <c r="Z139" s="302"/>
      <c r="AA139" s="337"/>
      <c r="AB139" s="210"/>
      <c r="AC139" s="234"/>
    </row>
    <row r="140" spans="1:29" ht="68.25" hidden="1" customHeight="1" x14ac:dyDescent="0.25">
      <c r="B140" s="348" t="s">
        <v>622</v>
      </c>
      <c r="C140" s="177"/>
      <c r="D140" s="347" t="s">
        <v>9</v>
      </c>
      <c r="E140" s="347" t="s">
        <v>20</v>
      </c>
      <c r="F140" s="347" t="s">
        <v>12</v>
      </c>
      <c r="G140" s="354" t="s">
        <v>349</v>
      </c>
      <c r="H140" s="302"/>
      <c r="I140" s="302"/>
      <c r="J140" s="302"/>
      <c r="K140" s="302"/>
      <c r="L140" s="302"/>
      <c r="M140" s="319">
        <f>SUM(N140:O140)</f>
        <v>1704.9</v>
      </c>
      <c r="N140" s="133">
        <v>1704.9</v>
      </c>
      <c r="O140" s="302"/>
      <c r="P140" s="134">
        <v>31.8</v>
      </c>
      <c r="Q140" s="319"/>
      <c r="R140" s="325"/>
      <c r="S140" s="302"/>
      <c r="T140" s="337"/>
      <c r="U140" s="134"/>
      <c r="V140" s="319"/>
      <c r="W140" s="302"/>
      <c r="X140" s="337"/>
      <c r="Y140" s="379"/>
      <c r="Z140" s="302"/>
      <c r="AA140" s="337"/>
      <c r="AB140" s="210"/>
      <c r="AC140" s="234"/>
    </row>
    <row r="141" spans="1:29" ht="71.25" hidden="1" customHeight="1" x14ac:dyDescent="0.25">
      <c r="B141" s="348" t="s">
        <v>489</v>
      </c>
      <c r="C141" s="348"/>
      <c r="D141" s="347" t="s">
        <v>9</v>
      </c>
      <c r="E141" s="347" t="s">
        <v>20</v>
      </c>
      <c r="F141" s="347" t="s">
        <v>15</v>
      </c>
      <c r="G141" s="354" t="s">
        <v>349</v>
      </c>
      <c r="H141" s="302">
        <v>4000</v>
      </c>
      <c r="I141" s="302"/>
      <c r="J141" s="302">
        <v>4101.6000000000004</v>
      </c>
      <c r="K141" s="324">
        <v>4000</v>
      </c>
      <c r="L141" s="324"/>
      <c r="M141" s="319">
        <f>SUM(N141:O141)</f>
        <v>0</v>
      </c>
      <c r="N141" s="324"/>
      <c r="O141" s="324"/>
      <c r="P141" s="134">
        <v>5900</v>
      </c>
      <c r="Q141" s="319"/>
      <c r="R141" s="325"/>
      <c r="S141" s="324"/>
      <c r="T141" s="324"/>
      <c r="U141" s="134">
        <v>4000</v>
      </c>
      <c r="V141" s="319"/>
      <c r="W141" s="324"/>
      <c r="X141" s="324"/>
      <c r="Y141" s="379">
        <v>4000</v>
      </c>
      <c r="Z141" s="324"/>
      <c r="AA141" s="324"/>
      <c r="AB141" s="124"/>
      <c r="AC141" s="234">
        <v>900</v>
      </c>
    </row>
    <row r="142" spans="1:29" ht="30" hidden="1" customHeight="1" x14ac:dyDescent="0.25">
      <c r="B142" s="312" t="s">
        <v>490</v>
      </c>
      <c r="C142" s="392"/>
      <c r="D142" s="146"/>
      <c r="E142" s="146"/>
      <c r="F142" s="146"/>
      <c r="G142" s="147" t="s">
        <v>61</v>
      </c>
      <c r="H142" s="148">
        <f>SUM(H143:H161)</f>
        <v>62853</v>
      </c>
      <c r="I142" s="148">
        <f>SUM(I143:I161)</f>
        <v>0</v>
      </c>
      <c r="J142" s="148">
        <f t="shared" ref="J142:O142" si="43">SUM(J143+J145+J146+J147+J148+J149+J158+J159+J160+J161)</f>
        <v>67741</v>
      </c>
      <c r="K142" s="148">
        <f t="shared" si="43"/>
        <v>41427.599999999999</v>
      </c>
      <c r="L142" s="148">
        <f t="shared" si="43"/>
        <v>0</v>
      </c>
      <c r="M142" s="148">
        <f t="shared" si="43"/>
        <v>53617.9</v>
      </c>
      <c r="N142" s="148">
        <f t="shared" si="43"/>
        <v>53617.9</v>
      </c>
      <c r="O142" s="148">
        <f t="shared" si="43"/>
        <v>0</v>
      </c>
      <c r="P142" s="148">
        <f>SUM(P143+P145+P146+P147+P148+P149+P158+P159+P160+P161)</f>
        <v>97087.7</v>
      </c>
      <c r="Q142" s="148">
        <f t="shared" ref="Q142:AA142" si="44">SUM(Q143+Q145+Q146+Q147+Q148+Q149+Q158+Q159+Q160+Q161)</f>
        <v>43093.7</v>
      </c>
      <c r="R142" s="148">
        <f t="shared" si="44"/>
        <v>33550</v>
      </c>
      <c r="S142" s="148">
        <f t="shared" si="44"/>
        <v>43093.7</v>
      </c>
      <c r="T142" s="148">
        <f t="shared" si="44"/>
        <v>0</v>
      </c>
      <c r="U142" s="148">
        <f t="shared" si="44"/>
        <v>57521.4</v>
      </c>
      <c r="V142" s="148">
        <f t="shared" si="44"/>
        <v>0</v>
      </c>
      <c r="W142" s="148">
        <f t="shared" si="44"/>
        <v>37288</v>
      </c>
      <c r="X142" s="148">
        <f t="shared" si="44"/>
        <v>0</v>
      </c>
      <c r="Y142" s="148">
        <f t="shared" si="44"/>
        <v>46861.4</v>
      </c>
      <c r="Z142" s="148">
        <f t="shared" si="44"/>
        <v>9047.2999999999993</v>
      </c>
      <c r="AA142" s="148">
        <f t="shared" si="44"/>
        <v>0</v>
      </c>
      <c r="AB142" s="209">
        <f>SUM(AB143:AB160)</f>
        <v>0</v>
      </c>
      <c r="AC142" s="233">
        <f>SUM(AC143:AC160)</f>
        <v>44800</v>
      </c>
    </row>
    <row r="143" spans="1:29" ht="68.25" hidden="1" customHeight="1" x14ac:dyDescent="0.25">
      <c r="B143" s="349" t="s">
        <v>491</v>
      </c>
      <c r="C143" s="348"/>
      <c r="D143" s="347" t="s">
        <v>9</v>
      </c>
      <c r="E143" s="347" t="s">
        <v>12</v>
      </c>
      <c r="F143" s="347" t="s">
        <v>21</v>
      </c>
      <c r="G143" s="354" t="s">
        <v>48</v>
      </c>
      <c r="H143" s="302">
        <v>35049.300000000003</v>
      </c>
      <c r="I143" s="302"/>
      <c r="J143" s="302">
        <v>33331.300000000003</v>
      </c>
      <c r="K143" s="324">
        <v>33230.6</v>
      </c>
      <c r="L143" s="324"/>
      <c r="M143" s="319">
        <f t="shared" ref="M143:M148" si="45">SUM(N143:O143)</f>
        <v>33346.5</v>
      </c>
      <c r="N143" s="133">
        <v>33346.5</v>
      </c>
      <c r="O143" s="133"/>
      <c r="P143" s="134">
        <v>37952.1</v>
      </c>
      <c r="Q143" s="319">
        <f t="shared" ref="Q143:Q148" si="46">SUM(S143:T143)</f>
        <v>34896.699999999997</v>
      </c>
      <c r="R143" s="325"/>
      <c r="S143" s="324">
        <v>34896.699999999997</v>
      </c>
      <c r="T143" s="324"/>
      <c r="U143" s="134">
        <v>37952.1</v>
      </c>
      <c r="V143" s="319"/>
      <c r="W143" s="324"/>
      <c r="X143" s="324"/>
      <c r="Y143" s="134">
        <v>37952.1</v>
      </c>
      <c r="Z143" s="302"/>
      <c r="AA143" s="324"/>
      <c r="AB143" s="124"/>
      <c r="AC143" s="234">
        <v>37000</v>
      </c>
    </row>
    <row r="144" spans="1:29" ht="46.5" hidden="1" customHeight="1" x14ac:dyDescent="0.25">
      <c r="B144" s="349" t="s">
        <v>492</v>
      </c>
      <c r="C144" s="348"/>
      <c r="D144" s="347" t="s">
        <v>9</v>
      </c>
      <c r="E144" s="347" t="s">
        <v>12</v>
      </c>
      <c r="F144" s="347" t="s">
        <v>21</v>
      </c>
      <c r="G144" s="354" t="s">
        <v>48</v>
      </c>
      <c r="H144" s="302"/>
      <c r="I144" s="302"/>
      <c r="J144" s="302"/>
      <c r="K144" s="324">
        <v>714</v>
      </c>
      <c r="L144" s="324"/>
      <c r="M144" s="319">
        <f t="shared" si="45"/>
        <v>598.1</v>
      </c>
      <c r="N144" s="133">
        <v>598.1</v>
      </c>
      <c r="O144" s="133"/>
      <c r="P144" s="134"/>
      <c r="Q144" s="319">
        <f t="shared" si="46"/>
        <v>0</v>
      </c>
      <c r="R144" s="325"/>
      <c r="S144" s="324"/>
      <c r="T144" s="324"/>
      <c r="U144" s="134"/>
      <c r="V144" s="319"/>
      <c r="W144" s="324"/>
      <c r="X144" s="324"/>
      <c r="Y144" s="134"/>
      <c r="Z144" s="302"/>
      <c r="AA144" s="324"/>
      <c r="AB144" s="124"/>
      <c r="AC144" s="234"/>
    </row>
    <row r="145" spans="2:29" s="1" customFormat="1" ht="73.5" hidden="1" customHeight="1" x14ac:dyDescent="0.25">
      <c r="B145" s="349" t="s">
        <v>493</v>
      </c>
      <c r="C145" s="348"/>
      <c r="D145" s="347" t="s">
        <v>9</v>
      </c>
      <c r="E145" s="347" t="s">
        <v>12</v>
      </c>
      <c r="F145" s="347" t="s">
        <v>21</v>
      </c>
      <c r="G145" s="354" t="s">
        <v>62</v>
      </c>
      <c r="H145" s="302">
        <v>406.2</v>
      </c>
      <c r="I145" s="302"/>
      <c r="J145" s="302">
        <v>418.8</v>
      </c>
      <c r="K145" s="324">
        <v>843</v>
      </c>
      <c r="L145" s="324"/>
      <c r="M145" s="319">
        <f t="shared" si="45"/>
        <v>843</v>
      </c>
      <c r="N145" s="133">
        <v>843</v>
      </c>
      <c r="O145" s="133"/>
      <c r="P145" s="134">
        <v>925</v>
      </c>
      <c r="Q145" s="319">
        <f t="shared" si="46"/>
        <v>843</v>
      </c>
      <c r="R145" s="325">
        <v>650</v>
      </c>
      <c r="S145" s="324">
        <v>843</v>
      </c>
      <c r="T145" s="324"/>
      <c r="U145" s="134">
        <v>925</v>
      </c>
      <c r="V145" s="319"/>
      <c r="W145" s="324"/>
      <c r="X145" s="324"/>
      <c r="Y145" s="134">
        <v>925</v>
      </c>
      <c r="Z145" s="302"/>
      <c r="AA145" s="324"/>
      <c r="AB145" s="124"/>
      <c r="AC145" s="234"/>
    </row>
    <row r="146" spans="2:29" s="1" customFormat="1" ht="73.5" hidden="1" customHeight="1" x14ac:dyDescent="0.25">
      <c r="B146" s="349" t="s">
        <v>494</v>
      </c>
      <c r="C146" s="348"/>
      <c r="D146" s="347" t="s">
        <v>9</v>
      </c>
      <c r="E146" s="347" t="s">
        <v>12</v>
      </c>
      <c r="F146" s="347" t="s">
        <v>21</v>
      </c>
      <c r="G146" s="354" t="s">
        <v>62</v>
      </c>
      <c r="H146" s="302">
        <v>377</v>
      </c>
      <c r="I146" s="302"/>
      <c r="J146" s="302">
        <v>355.8</v>
      </c>
      <c r="K146" s="324">
        <v>843</v>
      </c>
      <c r="L146" s="324"/>
      <c r="M146" s="319">
        <f t="shared" si="45"/>
        <v>843</v>
      </c>
      <c r="N146" s="133">
        <v>843</v>
      </c>
      <c r="O146" s="133"/>
      <c r="P146" s="134">
        <v>425.3</v>
      </c>
      <c r="Q146" s="319">
        <f t="shared" si="46"/>
        <v>843</v>
      </c>
      <c r="R146" s="325"/>
      <c r="S146" s="324">
        <v>843</v>
      </c>
      <c r="T146" s="324"/>
      <c r="U146" s="134">
        <v>425.3</v>
      </c>
      <c r="V146" s="319"/>
      <c r="W146" s="324"/>
      <c r="X146" s="324"/>
      <c r="Y146" s="134">
        <v>425.3</v>
      </c>
      <c r="Z146" s="302"/>
      <c r="AA146" s="324"/>
      <c r="AB146" s="124"/>
      <c r="AC146" s="234"/>
    </row>
    <row r="147" spans="2:29" s="1" customFormat="1" ht="60" hidden="1" customHeight="1" x14ac:dyDescent="0.25">
      <c r="B147" s="349" t="s">
        <v>600</v>
      </c>
      <c r="C147" s="348"/>
      <c r="D147" s="347" t="s">
        <v>9</v>
      </c>
      <c r="E147" s="347" t="s">
        <v>11</v>
      </c>
      <c r="F147" s="347" t="s">
        <v>17</v>
      </c>
      <c r="G147" s="354" t="s">
        <v>62</v>
      </c>
      <c r="H147" s="302">
        <v>807.5</v>
      </c>
      <c r="I147" s="302"/>
      <c r="J147" s="302">
        <v>807.5</v>
      </c>
      <c r="K147" s="324">
        <v>511</v>
      </c>
      <c r="L147" s="324"/>
      <c r="M147" s="319">
        <f t="shared" si="45"/>
        <v>511</v>
      </c>
      <c r="N147" s="133">
        <v>511</v>
      </c>
      <c r="O147" s="133"/>
      <c r="P147" s="134">
        <v>1149</v>
      </c>
      <c r="Q147" s="319">
        <f t="shared" si="46"/>
        <v>511</v>
      </c>
      <c r="R147" s="325"/>
      <c r="S147" s="324">
        <v>511</v>
      </c>
      <c r="T147" s="324"/>
      <c r="U147" s="134">
        <v>1149</v>
      </c>
      <c r="V147" s="319"/>
      <c r="W147" s="325"/>
      <c r="X147" s="324"/>
      <c r="Y147" s="134">
        <v>1149</v>
      </c>
      <c r="Z147" s="325"/>
      <c r="AA147" s="324"/>
      <c r="AB147" s="124"/>
      <c r="AC147" s="234"/>
    </row>
    <row r="148" spans="2:29" s="1" customFormat="1" ht="114" hidden="1" customHeight="1" x14ac:dyDescent="0.25">
      <c r="B148" s="348" t="s">
        <v>561</v>
      </c>
      <c r="C148" s="348"/>
      <c r="D148" s="347" t="s">
        <v>9</v>
      </c>
      <c r="E148" s="347" t="s">
        <v>12</v>
      </c>
      <c r="F148" s="347" t="s">
        <v>21</v>
      </c>
      <c r="G148" s="354" t="s">
        <v>240</v>
      </c>
      <c r="H148" s="302">
        <v>3820.1</v>
      </c>
      <c r="I148" s="302"/>
      <c r="J148" s="302">
        <v>5292.1</v>
      </c>
      <c r="K148" s="324">
        <v>5000</v>
      </c>
      <c r="L148" s="324"/>
      <c r="M148" s="319">
        <f t="shared" si="45"/>
        <v>15361.4</v>
      </c>
      <c r="N148" s="133">
        <v>15361.4</v>
      </c>
      <c r="O148" s="133"/>
      <c r="P148" s="134">
        <v>5302.1</v>
      </c>
      <c r="Q148" s="319">
        <f t="shared" si="46"/>
        <v>5000</v>
      </c>
      <c r="R148" s="325">
        <v>5000</v>
      </c>
      <c r="S148" s="324">
        <v>5000</v>
      </c>
      <c r="T148" s="324"/>
      <c r="U148" s="134">
        <v>4820</v>
      </c>
      <c r="V148" s="319"/>
      <c r="W148" s="324">
        <v>4820</v>
      </c>
      <c r="X148" s="324"/>
      <c r="Y148" s="379">
        <v>4460</v>
      </c>
      <c r="Z148" s="133">
        <v>4460</v>
      </c>
      <c r="AA148" s="324"/>
      <c r="AB148" s="124"/>
      <c r="AC148" s="234">
        <v>3800</v>
      </c>
    </row>
    <row r="149" spans="2:29" s="1" customFormat="1" ht="58.5" hidden="1" customHeight="1" x14ac:dyDescent="0.3">
      <c r="B149" s="510" t="s">
        <v>562</v>
      </c>
      <c r="C149" s="510"/>
      <c r="D149" s="511"/>
      <c r="E149" s="511"/>
      <c r="F149" s="511"/>
      <c r="G149" s="512" t="s">
        <v>466</v>
      </c>
      <c r="H149" s="513"/>
      <c r="I149" s="513"/>
      <c r="J149" s="522">
        <f t="shared" ref="J149:O149" si="47">SUM(J150+J151+J152+J153+J154+J155+J156+J157)</f>
        <v>12124.5</v>
      </c>
      <c r="K149" s="522">
        <f t="shared" si="47"/>
        <v>0</v>
      </c>
      <c r="L149" s="522">
        <f t="shared" si="47"/>
        <v>0</v>
      </c>
      <c r="M149" s="522">
        <f t="shared" si="47"/>
        <v>0</v>
      </c>
      <c r="N149" s="522">
        <f t="shared" si="47"/>
        <v>0</v>
      </c>
      <c r="O149" s="522">
        <f t="shared" si="47"/>
        <v>0</v>
      </c>
      <c r="P149" s="522">
        <f>SUM(P150+P151+P152+P153+P154+P155+P156+P157)</f>
        <v>31891.3</v>
      </c>
      <c r="Q149" s="522">
        <f t="shared" ref="Q149:AA149" si="48">SUM(Q150+Q151+Q152+Q153+Q154+Q155+Q156+Q157)</f>
        <v>0</v>
      </c>
      <c r="R149" s="522">
        <f t="shared" si="48"/>
        <v>12500</v>
      </c>
      <c r="S149" s="522">
        <f t="shared" si="48"/>
        <v>0</v>
      </c>
      <c r="T149" s="522">
        <f t="shared" si="48"/>
        <v>0</v>
      </c>
      <c r="U149" s="522">
        <f t="shared" si="48"/>
        <v>0</v>
      </c>
      <c r="V149" s="522">
        <f t="shared" si="48"/>
        <v>0</v>
      </c>
      <c r="W149" s="522">
        <f t="shared" si="48"/>
        <v>20218</v>
      </c>
      <c r="X149" s="522">
        <f t="shared" si="48"/>
        <v>0</v>
      </c>
      <c r="Y149" s="522">
        <f t="shared" si="48"/>
        <v>0</v>
      </c>
      <c r="Z149" s="522">
        <f t="shared" si="48"/>
        <v>2637.3</v>
      </c>
      <c r="AA149" s="522">
        <f t="shared" si="48"/>
        <v>0</v>
      </c>
      <c r="AB149" s="124"/>
      <c r="AC149" s="234"/>
    </row>
    <row r="150" spans="2:29" s="1" customFormat="1" ht="48.75" hidden="1" customHeight="1" x14ac:dyDescent="0.25">
      <c r="B150" s="348" t="s">
        <v>564</v>
      </c>
      <c r="C150" s="348"/>
      <c r="D150" s="347"/>
      <c r="E150" s="347"/>
      <c r="F150" s="347"/>
      <c r="G150" s="350" t="s">
        <v>466</v>
      </c>
      <c r="H150" s="302"/>
      <c r="I150" s="302"/>
      <c r="J150" s="133">
        <v>0</v>
      </c>
      <c r="K150" s="324"/>
      <c r="L150" s="324"/>
      <c r="M150" s="319"/>
      <c r="N150" s="133"/>
      <c r="O150" s="133"/>
      <c r="P150" s="517">
        <v>5500</v>
      </c>
      <c r="Q150" s="319">
        <f>SUM(S150:T150)</f>
        <v>0</v>
      </c>
      <c r="R150" s="325">
        <v>0</v>
      </c>
      <c r="S150" s="133"/>
      <c r="T150" s="133"/>
      <c r="U150" s="134">
        <v>0</v>
      </c>
      <c r="V150" s="319"/>
      <c r="W150" s="133">
        <v>5500</v>
      </c>
      <c r="X150" s="324"/>
      <c r="Y150" s="134">
        <v>0</v>
      </c>
      <c r="Z150" s="133">
        <v>0</v>
      </c>
      <c r="AA150" s="324"/>
      <c r="AB150" s="124"/>
      <c r="AC150" s="234"/>
    </row>
    <row r="151" spans="2:29" s="1" customFormat="1" ht="45" hidden="1" customHeight="1" x14ac:dyDescent="0.25">
      <c r="B151" s="348" t="s">
        <v>612</v>
      </c>
      <c r="C151" s="348"/>
      <c r="D151" s="347"/>
      <c r="E151" s="347"/>
      <c r="F151" s="347"/>
      <c r="G151" s="350" t="s">
        <v>495</v>
      </c>
      <c r="H151" s="302">
        <v>3000</v>
      </c>
      <c r="I151" s="302"/>
      <c r="J151" s="133">
        <v>0</v>
      </c>
      <c r="K151" s="324"/>
      <c r="L151" s="324"/>
      <c r="M151" s="319"/>
      <c r="N151" s="133"/>
      <c r="O151" s="133"/>
      <c r="P151" s="379">
        <v>2364</v>
      </c>
      <c r="Q151" s="319">
        <f>SUM(S151:T151)</f>
        <v>0</v>
      </c>
      <c r="R151" s="325">
        <v>2300</v>
      </c>
      <c r="S151" s="133"/>
      <c r="T151" s="133"/>
      <c r="U151" s="134">
        <v>0</v>
      </c>
      <c r="V151" s="319"/>
      <c r="W151" s="133">
        <v>0</v>
      </c>
      <c r="X151" s="324"/>
      <c r="Y151" s="134">
        <v>0</v>
      </c>
      <c r="Z151" s="133">
        <v>0</v>
      </c>
      <c r="AA151" s="324"/>
      <c r="AB151" s="124"/>
      <c r="AC151" s="234"/>
    </row>
    <row r="152" spans="2:29" s="1" customFormat="1" ht="47.25" hidden="1" customHeight="1" x14ac:dyDescent="0.25">
      <c r="B152" s="348" t="s">
        <v>563</v>
      </c>
      <c r="C152" s="348"/>
      <c r="D152" s="347" t="s">
        <v>9</v>
      </c>
      <c r="E152" s="347" t="s">
        <v>12</v>
      </c>
      <c r="F152" s="347" t="s">
        <v>21</v>
      </c>
      <c r="G152" s="350" t="s">
        <v>495</v>
      </c>
      <c r="H152" s="302">
        <v>2500</v>
      </c>
      <c r="I152" s="302"/>
      <c r="J152" s="133">
        <v>11802.5</v>
      </c>
      <c r="K152" s="324"/>
      <c r="L152" s="324"/>
      <c r="M152" s="319">
        <f>SUM(N152:O152)</f>
        <v>0</v>
      </c>
      <c r="N152" s="133"/>
      <c r="O152" s="133"/>
      <c r="P152" s="379">
        <v>500</v>
      </c>
      <c r="Q152" s="319"/>
      <c r="R152" s="325">
        <v>4500</v>
      </c>
      <c r="S152" s="324"/>
      <c r="T152" s="133"/>
      <c r="U152" s="134">
        <v>0</v>
      </c>
      <c r="V152" s="319"/>
      <c r="W152" s="324">
        <v>0</v>
      </c>
      <c r="X152" s="324"/>
      <c r="Y152" s="379">
        <v>0</v>
      </c>
      <c r="Z152" s="133">
        <v>0</v>
      </c>
      <c r="AA152" s="324"/>
      <c r="AB152" s="124"/>
      <c r="AC152" s="234">
        <v>500</v>
      </c>
    </row>
    <row r="153" spans="2:29" s="1" customFormat="1" ht="47.25" hidden="1" customHeight="1" x14ac:dyDescent="0.25">
      <c r="B153" s="348" t="s">
        <v>607</v>
      </c>
      <c r="C153" s="348"/>
      <c r="D153" s="347" t="s">
        <v>9</v>
      </c>
      <c r="E153" s="347" t="s">
        <v>12</v>
      </c>
      <c r="F153" s="347" t="s">
        <v>21</v>
      </c>
      <c r="G153" s="350" t="s">
        <v>495</v>
      </c>
      <c r="H153" s="302">
        <v>2500</v>
      </c>
      <c r="I153" s="302"/>
      <c r="J153" s="133">
        <v>322</v>
      </c>
      <c r="K153" s="324"/>
      <c r="L153" s="324"/>
      <c r="M153" s="319">
        <f>SUM(N153:O153)</f>
        <v>0</v>
      </c>
      <c r="N153" s="133"/>
      <c r="O153" s="133"/>
      <c r="P153" s="379">
        <v>841</v>
      </c>
      <c r="Q153" s="319"/>
      <c r="R153" s="325">
        <v>500</v>
      </c>
      <c r="S153" s="324"/>
      <c r="T153" s="133"/>
      <c r="U153" s="134">
        <v>0</v>
      </c>
      <c r="V153" s="319"/>
      <c r="W153" s="324">
        <v>0</v>
      </c>
      <c r="X153" s="324"/>
      <c r="Y153" s="379">
        <v>0</v>
      </c>
      <c r="Z153" s="133">
        <v>0</v>
      </c>
      <c r="AA153" s="324"/>
      <c r="AB153" s="124"/>
      <c r="AC153" s="234">
        <v>500</v>
      </c>
    </row>
    <row r="154" spans="2:29" s="1" customFormat="1" ht="47.25" hidden="1" customHeight="1" x14ac:dyDescent="0.25">
      <c r="B154" s="348" t="s">
        <v>606</v>
      </c>
      <c r="C154" s="348"/>
      <c r="D154" s="347"/>
      <c r="E154" s="347"/>
      <c r="F154" s="347"/>
      <c r="G154" s="350"/>
      <c r="H154" s="302"/>
      <c r="I154" s="302"/>
      <c r="J154" s="133">
        <v>0</v>
      </c>
      <c r="K154" s="324"/>
      <c r="L154" s="324"/>
      <c r="M154" s="319"/>
      <c r="N154" s="133"/>
      <c r="O154" s="133"/>
      <c r="P154" s="379">
        <v>9196</v>
      </c>
      <c r="Q154" s="319"/>
      <c r="R154" s="325">
        <v>200</v>
      </c>
      <c r="S154" s="324"/>
      <c r="T154" s="133"/>
      <c r="U154" s="134">
        <v>0</v>
      </c>
      <c r="V154" s="319"/>
      <c r="W154" s="324">
        <v>8996</v>
      </c>
      <c r="X154" s="324"/>
      <c r="Y154" s="379">
        <v>0</v>
      </c>
      <c r="Z154" s="133">
        <v>0</v>
      </c>
      <c r="AA154" s="324"/>
      <c r="AB154" s="124"/>
      <c r="AC154" s="234"/>
    </row>
    <row r="155" spans="2:29" s="1" customFormat="1" ht="47.25" hidden="1" customHeight="1" x14ac:dyDescent="0.25">
      <c r="B155" s="348" t="s">
        <v>599</v>
      </c>
      <c r="C155" s="348"/>
      <c r="D155" s="347" t="s">
        <v>9</v>
      </c>
      <c r="E155" s="347" t="s">
        <v>12</v>
      </c>
      <c r="F155" s="347" t="s">
        <v>21</v>
      </c>
      <c r="G155" s="350" t="s">
        <v>495</v>
      </c>
      <c r="H155" s="302">
        <v>2500</v>
      </c>
      <c r="I155" s="302"/>
      <c r="J155" s="133">
        <v>0</v>
      </c>
      <c r="K155" s="324"/>
      <c r="L155" s="324"/>
      <c r="M155" s="319">
        <f>SUM(N155:O155)</f>
        <v>0</v>
      </c>
      <c r="N155" s="133"/>
      <c r="O155" s="133"/>
      <c r="P155" s="379">
        <v>2222</v>
      </c>
      <c r="Q155" s="319"/>
      <c r="R155" s="325">
        <v>0</v>
      </c>
      <c r="S155" s="324"/>
      <c r="T155" s="133"/>
      <c r="U155" s="134">
        <v>0</v>
      </c>
      <c r="V155" s="319"/>
      <c r="W155" s="324">
        <v>2222</v>
      </c>
      <c r="X155" s="324"/>
      <c r="Y155" s="379">
        <v>0</v>
      </c>
      <c r="Z155" s="133">
        <v>0</v>
      </c>
      <c r="AA155" s="324"/>
      <c r="AB155" s="124"/>
      <c r="AC155" s="234">
        <v>500</v>
      </c>
    </row>
    <row r="156" spans="2:29" s="1" customFormat="1" ht="47.25" hidden="1" customHeight="1" x14ac:dyDescent="0.25">
      <c r="B156" s="348" t="s">
        <v>565</v>
      </c>
      <c r="C156" s="348"/>
      <c r="D156" s="347" t="s">
        <v>9</v>
      </c>
      <c r="E156" s="347" t="s">
        <v>12</v>
      </c>
      <c r="F156" s="347" t="s">
        <v>21</v>
      </c>
      <c r="G156" s="350" t="s">
        <v>495</v>
      </c>
      <c r="H156" s="302">
        <v>2500</v>
      </c>
      <c r="I156" s="302"/>
      <c r="J156" s="133">
        <v>0</v>
      </c>
      <c r="K156" s="324"/>
      <c r="L156" s="324"/>
      <c r="M156" s="319">
        <f>SUM(N156:O156)</f>
        <v>0</v>
      </c>
      <c r="N156" s="133"/>
      <c r="O156" s="133"/>
      <c r="P156" s="379">
        <v>1631</v>
      </c>
      <c r="Q156" s="319"/>
      <c r="R156" s="325">
        <v>1500</v>
      </c>
      <c r="S156" s="324"/>
      <c r="T156" s="133"/>
      <c r="U156" s="134">
        <v>0</v>
      </c>
      <c r="V156" s="319"/>
      <c r="W156" s="324">
        <v>0</v>
      </c>
      <c r="X156" s="324"/>
      <c r="Y156" s="379">
        <v>0</v>
      </c>
      <c r="Z156" s="133">
        <v>0</v>
      </c>
      <c r="AA156" s="324"/>
      <c r="AB156" s="124"/>
      <c r="AC156" s="234">
        <v>500</v>
      </c>
    </row>
    <row r="157" spans="2:29" s="1" customFormat="1" ht="47.25" hidden="1" customHeight="1" x14ac:dyDescent="0.25">
      <c r="B157" s="348" t="s">
        <v>498</v>
      </c>
      <c r="C157" s="348"/>
      <c r="D157" s="347" t="s">
        <v>9</v>
      </c>
      <c r="E157" s="347" t="s">
        <v>13</v>
      </c>
      <c r="F157" s="347" t="s">
        <v>7</v>
      </c>
      <c r="G157" s="354" t="s">
        <v>240</v>
      </c>
      <c r="H157" s="302"/>
      <c r="I157" s="302"/>
      <c r="J157" s="133">
        <v>0</v>
      </c>
      <c r="K157" s="324"/>
      <c r="L157" s="324"/>
      <c r="M157" s="319"/>
      <c r="N157" s="133"/>
      <c r="O157" s="133"/>
      <c r="P157" s="379">
        <v>9637.2999999999993</v>
      </c>
      <c r="Q157" s="319"/>
      <c r="R157" s="325">
        <v>3500</v>
      </c>
      <c r="S157" s="324"/>
      <c r="T157" s="324"/>
      <c r="U157" s="134">
        <v>0</v>
      </c>
      <c r="V157" s="319"/>
      <c r="W157" s="324">
        <v>3500</v>
      </c>
      <c r="X157" s="324"/>
      <c r="Y157" s="379">
        <v>0</v>
      </c>
      <c r="Z157" s="133">
        <v>2637.3</v>
      </c>
      <c r="AA157" s="324"/>
      <c r="AB157" s="124"/>
      <c r="AC157" s="234"/>
    </row>
    <row r="158" spans="2:29" s="1" customFormat="1" ht="51" hidden="1" customHeight="1" x14ac:dyDescent="0.25">
      <c r="B158" s="348" t="s">
        <v>560</v>
      </c>
      <c r="C158" s="348"/>
      <c r="D158" s="347" t="s">
        <v>9</v>
      </c>
      <c r="E158" s="347" t="s">
        <v>11</v>
      </c>
      <c r="F158" s="347" t="s">
        <v>16</v>
      </c>
      <c r="G158" s="354" t="s">
        <v>240</v>
      </c>
      <c r="H158" s="302"/>
      <c r="I158" s="302"/>
      <c r="J158" s="302">
        <v>68.5</v>
      </c>
      <c r="K158" s="324"/>
      <c r="L158" s="324"/>
      <c r="M158" s="319">
        <f>SUM(N158:O158)</f>
        <v>1013</v>
      </c>
      <c r="N158" s="133">
        <v>1013</v>
      </c>
      <c r="O158" s="133"/>
      <c r="P158" s="134">
        <v>442.9</v>
      </c>
      <c r="Q158" s="319">
        <f>SUM(S158:T158)</f>
        <v>0</v>
      </c>
      <c r="R158" s="325">
        <v>400</v>
      </c>
      <c r="S158" s="324"/>
      <c r="T158" s="324"/>
      <c r="U158" s="134">
        <v>400</v>
      </c>
      <c r="V158" s="319"/>
      <c r="W158" s="324">
        <v>400</v>
      </c>
      <c r="X158" s="324"/>
      <c r="Y158" s="379">
        <v>0</v>
      </c>
      <c r="Z158" s="133">
        <v>0</v>
      </c>
      <c r="AA158" s="324"/>
      <c r="AB158" s="124"/>
      <c r="AC158" s="234"/>
    </row>
    <row r="159" spans="2:29" s="1" customFormat="1" ht="51" hidden="1" customHeight="1" x14ac:dyDescent="0.25">
      <c r="B159" s="348" t="s">
        <v>496</v>
      </c>
      <c r="C159" s="348"/>
      <c r="D159" s="347" t="s">
        <v>462</v>
      </c>
      <c r="E159" s="347" t="s">
        <v>7</v>
      </c>
      <c r="F159" s="347" t="s">
        <v>8</v>
      </c>
      <c r="G159" s="354" t="s">
        <v>240</v>
      </c>
      <c r="H159" s="302"/>
      <c r="I159" s="302"/>
      <c r="J159" s="302">
        <v>0</v>
      </c>
      <c r="K159" s="324"/>
      <c r="L159" s="324"/>
      <c r="M159" s="319"/>
      <c r="N159" s="133"/>
      <c r="O159" s="133"/>
      <c r="P159" s="134">
        <v>6000</v>
      </c>
      <c r="Q159" s="319"/>
      <c r="R159" s="325">
        <v>2000</v>
      </c>
      <c r="S159" s="324"/>
      <c r="T159" s="324"/>
      <c r="U159" s="134">
        <v>0</v>
      </c>
      <c r="V159" s="319"/>
      <c r="W159" s="324">
        <v>0</v>
      </c>
      <c r="X159" s="324"/>
      <c r="Y159" s="379">
        <v>0</v>
      </c>
      <c r="Z159" s="133">
        <v>0</v>
      </c>
      <c r="AA159" s="324"/>
      <c r="AB159" s="124"/>
      <c r="AC159" s="234"/>
    </row>
    <row r="160" spans="2:29" s="1" customFormat="1" ht="53.25" hidden="1" customHeight="1" x14ac:dyDescent="0.25">
      <c r="B160" s="348" t="s">
        <v>497</v>
      </c>
      <c r="C160" s="348"/>
      <c r="D160" s="347" t="s">
        <v>9</v>
      </c>
      <c r="E160" s="347" t="s">
        <v>11</v>
      </c>
      <c r="F160" s="347" t="s">
        <v>14</v>
      </c>
      <c r="G160" s="354" t="s">
        <v>240</v>
      </c>
      <c r="H160" s="302">
        <v>2392.9</v>
      </c>
      <c r="I160" s="302"/>
      <c r="J160" s="302">
        <v>3540</v>
      </c>
      <c r="K160" s="324">
        <v>1000</v>
      </c>
      <c r="L160" s="324"/>
      <c r="M160" s="319">
        <f>SUM(N160:O160)</f>
        <v>1700</v>
      </c>
      <c r="N160" s="133">
        <v>1700</v>
      </c>
      <c r="O160" s="133"/>
      <c r="P160" s="134">
        <v>3000</v>
      </c>
      <c r="Q160" s="319">
        <f>SUM(S160:T160)</f>
        <v>1000</v>
      </c>
      <c r="R160" s="325">
        <v>3000</v>
      </c>
      <c r="S160" s="324">
        <v>1000</v>
      </c>
      <c r="T160" s="324"/>
      <c r="U160" s="134">
        <v>1850</v>
      </c>
      <c r="V160" s="319"/>
      <c r="W160" s="324">
        <v>1850</v>
      </c>
      <c r="X160" s="324"/>
      <c r="Y160" s="379">
        <v>1950</v>
      </c>
      <c r="Z160" s="133">
        <v>1950</v>
      </c>
      <c r="AA160" s="324"/>
      <c r="AB160" s="124"/>
      <c r="AC160" s="234">
        <v>2000</v>
      </c>
    </row>
    <row r="161" spans="1:260" ht="69" hidden="1" customHeight="1" x14ac:dyDescent="0.25">
      <c r="B161" s="348" t="s">
        <v>499</v>
      </c>
      <c r="C161" s="348"/>
      <c r="D161" s="347" t="s">
        <v>462</v>
      </c>
      <c r="E161" s="347" t="s">
        <v>13</v>
      </c>
      <c r="F161" s="347" t="s">
        <v>12</v>
      </c>
      <c r="G161" s="354" t="s">
        <v>240</v>
      </c>
      <c r="H161" s="302">
        <v>7000</v>
      </c>
      <c r="I161" s="302"/>
      <c r="J161" s="302">
        <v>11802.5</v>
      </c>
      <c r="K161" s="324"/>
      <c r="L161" s="324"/>
      <c r="M161" s="319"/>
      <c r="N161" s="133"/>
      <c r="O161" s="133"/>
      <c r="P161" s="134">
        <v>10000</v>
      </c>
      <c r="Q161" s="319"/>
      <c r="R161" s="325">
        <v>10000</v>
      </c>
      <c r="S161" s="324"/>
      <c r="T161" s="324"/>
      <c r="U161" s="134">
        <v>10000</v>
      </c>
      <c r="V161" s="319"/>
      <c r="W161" s="324">
        <v>10000</v>
      </c>
      <c r="X161" s="324"/>
      <c r="Y161" s="379">
        <v>0</v>
      </c>
      <c r="Z161" s="133">
        <v>0</v>
      </c>
      <c r="AA161" s="324"/>
      <c r="AB161" s="124"/>
      <c r="AC161" s="234"/>
    </row>
    <row r="162" spans="1:260" ht="39.75" hidden="1" customHeight="1" x14ac:dyDescent="0.25">
      <c r="B162" s="312" t="s">
        <v>32</v>
      </c>
      <c r="C162" s="392"/>
      <c r="D162" s="146"/>
      <c r="E162" s="146"/>
      <c r="F162" s="146"/>
      <c r="G162" s="147" t="s">
        <v>63</v>
      </c>
      <c r="H162" s="148">
        <f t="shared" ref="H162:AB162" si="49">SUM(H163+H168+H173+H184+H187)</f>
        <v>371923.7</v>
      </c>
      <c r="I162" s="148">
        <f t="shared" si="49"/>
        <v>0</v>
      </c>
      <c r="J162" s="148">
        <f t="shared" si="49"/>
        <v>723058.9</v>
      </c>
      <c r="K162" s="148">
        <f t="shared" si="49"/>
        <v>5113</v>
      </c>
      <c r="L162" s="148">
        <f t="shared" si="49"/>
        <v>55602.200000000004</v>
      </c>
      <c r="M162" s="148">
        <f t="shared" si="49"/>
        <v>338093.99999999994</v>
      </c>
      <c r="N162" s="148">
        <f t="shared" si="49"/>
        <v>37371.300000000003</v>
      </c>
      <c r="O162" s="148">
        <f t="shared" si="49"/>
        <v>300722.7</v>
      </c>
      <c r="P162" s="148">
        <f t="shared" si="49"/>
        <v>119904.3</v>
      </c>
      <c r="Q162" s="148">
        <f t="shared" si="49"/>
        <v>11393.2</v>
      </c>
      <c r="R162" s="148">
        <f t="shared" si="49"/>
        <v>57297.3</v>
      </c>
      <c r="S162" s="148">
        <f t="shared" si="49"/>
        <v>0</v>
      </c>
      <c r="T162" s="148">
        <f t="shared" si="49"/>
        <v>69542.599999999991</v>
      </c>
      <c r="U162" s="148">
        <f t="shared" si="49"/>
        <v>68024.700000000012</v>
      </c>
      <c r="V162" s="148">
        <f t="shared" si="49"/>
        <v>0</v>
      </c>
      <c r="W162" s="148">
        <f t="shared" si="49"/>
        <v>8790.8000000000011</v>
      </c>
      <c r="X162" s="148">
        <f t="shared" si="49"/>
        <v>69503.599999999991</v>
      </c>
      <c r="Y162" s="148">
        <f t="shared" si="49"/>
        <v>64180.1</v>
      </c>
      <c r="Z162" s="148">
        <f t="shared" si="49"/>
        <v>10396.699999999999</v>
      </c>
      <c r="AA162" s="148">
        <f t="shared" si="49"/>
        <v>66558</v>
      </c>
      <c r="AB162" s="209">
        <f t="shared" si="49"/>
        <v>0</v>
      </c>
      <c r="AC162" s="233">
        <f>SUM(AC163:AC190)</f>
        <v>34768.9</v>
      </c>
      <c r="AD162" s="6">
        <f>SUM(R162+T162)</f>
        <v>126839.9</v>
      </c>
      <c r="AE162" s="6">
        <f>SUM(U162+X162)</f>
        <v>137528.29999999999</v>
      </c>
      <c r="AF162" s="6">
        <f>SUM(Y162+AA162)</f>
        <v>130738.1</v>
      </c>
    </row>
    <row r="163" spans="1:260" ht="30.75" hidden="1" customHeight="1" x14ac:dyDescent="0.25">
      <c r="B163" s="356" t="s">
        <v>219</v>
      </c>
      <c r="C163" s="315"/>
      <c r="D163" s="328"/>
      <c r="E163" s="328"/>
      <c r="F163" s="328"/>
      <c r="G163" s="318" t="s">
        <v>64</v>
      </c>
      <c r="H163" s="319">
        <f t="shared" ref="H163:AA163" si="50">SUM(H164:H167)</f>
        <v>1112</v>
      </c>
      <c r="I163" s="319">
        <f t="shared" si="50"/>
        <v>0</v>
      </c>
      <c r="J163" s="319">
        <f t="shared" si="50"/>
        <v>1308.8</v>
      </c>
      <c r="K163" s="319">
        <f t="shared" si="50"/>
        <v>41.6</v>
      </c>
      <c r="L163" s="319">
        <f t="shared" si="50"/>
        <v>790</v>
      </c>
      <c r="M163" s="319">
        <f t="shared" si="50"/>
        <v>1787.3</v>
      </c>
      <c r="N163" s="319">
        <f t="shared" si="50"/>
        <v>322</v>
      </c>
      <c r="O163" s="319">
        <f t="shared" si="50"/>
        <v>1465.3</v>
      </c>
      <c r="P163" s="319">
        <f t="shared" si="50"/>
        <v>322</v>
      </c>
      <c r="Q163" s="319">
        <f t="shared" si="50"/>
        <v>0</v>
      </c>
      <c r="R163" s="319">
        <f t="shared" si="50"/>
        <v>41.6</v>
      </c>
      <c r="S163" s="319">
        <f t="shared" si="50"/>
        <v>0</v>
      </c>
      <c r="T163" s="319">
        <f t="shared" si="50"/>
        <v>790</v>
      </c>
      <c r="U163" s="319">
        <f t="shared" si="50"/>
        <v>41.6</v>
      </c>
      <c r="V163" s="319">
        <f t="shared" si="50"/>
        <v>0</v>
      </c>
      <c r="W163" s="319">
        <f t="shared" si="50"/>
        <v>41.6</v>
      </c>
      <c r="X163" s="319">
        <f t="shared" si="50"/>
        <v>790</v>
      </c>
      <c r="Y163" s="319">
        <f t="shared" si="50"/>
        <v>0</v>
      </c>
      <c r="Z163" s="319">
        <f t="shared" si="50"/>
        <v>35.299999999999997</v>
      </c>
      <c r="AA163" s="319">
        <f t="shared" si="50"/>
        <v>671.5</v>
      </c>
      <c r="AB163" s="210">
        <f>SUM(AB164:AB166)</f>
        <v>0</v>
      </c>
      <c r="AC163" s="234"/>
    </row>
    <row r="164" spans="1:260" ht="83.25" hidden="1" customHeight="1" x14ac:dyDescent="0.25">
      <c r="B164" s="349" t="s">
        <v>567</v>
      </c>
      <c r="C164" s="348"/>
      <c r="D164" s="347" t="s">
        <v>9</v>
      </c>
      <c r="E164" s="347" t="s">
        <v>17</v>
      </c>
      <c r="F164" s="347" t="s">
        <v>7</v>
      </c>
      <c r="G164" s="354" t="s">
        <v>257</v>
      </c>
      <c r="H164" s="302">
        <v>280.39999999999998</v>
      </c>
      <c r="I164" s="302"/>
      <c r="J164" s="302">
        <v>280.39999999999998</v>
      </c>
      <c r="K164" s="324">
        <v>0</v>
      </c>
      <c r="L164" s="324"/>
      <c r="M164" s="319">
        <f>SUM(N164:O164)</f>
        <v>253</v>
      </c>
      <c r="N164" s="373">
        <v>253</v>
      </c>
      <c r="O164" s="373"/>
      <c r="P164" s="134">
        <v>280.39999999999998</v>
      </c>
      <c r="Q164" s="319"/>
      <c r="R164" s="325">
        <v>0</v>
      </c>
      <c r="S164" s="324"/>
      <c r="T164" s="324"/>
      <c r="U164" s="134"/>
      <c r="V164" s="319"/>
      <c r="W164" s="324">
        <v>0</v>
      </c>
      <c r="X164" s="324"/>
      <c r="Y164" s="379"/>
      <c r="Z164" s="324">
        <v>0</v>
      </c>
      <c r="AA164" s="324"/>
      <c r="AB164" s="124"/>
      <c r="AC164" s="234">
        <v>280.39999999999998</v>
      </c>
    </row>
    <row r="165" spans="1:260" ht="81.75" hidden="1" customHeight="1" x14ac:dyDescent="0.25">
      <c r="B165" s="349" t="s">
        <v>569</v>
      </c>
      <c r="C165" s="348"/>
      <c r="D165" s="347" t="s">
        <v>9</v>
      </c>
      <c r="E165" s="347"/>
      <c r="F165" s="347"/>
      <c r="G165" s="354" t="s">
        <v>257</v>
      </c>
      <c r="H165" s="302">
        <v>41.6</v>
      </c>
      <c r="I165" s="302"/>
      <c r="J165" s="302">
        <v>41.6</v>
      </c>
      <c r="K165" s="324">
        <v>41.6</v>
      </c>
      <c r="L165" s="324"/>
      <c r="M165" s="319">
        <v>69</v>
      </c>
      <c r="N165" s="373">
        <v>69</v>
      </c>
      <c r="O165" s="373"/>
      <c r="P165" s="134">
        <v>41.6</v>
      </c>
      <c r="Q165" s="319"/>
      <c r="R165" s="325">
        <v>41.6</v>
      </c>
      <c r="S165" s="324"/>
      <c r="T165" s="324"/>
      <c r="U165" s="134">
        <v>41.6</v>
      </c>
      <c r="V165" s="319"/>
      <c r="W165" s="324">
        <v>41.6</v>
      </c>
      <c r="X165" s="324"/>
      <c r="Y165" s="379">
        <v>0</v>
      </c>
      <c r="Z165" s="324">
        <v>35.299999999999997</v>
      </c>
      <c r="AA165" s="324"/>
      <c r="AB165" s="124"/>
      <c r="AC165" s="234">
        <v>41.6</v>
      </c>
    </row>
    <row r="166" spans="1:260" ht="87.75" hidden="1" customHeight="1" x14ac:dyDescent="0.25">
      <c r="A166" s="34">
        <v>521</v>
      </c>
      <c r="B166" s="349" t="s">
        <v>614</v>
      </c>
      <c r="C166" s="348"/>
      <c r="D166" s="347" t="s">
        <v>9</v>
      </c>
      <c r="E166" s="347" t="s">
        <v>17</v>
      </c>
      <c r="F166" s="347" t="s">
        <v>7</v>
      </c>
      <c r="G166" s="152" t="s">
        <v>500</v>
      </c>
      <c r="H166" s="302">
        <v>790</v>
      </c>
      <c r="I166" s="302"/>
      <c r="J166" s="302">
        <v>986.8</v>
      </c>
      <c r="K166" s="324"/>
      <c r="L166" s="324">
        <v>790</v>
      </c>
      <c r="M166" s="319">
        <f>SUM(N166:O166)</f>
        <v>1311</v>
      </c>
      <c r="N166" s="372"/>
      <c r="O166" s="372">
        <v>1311</v>
      </c>
      <c r="P166" s="134"/>
      <c r="Q166" s="319"/>
      <c r="R166" s="325"/>
      <c r="S166" s="324"/>
      <c r="T166" s="339">
        <v>790</v>
      </c>
      <c r="U166" s="134"/>
      <c r="V166" s="319"/>
      <c r="W166" s="324"/>
      <c r="X166" s="339">
        <v>790</v>
      </c>
      <c r="Y166" s="379"/>
      <c r="Z166" s="324">
        <v>0</v>
      </c>
      <c r="AA166" s="339">
        <v>671.5</v>
      </c>
      <c r="AB166" s="124"/>
      <c r="AC166" s="234"/>
    </row>
    <row r="167" spans="1:260" ht="77.25" hidden="1" customHeight="1" x14ac:dyDescent="0.25">
      <c r="B167" s="349" t="s">
        <v>501</v>
      </c>
      <c r="C167" s="348"/>
      <c r="D167" s="347" t="s">
        <v>9</v>
      </c>
      <c r="E167" s="347" t="s">
        <v>17</v>
      </c>
      <c r="F167" s="347" t="s">
        <v>7</v>
      </c>
      <c r="G167" s="152" t="s">
        <v>350</v>
      </c>
      <c r="H167" s="325"/>
      <c r="I167" s="325"/>
      <c r="J167" s="319"/>
      <c r="K167" s="324"/>
      <c r="L167" s="324"/>
      <c r="M167" s="319">
        <f>SUM(N167:O167)</f>
        <v>154.30000000000001</v>
      </c>
      <c r="N167" s="372"/>
      <c r="O167" s="372">
        <v>154.30000000000001</v>
      </c>
      <c r="P167" s="134"/>
      <c r="Q167" s="319"/>
      <c r="R167" s="325"/>
      <c r="S167" s="324"/>
      <c r="T167" s="339"/>
      <c r="U167" s="134"/>
      <c r="V167" s="319"/>
      <c r="W167" s="324"/>
      <c r="X167" s="339"/>
      <c r="Y167" s="134"/>
      <c r="Z167" s="324"/>
      <c r="AA167" s="339"/>
      <c r="AB167" s="124"/>
      <c r="AC167" s="234"/>
    </row>
    <row r="168" spans="1:260" ht="27" hidden="1" customHeight="1" x14ac:dyDescent="0.25">
      <c r="B168" s="356" t="s">
        <v>215</v>
      </c>
      <c r="C168" s="315"/>
      <c r="D168" s="328"/>
      <c r="E168" s="328"/>
      <c r="F168" s="328"/>
      <c r="G168" s="318" t="s">
        <v>65</v>
      </c>
      <c r="H168" s="319">
        <f t="shared" ref="H168:AA168" si="51">SUM(H169:H172)</f>
        <v>32337.3</v>
      </c>
      <c r="I168" s="319">
        <f t="shared" si="51"/>
        <v>0</v>
      </c>
      <c r="J168" s="319">
        <f t="shared" si="51"/>
        <v>33423.800000000003</v>
      </c>
      <c r="K168" s="319">
        <f t="shared" si="51"/>
        <v>0</v>
      </c>
      <c r="L168" s="319">
        <f t="shared" si="51"/>
        <v>9170.4</v>
      </c>
      <c r="M168" s="319">
        <f t="shared" si="51"/>
        <v>9195.2999999999993</v>
      </c>
      <c r="N168" s="319">
        <f t="shared" si="51"/>
        <v>0</v>
      </c>
      <c r="O168" s="319">
        <f t="shared" si="51"/>
        <v>9195.2999999999993</v>
      </c>
      <c r="P168" s="319">
        <f t="shared" si="51"/>
        <v>0</v>
      </c>
      <c r="Q168" s="319">
        <f t="shared" si="51"/>
        <v>11393.2</v>
      </c>
      <c r="R168" s="319">
        <f t="shared" si="51"/>
        <v>0</v>
      </c>
      <c r="S168" s="319">
        <f t="shared" si="51"/>
        <v>0</v>
      </c>
      <c r="T168" s="319">
        <f t="shared" si="51"/>
        <v>11393.2</v>
      </c>
      <c r="U168" s="319">
        <f t="shared" si="51"/>
        <v>0</v>
      </c>
      <c r="V168" s="319">
        <f t="shared" si="51"/>
        <v>0</v>
      </c>
      <c r="W168" s="319">
        <f t="shared" si="51"/>
        <v>0</v>
      </c>
      <c r="X168" s="319">
        <f t="shared" si="51"/>
        <v>11393.2</v>
      </c>
      <c r="Y168" s="319">
        <f t="shared" si="51"/>
        <v>0</v>
      </c>
      <c r="Z168" s="319">
        <f t="shared" si="51"/>
        <v>0</v>
      </c>
      <c r="AA168" s="319">
        <f t="shared" si="51"/>
        <v>6909.2</v>
      </c>
      <c r="AB168" s="210">
        <f>SUM(AC168:AD168)</f>
        <v>0</v>
      </c>
      <c r="AC168" s="234"/>
    </row>
    <row r="169" spans="1:260" customFormat="1" ht="51.75" hidden="1" customHeight="1" x14ac:dyDescent="0.25">
      <c r="A169" s="1"/>
      <c r="B169" s="402" t="s">
        <v>502</v>
      </c>
      <c r="C169" s="346"/>
      <c r="D169" s="347" t="s">
        <v>9</v>
      </c>
      <c r="E169" s="97">
        <v>10</v>
      </c>
      <c r="F169" s="347" t="s">
        <v>11</v>
      </c>
      <c r="G169" s="375" t="s">
        <v>503</v>
      </c>
      <c r="H169" s="403">
        <v>22786.3</v>
      </c>
      <c r="I169" s="403"/>
      <c r="J169" s="404">
        <v>22786.3</v>
      </c>
      <c r="K169" s="405"/>
      <c r="L169" s="405">
        <v>3318.2</v>
      </c>
      <c r="M169" s="406">
        <f>SUM(N169:O169)</f>
        <v>3318.2</v>
      </c>
      <c r="N169" s="405"/>
      <c r="O169" s="405">
        <v>3318.2</v>
      </c>
      <c r="P169" s="407">
        <v>0</v>
      </c>
      <c r="Q169" s="406">
        <f>SUM(S169:T169)</f>
        <v>11393.2</v>
      </c>
      <c r="R169" s="408">
        <v>0</v>
      </c>
      <c r="S169" s="405"/>
      <c r="T169" s="339">
        <v>11393.2</v>
      </c>
      <c r="U169" s="407">
        <v>0</v>
      </c>
      <c r="V169" s="406"/>
      <c r="W169" s="405">
        <v>0</v>
      </c>
      <c r="X169" s="339">
        <v>11393.2</v>
      </c>
      <c r="Y169" s="379">
        <v>0</v>
      </c>
      <c r="Z169" s="405">
        <v>0</v>
      </c>
      <c r="AA169" s="339">
        <v>6909.2</v>
      </c>
      <c r="AB169" s="218">
        <f>SUM(AC169:AD169)</f>
        <v>0</v>
      </c>
      <c r="AC169" s="234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</row>
    <row r="170" spans="1:260" ht="96" hidden="1" customHeight="1" x14ac:dyDescent="0.25">
      <c r="B170" s="334" t="s">
        <v>570</v>
      </c>
      <c r="C170" s="348"/>
      <c r="D170" s="347" t="s">
        <v>9</v>
      </c>
      <c r="E170" s="347" t="s">
        <v>17</v>
      </c>
      <c r="F170" s="347" t="s">
        <v>7</v>
      </c>
      <c r="G170" s="354" t="s">
        <v>504</v>
      </c>
      <c r="H170" s="302">
        <v>9547.2000000000007</v>
      </c>
      <c r="I170" s="302"/>
      <c r="J170" s="302">
        <v>10253.700000000001</v>
      </c>
      <c r="K170" s="324"/>
      <c r="L170" s="324">
        <v>5852.2</v>
      </c>
      <c r="M170" s="319">
        <f>SUM(N170:O170)</f>
        <v>5875.6</v>
      </c>
      <c r="N170" s="372"/>
      <c r="O170" s="372">
        <v>5875.6</v>
      </c>
      <c r="P170" s="134">
        <v>0</v>
      </c>
      <c r="Q170" s="319">
        <f>SUM(S170:T170)</f>
        <v>0</v>
      </c>
      <c r="R170" s="325">
        <v>0</v>
      </c>
      <c r="S170" s="324"/>
      <c r="T170" s="409">
        <v>0</v>
      </c>
      <c r="U170" s="134">
        <v>0</v>
      </c>
      <c r="V170" s="319"/>
      <c r="W170" s="324">
        <v>0</v>
      </c>
      <c r="X170" s="409">
        <v>0</v>
      </c>
      <c r="Y170" s="379">
        <v>0</v>
      </c>
      <c r="Z170" s="324">
        <v>0</v>
      </c>
      <c r="AA170" s="409">
        <v>0</v>
      </c>
      <c r="AB170" s="124"/>
      <c r="AC170" s="234"/>
      <c r="AD170" s="1">
        <v>0</v>
      </c>
    </row>
    <row r="171" spans="1:260" ht="66.75" hidden="1" customHeight="1" x14ac:dyDescent="0.25">
      <c r="B171" s="334" t="s">
        <v>615</v>
      </c>
      <c r="C171" s="348"/>
      <c r="D171" s="347"/>
      <c r="E171" s="347"/>
      <c r="F171" s="347"/>
      <c r="G171" s="354"/>
      <c r="H171" s="302"/>
      <c r="I171" s="302"/>
      <c r="J171" s="302">
        <v>380</v>
      </c>
      <c r="K171" s="324"/>
      <c r="L171" s="324"/>
      <c r="M171" s="319"/>
      <c r="N171" s="372"/>
      <c r="O171" s="372"/>
      <c r="P171" s="134"/>
      <c r="Q171" s="319"/>
      <c r="R171" s="325"/>
      <c r="S171" s="324"/>
      <c r="T171" s="409"/>
      <c r="U171" s="134"/>
      <c r="V171" s="319"/>
      <c r="W171" s="324"/>
      <c r="X171" s="409"/>
      <c r="Y171" s="379"/>
      <c r="Z171" s="324"/>
      <c r="AA171" s="409"/>
      <c r="AB171" s="124"/>
      <c r="AC171" s="234"/>
    </row>
    <row r="172" spans="1:260" ht="63" hidden="1" customHeight="1" x14ac:dyDescent="0.25">
      <c r="B172" s="334" t="s">
        <v>571</v>
      </c>
      <c r="C172" s="348"/>
      <c r="D172" s="347" t="s">
        <v>9</v>
      </c>
      <c r="E172" s="347" t="s">
        <v>12</v>
      </c>
      <c r="F172" s="347" t="s">
        <v>21</v>
      </c>
      <c r="G172" s="354" t="s">
        <v>505</v>
      </c>
      <c r="H172" s="302">
        <v>3.8</v>
      </c>
      <c r="I172" s="302"/>
      <c r="J172" s="302">
        <v>3.8</v>
      </c>
      <c r="K172" s="324"/>
      <c r="L172" s="324">
        <v>0</v>
      </c>
      <c r="M172" s="319">
        <f>SUM(N172:O172)</f>
        <v>1.5</v>
      </c>
      <c r="N172" s="372"/>
      <c r="O172" s="372">
        <v>1.5</v>
      </c>
      <c r="P172" s="134">
        <v>0</v>
      </c>
      <c r="Q172" s="319">
        <f>SUM(S172:T172)</f>
        <v>0</v>
      </c>
      <c r="R172" s="325">
        <v>0</v>
      </c>
      <c r="S172" s="324"/>
      <c r="T172" s="409">
        <v>0</v>
      </c>
      <c r="U172" s="134">
        <v>0</v>
      </c>
      <c r="V172" s="319"/>
      <c r="W172" s="324">
        <v>0</v>
      </c>
      <c r="X172" s="409">
        <v>0</v>
      </c>
      <c r="Y172" s="379">
        <v>0</v>
      </c>
      <c r="Z172" s="324">
        <v>0</v>
      </c>
      <c r="AA172" s="409">
        <v>0</v>
      </c>
      <c r="AB172" s="124"/>
      <c r="AC172" s="234"/>
    </row>
    <row r="173" spans="1:260" ht="39.75" hidden="1" customHeight="1" x14ac:dyDescent="0.25">
      <c r="B173" s="356" t="s">
        <v>216</v>
      </c>
      <c r="C173" s="315"/>
      <c r="D173" s="328"/>
      <c r="E173" s="328"/>
      <c r="F173" s="328"/>
      <c r="G173" s="318" t="s">
        <v>286</v>
      </c>
      <c r="H173" s="319">
        <f>SUM(H174:H178)</f>
        <v>87437.9</v>
      </c>
      <c r="I173" s="319">
        <f>SUM(I174:I178)</f>
        <v>0</v>
      </c>
      <c r="J173" s="319">
        <f>SUM(J174:J183)</f>
        <v>300350.80000000005</v>
      </c>
      <c r="K173" s="319">
        <f>SUM(K174:K178)</f>
        <v>5071.3999999999996</v>
      </c>
      <c r="L173" s="319">
        <f>SUM(L174:L178)</f>
        <v>45641.8</v>
      </c>
      <c r="M173" s="319">
        <f>SUM(M174:M178)</f>
        <v>270251.09999999998</v>
      </c>
      <c r="N173" s="319">
        <f>SUM(N174:N178)</f>
        <v>30033</v>
      </c>
      <c r="O173" s="319">
        <f>SUM(O174:O178)</f>
        <v>240218.1</v>
      </c>
      <c r="P173" s="319">
        <f>SUM(P174:P183)</f>
        <v>43360.3</v>
      </c>
      <c r="Q173" s="319">
        <f>SUM(Q174:Q178)</f>
        <v>0</v>
      </c>
      <c r="R173" s="319">
        <f t="shared" ref="R173:AA173" si="52">SUM(R174:R183)</f>
        <v>33528.5</v>
      </c>
      <c r="S173" s="319">
        <f t="shared" si="52"/>
        <v>0</v>
      </c>
      <c r="T173" s="319">
        <f t="shared" si="52"/>
        <v>51476</v>
      </c>
      <c r="U173" s="319">
        <f t="shared" si="52"/>
        <v>67983.100000000006</v>
      </c>
      <c r="V173" s="319">
        <f t="shared" si="52"/>
        <v>0</v>
      </c>
      <c r="W173" s="319">
        <f t="shared" si="52"/>
        <v>8099.8</v>
      </c>
      <c r="X173" s="319">
        <f t="shared" si="52"/>
        <v>51476</v>
      </c>
      <c r="Y173" s="319">
        <f t="shared" si="52"/>
        <v>64180.1</v>
      </c>
      <c r="Z173" s="319">
        <f t="shared" si="52"/>
        <v>9603.4</v>
      </c>
      <c r="AA173" s="319">
        <f t="shared" si="52"/>
        <v>52155.4</v>
      </c>
      <c r="AB173" s="210">
        <f>SUM(AB174:AB178)</f>
        <v>0</v>
      </c>
      <c r="AC173" s="234">
        <f>SUM(S173+W173+Z173)</f>
        <v>17703.2</v>
      </c>
    </row>
    <row r="174" spans="1:260" ht="81" hidden="1" customHeight="1" x14ac:dyDescent="0.25">
      <c r="B174" s="334" t="s">
        <v>608</v>
      </c>
      <c r="C174" s="348"/>
      <c r="D174" s="347" t="s">
        <v>6</v>
      </c>
      <c r="E174" s="347" t="s">
        <v>13</v>
      </c>
      <c r="F174" s="347" t="s">
        <v>12</v>
      </c>
      <c r="G174" s="354" t="s">
        <v>287</v>
      </c>
      <c r="H174" s="302">
        <v>5235.7</v>
      </c>
      <c r="I174" s="302"/>
      <c r="J174" s="302">
        <v>36031.699999999997</v>
      </c>
      <c r="K174" s="324">
        <v>1379.5</v>
      </c>
      <c r="L174" s="324"/>
      <c r="M174" s="319">
        <f>SUM(N174:O174)</f>
        <v>19542.5</v>
      </c>
      <c r="N174" s="372">
        <v>19542.5</v>
      </c>
      <c r="O174" s="372"/>
      <c r="P174" s="134">
        <v>33021</v>
      </c>
      <c r="Q174" s="319"/>
      <c r="R174" s="325">
        <v>29244.1</v>
      </c>
      <c r="S174" s="133"/>
      <c r="T174" s="324"/>
      <c r="U174" s="134">
        <v>41759</v>
      </c>
      <c r="V174" s="319"/>
      <c r="W174" s="338">
        <v>3815.4</v>
      </c>
      <c r="X174" s="324"/>
      <c r="Y174" s="379">
        <v>31400</v>
      </c>
      <c r="Z174" s="302">
        <v>3890.9</v>
      </c>
      <c r="AA174" s="324"/>
      <c r="AB174" s="124"/>
      <c r="AC174" s="234">
        <v>5235.7</v>
      </c>
    </row>
    <row r="175" spans="1:260" s="34" customFormat="1" ht="83.25" hidden="1" customHeight="1" x14ac:dyDescent="0.25">
      <c r="A175" s="34">
        <v>521</v>
      </c>
      <c r="B175" s="334" t="s">
        <v>609</v>
      </c>
      <c r="C175" s="334"/>
      <c r="D175" s="331" t="s">
        <v>6</v>
      </c>
      <c r="E175" s="331" t="s">
        <v>13</v>
      </c>
      <c r="F175" s="331" t="s">
        <v>12</v>
      </c>
      <c r="G175" s="336" t="s">
        <v>506</v>
      </c>
      <c r="H175" s="302">
        <v>47121.2</v>
      </c>
      <c r="I175" s="302"/>
      <c r="J175" s="302">
        <v>211918.7</v>
      </c>
      <c r="K175" s="133"/>
      <c r="L175" s="133">
        <v>12414.8</v>
      </c>
      <c r="M175" s="319">
        <f>SUM(N175:O175)</f>
        <v>179338.1</v>
      </c>
      <c r="N175" s="373"/>
      <c r="O175" s="373">
        <v>179338.1</v>
      </c>
      <c r="P175" s="134"/>
      <c r="Q175" s="319"/>
      <c r="R175" s="325"/>
      <c r="S175" s="133"/>
      <c r="T175" s="526">
        <v>34338.6</v>
      </c>
      <c r="U175" s="134"/>
      <c r="V175" s="319"/>
      <c r="W175" s="133"/>
      <c r="X175" s="337">
        <v>34338.6</v>
      </c>
      <c r="Y175" s="379"/>
      <c r="Z175" s="133"/>
      <c r="AA175" s="337">
        <v>35018</v>
      </c>
      <c r="AB175" s="211"/>
      <c r="AC175" s="237"/>
    </row>
    <row r="176" spans="1:260" s="34" customFormat="1" ht="67.5" hidden="1" customHeight="1" x14ac:dyDescent="0.25">
      <c r="B176" s="334" t="s">
        <v>617</v>
      </c>
      <c r="C176" s="334"/>
      <c r="D176" s="331" t="s">
        <v>6</v>
      </c>
      <c r="E176" s="331" t="s">
        <v>13</v>
      </c>
      <c r="F176" s="331" t="s">
        <v>12</v>
      </c>
      <c r="G176" s="323" t="s">
        <v>351</v>
      </c>
      <c r="H176" s="302"/>
      <c r="I176" s="302"/>
      <c r="J176" s="302">
        <v>15695</v>
      </c>
      <c r="K176" s="133"/>
      <c r="L176" s="133"/>
      <c r="M176" s="319">
        <f>SUM(N176:O176)</f>
        <v>3726.5</v>
      </c>
      <c r="N176" s="373">
        <v>3726.5</v>
      </c>
      <c r="O176" s="373"/>
      <c r="P176" s="134"/>
      <c r="Q176" s="319"/>
      <c r="R176" s="325"/>
      <c r="S176" s="133"/>
      <c r="T176" s="337"/>
      <c r="U176" s="134"/>
      <c r="V176" s="319"/>
      <c r="W176" s="133"/>
      <c r="X176" s="337"/>
      <c r="Y176" s="379"/>
      <c r="Z176" s="133"/>
      <c r="AA176" s="337"/>
      <c r="AB176" s="211"/>
      <c r="AC176" s="237"/>
    </row>
    <row r="177" spans="1:29" s="34" customFormat="1" ht="117.75" hidden="1" customHeight="1" x14ac:dyDescent="0.25">
      <c r="B177" s="334" t="s">
        <v>572</v>
      </c>
      <c r="C177" s="334"/>
      <c r="D177" s="331" t="s">
        <v>9</v>
      </c>
      <c r="E177" s="331" t="s">
        <v>13</v>
      </c>
      <c r="F177" s="331" t="s">
        <v>15</v>
      </c>
      <c r="G177" s="323" t="s">
        <v>287</v>
      </c>
      <c r="H177" s="302">
        <v>3508</v>
      </c>
      <c r="I177" s="302"/>
      <c r="J177" s="302">
        <v>3508</v>
      </c>
      <c r="K177" s="133">
        <v>3691.9</v>
      </c>
      <c r="L177" s="133"/>
      <c r="M177" s="319">
        <f>SUM(N177:O177)</f>
        <v>6764</v>
      </c>
      <c r="N177" s="373">
        <v>6764</v>
      </c>
      <c r="O177" s="373">
        <v>0</v>
      </c>
      <c r="P177" s="134"/>
      <c r="Q177" s="319"/>
      <c r="R177" s="325"/>
      <c r="S177" s="133"/>
      <c r="T177" s="133"/>
      <c r="U177" s="134"/>
      <c r="V177" s="319"/>
      <c r="W177" s="133"/>
      <c r="X177" s="133"/>
      <c r="Y177" s="379"/>
      <c r="Z177" s="302"/>
      <c r="AA177" s="133"/>
      <c r="AB177" s="211"/>
      <c r="AC177" s="237">
        <v>3508</v>
      </c>
    </row>
    <row r="178" spans="1:29" s="34" customFormat="1" ht="114.75" hidden="1" customHeight="1" x14ac:dyDescent="0.25">
      <c r="A178" s="34">
        <v>522</v>
      </c>
      <c r="B178" s="334" t="s">
        <v>573</v>
      </c>
      <c r="C178" s="334"/>
      <c r="D178" s="331" t="s">
        <v>9</v>
      </c>
      <c r="E178" s="331" t="s">
        <v>13</v>
      </c>
      <c r="F178" s="331" t="s">
        <v>15</v>
      </c>
      <c r="G178" s="323" t="s">
        <v>507</v>
      </c>
      <c r="H178" s="302">
        <v>31573</v>
      </c>
      <c r="I178" s="302"/>
      <c r="J178" s="302">
        <v>31573</v>
      </c>
      <c r="K178" s="133"/>
      <c r="L178" s="133">
        <v>33227</v>
      </c>
      <c r="M178" s="319">
        <f>SUM(N178:O178)</f>
        <v>60880</v>
      </c>
      <c r="N178" s="373"/>
      <c r="O178" s="373">
        <v>60880</v>
      </c>
      <c r="P178" s="134"/>
      <c r="Q178" s="319"/>
      <c r="R178" s="325"/>
      <c r="S178" s="133"/>
      <c r="T178" s="337">
        <v>0</v>
      </c>
      <c r="U178" s="134"/>
      <c r="V178" s="319"/>
      <c r="W178" s="133"/>
      <c r="X178" s="337"/>
      <c r="Y178" s="379"/>
      <c r="Z178" s="133"/>
      <c r="AA178" s="337"/>
      <c r="AB178" s="211"/>
      <c r="AC178" s="237"/>
    </row>
    <row r="179" spans="1:29" s="34" customFormat="1" ht="89.25" hidden="1" customHeight="1" x14ac:dyDescent="0.25">
      <c r="B179" s="334" t="s">
        <v>603</v>
      </c>
      <c r="C179" s="334"/>
      <c r="D179" s="347" t="s">
        <v>9</v>
      </c>
      <c r="E179" s="331"/>
      <c r="F179" s="331"/>
      <c r="G179" s="323" t="s">
        <v>507</v>
      </c>
      <c r="H179" s="302"/>
      <c r="I179" s="302"/>
      <c r="J179" s="302"/>
      <c r="K179" s="133"/>
      <c r="L179" s="133"/>
      <c r="M179" s="319"/>
      <c r="N179" s="373"/>
      <c r="O179" s="373"/>
      <c r="P179" s="134">
        <v>7339.3</v>
      </c>
      <c r="Q179" s="319"/>
      <c r="R179" s="325"/>
      <c r="S179" s="133"/>
      <c r="T179" s="337">
        <v>17137.400000000001</v>
      </c>
      <c r="U179" s="134"/>
      <c r="V179" s="319"/>
      <c r="W179" s="133"/>
      <c r="X179" s="133">
        <v>12957.5</v>
      </c>
      <c r="Y179" s="379"/>
      <c r="Z179" s="133"/>
      <c r="AA179" s="337"/>
      <c r="AB179" s="211"/>
      <c r="AC179" s="237"/>
    </row>
    <row r="180" spans="1:29" s="34" customFormat="1" ht="86.25" hidden="1" customHeight="1" x14ac:dyDescent="0.25">
      <c r="B180" s="334" t="s">
        <v>616</v>
      </c>
      <c r="C180" s="334"/>
      <c r="D180" s="347" t="s">
        <v>9</v>
      </c>
      <c r="E180" s="331"/>
      <c r="F180" s="331"/>
      <c r="G180" s="323" t="s">
        <v>287</v>
      </c>
      <c r="H180" s="302"/>
      <c r="I180" s="302"/>
      <c r="J180" s="302">
        <v>0.6</v>
      </c>
      <c r="K180" s="133"/>
      <c r="L180" s="133"/>
      <c r="M180" s="319"/>
      <c r="N180" s="373"/>
      <c r="O180" s="373"/>
      <c r="P180" s="134"/>
      <c r="Q180" s="319"/>
      <c r="R180" s="325">
        <v>4284.3999999999996</v>
      </c>
      <c r="S180" s="133"/>
      <c r="T180" s="133">
        <v>0</v>
      </c>
      <c r="U180" s="134"/>
      <c r="V180" s="319"/>
      <c r="W180" s="133">
        <v>3239.4</v>
      </c>
      <c r="X180" s="133">
        <v>0</v>
      </c>
      <c r="Y180" s="379"/>
      <c r="Z180" s="133"/>
      <c r="AA180" s="337"/>
      <c r="AB180" s="211"/>
      <c r="AC180" s="237"/>
    </row>
    <row r="181" spans="1:29" s="34" customFormat="1" ht="98.25" hidden="1" customHeight="1" x14ac:dyDescent="0.25">
      <c r="B181" s="334" t="s">
        <v>605</v>
      </c>
      <c r="C181" s="334"/>
      <c r="D181" s="347" t="s">
        <v>9</v>
      </c>
      <c r="E181" s="331"/>
      <c r="F181" s="331"/>
      <c r="G181" s="323" t="s">
        <v>507</v>
      </c>
      <c r="H181" s="302"/>
      <c r="I181" s="302"/>
      <c r="J181" s="302"/>
      <c r="K181" s="133"/>
      <c r="L181" s="133"/>
      <c r="M181" s="319"/>
      <c r="N181" s="373"/>
      <c r="O181" s="373"/>
      <c r="P181" s="134"/>
      <c r="Q181" s="319"/>
      <c r="R181" s="133"/>
      <c r="S181" s="133"/>
      <c r="T181" s="133"/>
      <c r="U181" s="134"/>
      <c r="V181" s="319"/>
      <c r="W181" s="133"/>
      <c r="X181" s="133">
        <v>4179.8999999999996</v>
      </c>
      <c r="Y181" s="379"/>
      <c r="Z181" s="133"/>
      <c r="AA181" s="337">
        <v>17137.400000000001</v>
      </c>
      <c r="AB181" s="211"/>
      <c r="AC181" s="237"/>
    </row>
    <row r="182" spans="1:29" s="34" customFormat="1" ht="84" hidden="1" customHeight="1" x14ac:dyDescent="0.25">
      <c r="B182" s="334" t="s">
        <v>604</v>
      </c>
      <c r="C182" s="334"/>
      <c r="D182" s="347" t="s">
        <v>9</v>
      </c>
      <c r="E182" s="331"/>
      <c r="F182" s="331"/>
      <c r="G182" s="323" t="s">
        <v>287</v>
      </c>
      <c r="H182" s="302"/>
      <c r="I182" s="302"/>
      <c r="J182" s="302">
        <v>1516.4</v>
      </c>
      <c r="K182" s="133"/>
      <c r="L182" s="133"/>
      <c r="M182" s="319"/>
      <c r="N182" s="373"/>
      <c r="O182" s="373"/>
      <c r="P182" s="134">
        <v>0</v>
      </c>
      <c r="Q182" s="319"/>
      <c r="R182" s="337"/>
      <c r="S182" s="133"/>
      <c r="T182" s="337"/>
      <c r="U182" s="134">
        <v>26224.1</v>
      </c>
      <c r="V182" s="319"/>
      <c r="W182" s="337">
        <v>1045</v>
      </c>
      <c r="X182" s="337"/>
      <c r="Y182" s="379">
        <v>32780.1</v>
      </c>
      <c r="Z182" s="133">
        <v>5712.5</v>
      </c>
      <c r="AA182" s="337"/>
      <c r="AB182" s="211"/>
      <c r="AC182" s="237"/>
    </row>
    <row r="183" spans="1:29" s="34" customFormat="1" ht="69.75" hidden="1" customHeight="1" x14ac:dyDescent="0.25">
      <c r="B183" s="334" t="s">
        <v>558</v>
      </c>
      <c r="C183" s="334"/>
      <c r="D183" s="347" t="s">
        <v>9</v>
      </c>
      <c r="E183" s="331"/>
      <c r="F183" s="331"/>
      <c r="G183" s="323" t="s">
        <v>351</v>
      </c>
      <c r="H183" s="302"/>
      <c r="I183" s="302"/>
      <c r="J183" s="302">
        <v>107.4</v>
      </c>
      <c r="K183" s="133"/>
      <c r="L183" s="133"/>
      <c r="M183" s="319"/>
      <c r="N183" s="373"/>
      <c r="O183" s="373"/>
      <c r="P183" s="134">
        <v>3000</v>
      </c>
      <c r="Q183" s="319"/>
      <c r="R183" s="337"/>
      <c r="S183" s="133"/>
      <c r="T183" s="337"/>
      <c r="U183" s="134"/>
      <c r="V183" s="319"/>
      <c r="W183" s="337"/>
      <c r="X183" s="337"/>
      <c r="Y183" s="379"/>
      <c r="Z183" s="133"/>
      <c r="AA183" s="337"/>
      <c r="AB183" s="211"/>
      <c r="AC183" s="237"/>
    </row>
    <row r="184" spans="1:29" ht="35.25" hidden="1" customHeight="1" x14ac:dyDescent="0.25">
      <c r="B184" s="315" t="s">
        <v>220</v>
      </c>
      <c r="C184" s="410"/>
      <c r="D184" s="347" t="s">
        <v>9</v>
      </c>
      <c r="E184" s="411"/>
      <c r="F184" s="411"/>
      <c r="G184" s="316"/>
      <c r="H184" s="319">
        <f>SUM(H185:H186)</f>
        <v>10000</v>
      </c>
      <c r="I184" s="319">
        <f>SUM(I185:I186)</f>
        <v>0</v>
      </c>
      <c r="J184" s="319">
        <f t="shared" ref="J184:AB184" si="53">SUM(J185:J186)</f>
        <v>97868.5</v>
      </c>
      <c r="K184" s="319">
        <f t="shared" si="53"/>
        <v>0</v>
      </c>
      <c r="L184" s="319">
        <f t="shared" si="53"/>
        <v>0</v>
      </c>
      <c r="M184" s="319">
        <f t="shared" si="53"/>
        <v>20362.3</v>
      </c>
      <c r="N184" s="319">
        <f t="shared" si="53"/>
        <v>6343.3</v>
      </c>
      <c r="O184" s="319">
        <f t="shared" si="53"/>
        <v>14019</v>
      </c>
      <c r="P184" s="319">
        <f t="shared" si="53"/>
        <v>73222</v>
      </c>
      <c r="Q184" s="319">
        <f t="shared" si="53"/>
        <v>0</v>
      </c>
      <c r="R184" s="319">
        <f>SUM(R185:R186)</f>
        <v>20727.2</v>
      </c>
      <c r="S184" s="319">
        <f t="shared" si="53"/>
        <v>0</v>
      </c>
      <c r="T184" s="319">
        <f t="shared" si="53"/>
        <v>5883.4</v>
      </c>
      <c r="U184" s="319">
        <f t="shared" si="53"/>
        <v>0</v>
      </c>
      <c r="V184" s="319">
        <f t="shared" si="53"/>
        <v>0</v>
      </c>
      <c r="W184" s="319">
        <f t="shared" si="53"/>
        <v>649.4</v>
      </c>
      <c r="X184" s="319">
        <f t="shared" si="53"/>
        <v>5844.4</v>
      </c>
      <c r="Y184" s="319">
        <f t="shared" si="53"/>
        <v>0</v>
      </c>
      <c r="Z184" s="319">
        <f t="shared" si="53"/>
        <v>758</v>
      </c>
      <c r="AA184" s="319">
        <f t="shared" si="53"/>
        <v>6821.9</v>
      </c>
      <c r="AB184" s="219">
        <f t="shared" si="53"/>
        <v>0</v>
      </c>
      <c r="AC184" s="234"/>
    </row>
    <row r="185" spans="1:29" ht="98.25" hidden="1" customHeight="1" x14ac:dyDescent="0.25">
      <c r="B185" s="349" t="s">
        <v>610</v>
      </c>
      <c r="C185" s="348"/>
      <c r="D185" s="347" t="s">
        <v>9</v>
      </c>
      <c r="E185" s="347" t="s">
        <v>13</v>
      </c>
      <c r="F185" s="347" t="s">
        <v>12</v>
      </c>
      <c r="G185" s="354" t="s">
        <v>352</v>
      </c>
      <c r="H185" s="302">
        <v>10000</v>
      </c>
      <c r="I185" s="302"/>
      <c r="J185" s="302">
        <v>10000</v>
      </c>
      <c r="K185" s="324"/>
      <c r="L185" s="324"/>
      <c r="M185" s="319">
        <f>SUM(N185:O185)</f>
        <v>6343.3</v>
      </c>
      <c r="N185" s="372">
        <v>6343.3</v>
      </c>
      <c r="O185" s="372">
        <v>0</v>
      </c>
      <c r="P185" s="134">
        <v>73222</v>
      </c>
      <c r="Q185" s="319"/>
      <c r="R185" s="325">
        <v>20727.2</v>
      </c>
      <c r="S185" s="324"/>
      <c r="T185" s="324"/>
      <c r="U185" s="134">
        <v>0</v>
      </c>
      <c r="V185" s="319"/>
      <c r="W185" s="324">
        <v>649.4</v>
      </c>
      <c r="X185" s="324"/>
      <c r="Y185" s="379">
        <v>0</v>
      </c>
      <c r="Z185" s="324">
        <v>758</v>
      </c>
      <c r="AA185" s="324"/>
      <c r="AB185" s="124"/>
      <c r="AC185" s="234">
        <v>6000</v>
      </c>
    </row>
    <row r="186" spans="1:29" ht="75.75" hidden="1" customHeight="1" x14ac:dyDescent="0.25">
      <c r="A186" s="34">
        <v>520</v>
      </c>
      <c r="B186" s="349" t="s">
        <v>611</v>
      </c>
      <c r="C186" s="348"/>
      <c r="D186" s="347" t="s">
        <v>9</v>
      </c>
      <c r="E186" s="347" t="s">
        <v>13</v>
      </c>
      <c r="F186" s="347" t="s">
        <v>12</v>
      </c>
      <c r="G186" s="354" t="s">
        <v>178</v>
      </c>
      <c r="H186" s="302"/>
      <c r="I186" s="302"/>
      <c r="J186" s="302">
        <v>87868.5</v>
      </c>
      <c r="K186" s="324"/>
      <c r="L186" s="324"/>
      <c r="M186" s="319">
        <f>SUM(N186:O186)</f>
        <v>14019</v>
      </c>
      <c r="N186" s="372"/>
      <c r="O186" s="372">
        <v>14019</v>
      </c>
      <c r="P186" s="134"/>
      <c r="Q186" s="319"/>
      <c r="R186" s="325"/>
      <c r="S186" s="324"/>
      <c r="T186" s="528">
        <v>5883.4</v>
      </c>
      <c r="U186" s="134"/>
      <c r="V186" s="319"/>
      <c r="W186" s="324"/>
      <c r="X186" s="324">
        <v>5844.4</v>
      </c>
      <c r="Y186" s="379"/>
      <c r="Z186" s="324"/>
      <c r="AA186" s="324">
        <v>6821.9</v>
      </c>
      <c r="AB186" s="124"/>
      <c r="AC186" s="234"/>
    </row>
    <row r="187" spans="1:29" ht="31.5" hidden="1" customHeight="1" x14ac:dyDescent="0.25">
      <c r="B187" s="412" t="s">
        <v>218</v>
      </c>
      <c r="C187" s="315"/>
      <c r="D187" s="347" t="s">
        <v>9</v>
      </c>
      <c r="E187" s="328"/>
      <c r="F187" s="328"/>
      <c r="G187" s="318" t="s">
        <v>276</v>
      </c>
      <c r="H187" s="319">
        <f t="shared" ref="H187:AB187" si="54">SUM(H188:H190)</f>
        <v>241036.5</v>
      </c>
      <c r="I187" s="319">
        <f t="shared" si="54"/>
        <v>0</v>
      </c>
      <c r="J187" s="319">
        <f t="shared" si="54"/>
        <v>290107</v>
      </c>
      <c r="K187" s="319">
        <f t="shared" si="54"/>
        <v>0</v>
      </c>
      <c r="L187" s="319">
        <f t="shared" si="54"/>
        <v>0</v>
      </c>
      <c r="M187" s="319">
        <f t="shared" si="54"/>
        <v>36498</v>
      </c>
      <c r="N187" s="319">
        <f t="shared" si="54"/>
        <v>673</v>
      </c>
      <c r="O187" s="319">
        <f t="shared" si="54"/>
        <v>35825</v>
      </c>
      <c r="P187" s="319">
        <f t="shared" si="54"/>
        <v>3000</v>
      </c>
      <c r="Q187" s="319">
        <f t="shared" si="54"/>
        <v>0</v>
      </c>
      <c r="R187" s="319">
        <f t="shared" si="54"/>
        <v>3000</v>
      </c>
      <c r="S187" s="319">
        <f t="shared" si="54"/>
        <v>0</v>
      </c>
      <c r="T187" s="319">
        <f t="shared" si="54"/>
        <v>0</v>
      </c>
      <c r="U187" s="319">
        <f t="shared" si="54"/>
        <v>0</v>
      </c>
      <c r="V187" s="319">
        <f t="shared" si="54"/>
        <v>0</v>
      </c>
      <c r="W187" s="319">
        <f t="shared" si="54"/>
        <v>0</v>
      </c>
      <c r="X187" s="319">
        <f t="shared" si="54"/>
        <v>0</v>
      </c>
      <c r="Y187" s="319">
        <f t="shared" si="54"/>
        <v>0</v>
      </c>
      <c r="Z187" s="319">
        <f t="shared" si="54"/>
        <v>0</v>
      </c>
      <c r="AA187" s="319">
        <f t="shared" si="54"/>
        <v>0</v>
      </c>
      <c r="AB187" s="210">
        <f t="shared" si="54"/>
        <v>0</v>
      </c>
      <c r="AC187" s="234"/>
    </row>
    <row r="188" spans="1:29" ht="116.25" hidden="1" customHeight="1" outlineLevel="1" x14ac:dyDescent="0.25">
      <c r="A188" s="34" t="s">
        <v>385</v>
      </c>
      <c r="B188" s="353" t="s">
        <v>217</v>
      </c>
      <c r="C188" s="348"/>
      <c r="D188" s="347" t="s">
        <v>9</v>
      </c>
      <c r="E188" s="347" t="s">
        <v>13</v>
      </c>
      <c r="F188" s="347" t="s">
        <v>12</v>
      </c>
      <c r="G188" s="354" t="s">
        <v>508</v>
      </c>
      <c r="H188" s="302">
        <v>48638.400000000001</v>
      </c>
      <c r="I188" s="302"/>
      <c r="J188" s="302">
        <v>38372</v>
      </c>
      <c r="K188" s="324"/>
      <c r="L188" s="324"/>
      <c r="M188" s="319">
        <f>SUM(N188:O188)</f>
        <v>7716.5</v>
      </c>
      <c r="N188" s="324"/>
      <c r="O188" s="324">
        <v>7716.5</v>
      </c>
      <c r="P188" s="134"/>
      <c r="Q188" s="319"/>
      <c r="R188" s="325"/>
      <c r="S188" s="324"/>
      <c r="T188" s="409"/>
      <c r="U188" s="134"/>
      <c r="V188" s="319"/>
      <c r="W188" s="324"/>
      <c r="X188" s="324"/>
      <c r="Y188" s="379"/>
      <c r="Z188" s="324"/>
      <c r="AA188" s="324"/>
      <c r="AB188" s="124"/>
      <c r="AC188" s="234"/>
    </row>
    <row r="189" spans="1:29" ht="92.25" hidden="1" customHeight="1" outlineLevel="1" x14ac:dyDescent="0.25">
      <c r="A189" s="34">
        <v>520</v>
      </c>
      <c r="B189" s="353" t="s">
        <v>195</v>
      </c>
      <c r="C189" s="348"/>
      <c r="D189" s="347" t="s">
        <v>9</v>
      </c>
      <c r="E189" s="347" t="s">
        <v>13</v>
      </c>
      <c r="F189" s="347" t="s">
        <v>12</v>
      </c>
      <c r="G189" s="354" t="s">
        <v>509</v>
      </c>
      <c r="H189" s="302">
        <v>190398.1</v>
      </c>
      <c r="I189" s="302"/>
      <c r="J189" s="302">
        <v>246029</v>
      </c>
      <c r="K189" s="324"/>
      <c r="L189" s="324"/>
      <c r="M189" s="319">
        <f>SUM(N189:O189)</f>
        <v>28108.5</v>
      </c>
      <c r="N189" s="324"/>
      <c r="O189" s="324">
        <v>28108.5</v>
      </c>
      <c r="P189" s="134"/>
      <c r="Q189" s="319"/>
      <c r="R189" s="325"/>
      <c r="S189" s="324"/>
      <c r="T189" s="409"/>
      <c r="U189" s="134"/>
      <c r="V189" s="319"/>
      <c r="W189" s="324"/>
      <c r="X189" s="324"/>
      <c r="Y189" s="379"/>
      <c r="Z189" s="324"/>
      <c r="AA189" s="324"/>
      <c r="AB189" s="124"/>
      <c r="AC189" s="234"/>
    </row>
    <row r="190" spans="1:29" ht="67.5" hidden="1" customHeight="1" x14ac:dyDescent="0.25">
      <c r="B190" s="353" t="s">
        <v>568</v>
      </c>
      <c r="C190" s="348"/>
      <c r="D190" s="347" t="s">
        <v>9</v>
      </c>
      <c r="E190" s="347" t="s">
        <v>13</v>
      </c>
      <c r="F190" s="347" t="s">
        <v>12</v>
      </c>
      <c r="G190" s="354" t="s">
        <v>386</v>
      </c>
      <c r="H190" s="302">
        <v>2000</v>
      </c>
      <c r="I190" s="302"/>
      <c r="J190" s="302">
        <v>5706</v>
      </c>
      <c r="K190" s="324"/>
      <c r="L190" s="324"/>
      <c r="M190" s="319">
        <f>SUM(N190:O190)</f>
        <v>673</v>
      </c>
      <c r="N190" s="324">
        <v>673</v>
      </c>
      <c r="O190" s="324"/>
      <c r="P190" s="134">
        <v>3000</v>
      </c>
      <c r="Q190" s="319"/>
      <c r="R190" s="325">
        <v>3000</v>
      </c>
      <c r="S190" s="324"/>
      <c r="T190" s="409"/>
      <c r="U190" s="134">
        <v>0</v>
      </c>
      <c r="V190" s="319"/>
      <c r="W190" s="324"/>
      <c r="X190" s="324"/>
      <c r="Y190" s="379">
        <v>0</v>
      </c>
      <c r="Z190" s="324"/>
      <c r="AA190" s="324"/>
      <c r="AB190" s="124"/>
      <c r="AC190" s="234">
        <v>2000</v>
      </c>
    </row>
    <row r="191" spans="1:29" ht="33" hidden="1" customHeight="1" x14ac:dyDescent="0.25">
      <c r="A191" s="34" t="s">
        <v>177</v>
      </c>
      <c r="B191" s="312" t="s">
        <v>656</v>
      </c>
      <c r="C191" s="392"/>
      <c r="D191" s="413"/>
      <c r="E191" s="413"/>
      <c r="F191" s="413"/>
      <c r="G191" s="147" t="s">
        <v>288</v>
      </c>
      <c r="H191" s="148">
        <f t="shared" ref="H191:AA191" si="55">H192+H193+H202</f>
        <v>26497.4</v>
      </c>
      <c r="I191" s="148">
        <f t="shared" si="55"/>
        <v>0</v>
      </c>
      <c r="J191" s="148">
        <f t="shared" si="55"/>
        <v>27303.599999999999</v>
      </c>
      <c r="K191" s="148">
        <f t="shared" si="55"/>
        <v>19141.400000000001</v>
      </c>
      <c r="L191" s="148">
        <f t="shared" si="55"/>
        <v>0</v>
      </c>
      <c r="M191" s="148">
        <f t="shared" si="55"/>
        <v>18641.400000000001</v>
      </c>
      <c r="N191" s="148">
        <f t="shared" si="55"/>
        <v>18641.400000000001</v>
      </c>
      <c r="O191" s="148">
        <f t="shared" si="55"/>
        <v>0</v>
      </c>
      <c r="P191" s="148">
        <f t="shared" si="55"/>
        <v>21994.400000000001</v>
      </c>
      <c r="Q191" s="148">
        <f t="shared" si="55"/>
        <v>0</v>
      </c>
      <c r="R191" s="148">
        <f t="shared" si="55"/>
        <v>0</v>
      </c>
      <c r="S191" s="148">
        <f t="shared" si="55"/>
        <v>0</v>
      </c>
      <c r="T191" s="148">
        <f t="shared" si="55"/>
        <v>0</v>
      </c>
      <c r="U191" s="148">
        <f t="shared" si="55"/>
        <v>18975.7</v>
      </c>
      <c r="V191" s="148">
        <f t="shared" si="55"/>
        <v>0</v>
      </c>
      <c r="W191" s="148">
        <f t="shared" si="55"/>
        <v>0</v>
      </c>
      <c r="X191" s="148">
        <f t="shared" si="55"/>
        <v>0</v>
      </c>
      <c r="Y191" s="148">
        <f t="shared" si="55"/>
        <v>18333.099999999999</v>
      </c>
      <c r="Z191" s="148">
        <f t="shared" si="55"/>
        <v>0</v>
      </c>
      <c r="AA191" s="148">
        <f t="shared" si="55"/>
        <v>0</v>
      </c>
      <c r="AB191" s="209">
        <f>SUM(AB192:AB202)</f>
        <v>0</v>
      </c>
      <c r="AC191" s="233">
        <f>SUM(AC192:AC206)</f>
        <v>24000</v>
      </c>
    </row>
    <row r="192" spans="1:29" ht="64.5" hidden="1" customHeight="1" x14ac:dyDescent="0.25">
      <c r="B192" s="348" t="s">
        <v>657</v>
      </c>
      <c r="C192" s="348"/>
      <c r="D192" s="347" t="s">
        <v>9</v>
      </c>
      <c r="E192" s="347" t="s">
        <v>11</v>
      </c>
      <c r="F192" s="347" t="s">
        <v>17</v>
      </c>
      <c r="G192" s="354" t="s">
        <v>289</v>
      </c>
      <c r="H192" s="302">
        <v>13947.4</v>
      </c>
      <c r="I192" s="302"/>
      <c r="J192" s="302">
        <v>14055.6</v>
      </c>
      <c r="K192" s="324">
        <v>13448.5</v>
      </c>
      <c r="L192" s="324"/>
      <c r="M192" s="319">
        <f>SUM(N192:O192)</f>
        <v>12948.5</v>
      </c>
      <c r="N192" s="324">
        <v>12948.5</v>
      </c>
      <c r="O192" s="324"/>
      <c r="P192" s="134">
        <v>15185.6</v>
      </c>
      <c r="Q192" s="319"/>
      <c r="R192" s="325"/>
      <c r="S192" s="133"/>
      <c r="T192" s="324"/>
      <c r="U192" s="134">
        <v>15434.9</v>
      </c>
      <c r="V192" s="319"/>
      <c r="W192" s="324"/>
      <c r="X192" s="324"/>
      <c r="Y192" s="134">
        <v>15434.9</v>
      </c>
      <c r="Z192" s="324"/>
      <c r="AA192" s="324"/>
      <c r="AB192" s="124"/>
      <c r="AC192" s="234">
        <v>14000</v>
      </c>
    </row>
    <row r="193" spans="1:29" ht="0.75" hidden="1" customHeight="1" x14ac:dyDescent="0.25">
      <c r="B193" s="348" t="s">
        <v>409</v>
      </c>
      <c r="C193" s="348"/>
      <c r="D193" s="347"/>
      <c r="E193" s="347"/>
      <c r="F193" s="347"/>
      <c r="G193" s="354" t="s">
        <v>290</v>
      </c>
      <c r="H193" s="302">
        <f>SUM(H194:H200)</f>
        <v>2550</v>
      </c>
      <c r="I193" s="302">
        <f>SUM(I194:I200)</f>
        <v>0</v>
      </c>
      <c r="J193" s="302"/>
      <c r="K193" s="324"/>
      <c r="L193" s="324"/>
      <c r="M193" s="319"/>
      <c r="N193" s="324"/>
      <c r="O193" s="324"/>
      <c r="P193" s="134">
        <f>SUM(P194:Q200)</f>
        <v>0</v>
      </c>
      <c r="Q193" s="134">
        <f>SUM(Q194:R200)</f>
        <v>0</v>
      </c>
      <c r="R193" s="325">
        <f>SUM(R194:S200)</f>
        <v>0</v>
      </c>
      <c r="S193" s="302">
        <f t="shared" ref="S193:AA193" si="56">SUM(S194:S196)</f>
        <v>0</v>
      </c>
      <c r="T193" s="302">
        <f t="shared" si="56"/>
        <v>0</v>
      </c>
      <c r="U193" s="134">
        <f>SUM(U194:U200)</f>
        <v>0</v>
      </c>
      <c r="V193" s="134">
        <f t="shared" si="56"/>
        <v>0</v>
      </c>
      <c r="W193" s="134">
        <f t="shared" si="56"/>
        <v>0</v>
      </c>
      <c r="X193" s="302">
        <f t="shared" si="56"/>
        <v>0</v>
      </c>
      <c r="Y193" s="134">
        <f>SUM(Y194:Y201)</f>
        <v>0</v>
      </c>
      <c r="Z193" s="134">
        <f t="shared" si="56"/>
        <v>0</v>
      </c>
      <c r="AA193" s="302">
        <f t="shared" si="56"/>
        <v>0</v>
      </c>
      <c r="AB193" s="124"/>
      <c r="AC193" s="234"/>
    </row>
    <row r="194" spans="1:29" ht="27.75" hidden="1" customHeight="1" outlineLevel="2" x14ac:dyDescent="0.25">
      <c r="B194" s="348" t="s">
        <v>404</v>
      </c>
      <c r="C194" s="348"/>
      <c r="D194" s="347"/>
      <c r="E194" s="347"/>
      <c r="F194" s="347"/>
      <c r="G194" s="354" t="s">
        <v>290</v>
      </c>
      <c r="H194" s="302">
        <v>100</v>
      </c>
      <c r="I194" s="302"/>
      <c r="J194" s="302">
        <v>150</v>
      </c>
      <c r="K194" s="324"/>
      <c r="L194" s="324"/>
      <c r="M194" s="319"/>
      <c r="N194" s="324"/>
      <c r="O194" s="324"/>
      <c r="P194" s="134"/>
      <c r="Q194" s="319"/>
      <c r="R194" s="325"/>
      <c r="S194" s="133"/>
      <c r="T194" s="324"/>
      <c r="U194" s="134"/>
      <c r="V194" s="319"/>
      <c r="W194" s="324"/>
      <c r="X194" s="324"/>
      <c r="Y194" s="134"/>
      <c r="Z194" s="324"/>
      <c r="AA194" s="324"/>
      <c r="AB194" s="124"/>
      <c r="AC194" s="234"/>
    </row>
    <row r="195" spans="1:29" ht="22.5" hidden="1" customHeight="1" outlineLevel="2" x14ac:dyDescent="0.25">
      <c r="B195" s="348" t="s">
        <v>405</v>
      </c>
      <c r="C195" s="348"/>
      <c r="D195" s="347"/>
      <c r="E195" s="347"/>
      <c r="F195" s="347"/>
      <c r="G195" s="354" t="s">
        <v>290</v>
      </c>
      <c r="H195" s="302">
        <v>500</v>
      </c>
      <c r="I195" s="302"/>
      <c r="J195" s="302"/>
      <c r="K195" s="324"/>
      <c r="L195" s="324"/>
      <c r="M195" s="319"/>
      <c r="N195" s="324"/>
      <c r="O195" s="324"/>
      <c r="P195" s="134"/>
      <c r="Q195" s="319"/>
      <c r="R195" s="325"/>
      <c r="S195" s="133"/>
      <c r="T195" s="324"/>
      <c r="U195" s="134"/>
      <c r="V195" s="319"/>
      <c r="W195" s="324"/>
      <c r="X195" s="324"/>
      <c r="Y195" s="134"/>
      <c r="Z195" s="324"/>
      <c r="AA195" s="324"/>
      <c r="AB195" s="124"/>
      <c r="AC195" s="234"/>
    </row>
    <row r="196" spans="1:29" ht="24.75" hidden="1" customHeight="1" outlineLevel="2" x14ac:dyDescent="0.25">
      <c r="B196" s="348" t="s">
        <v>353</v>
      </c>
      <c r="C196" s="348"/>
      <c r="D196" s="347"/>
      <c r="E196" s="347"/>
      <c r="F196" s="347"/>
      <c r="G196" s="354" t="s">
        <v>290</v>
      </c>
      <c r="H196" s="302">
        <v>300</v>
      </c>
      <c r="I196" s="302"/>
      <c r="J196" s="302">
        <v>443</v>
      </c>
      <c r="K196" s="324"/>
      <c r="L196" s="324"/>
      <c r="M196" s="319"/>
      <c r="N196" s="324"/>
      <c r="O196" s="324"/>
      <c r="P196" s="134"/>
      <c r="Q196" s="319"/>
      <c r="R196" s="325"/>
      <c r="S196" s="133"/>
      <c r="T196" s="324"/>
      <c r="U196" s="134"/>
      <c r="V196" s="319"/>
      <c r="W196" s="324"/>
      <c r="X196" s="324"/>
      <c r="Y196" s="134"/>
      <c r="Z196" s="324"/>
      <c r="AA196" s="324"/>
      <c r="AB196" s="124"/>
      <c r="AC196" s="234"/>
    </row>
    <row r="197" spans="1:29" ht="24.75" hidden="1" customHeight="1" outlineLevel="2" x14ac:dyDescent="0.25">
      <c r="B197" s="348" t="s">
        <v>406</v>
      </c>
      <c r="C197" s="348"/>
      <c r="D197" s="347"/>
      <c r="E197" s="347"/>
      <c r="F197" s="347"/>
      <c r="G197" s="354" t="s">
        <v>290</v>
      </c>
      <c r="H197" s="302"/>
      <c r="I197" s="302"/>
      <c r="J197" s="302">
        <v>49.6</v>
      </c>
      <c r="K197" s="324"/>
      <c r="L197" s="324"/>
      <c r="M197" s="319"/>
      <c r="N197" s="324"/>
      <c r="O197" s="324"/>
      <c r="P197" s="134"/>
      <c r="Q197" s="319"/>
      <c r="R197" s="325"/>
      <c r="S197" s="133"/>
      <c r="T197" s="324"/>
      <c r="U197" s="134"/>
      <c r="V197" s="319"/>
      <c r="W197" s="324"/>
      <c r="X197" s="324"/>
      <c r="Y197" s="134"/>
      <c r="Z197" s="324"/>
      <c r="AA197" s="324"/>
      <c r="AB197" s="124"/>
      <c r="AC197" s="234"/>
    </row>
    <row r="198" spans="1:29" ht="24.75" hidden="1" customHeight="1" outlineLevel="2" x14ac:dyDescent="0.25">
      <c r="B198" s="348" t="s">
        <v>407</v>
      </c>
      <c r="C198" s="348"/>
      <c r="D198" s="347"/>
      <c r="E198" s="347"/>
      <c r="F198" s="347"/>
      <c r="G198" s="354" t="s">
        <v>290</v>
      </c>
      <c r="H198" s="302">
        <v>50</v>
      </c>
      <c r="I198" s="302"/>
      <c r="J198" s="302"/>
      <c r="K198" s="324"/>
      <c r="L198" s="324"/>
      <c r="M198" s="319"/>
      <c r="N198" s="324"/>
      <c r="O198" s="324"/>
      <c r="P198" s="134"/>
      <c r="Q198" s="319"/>
      <c r="R198" s="325"/>
      <c r="S198" s="133"/>
      <c r="T198" s="324"/>
      <c r="U198" s="134"/>
      <c r="V198" s="319"/>
      <c r="W198" s="324"/>
      <c r="X198" s="324"/>
      <c r="Y198" s="134"/>
      <c r="Z198" s="324"/>
      <c r="AA198" s="324"/>
      <c r="AB198" s="124"/>
      <c r="AC198" s="234"/>
    </row>
    <row r="199" spans="1:29" ht="24.75" hidden="1" customHeight="1" outlineLevel="2" x14ac:dyDescent="0.25">
      <c r="B199" s="348" t="s">
        <v>408</v>
      </c>
      <c r="C199" s="348"/>
      <c r="D199" s="347"/>
      <c r="E199" s="347"/>
      <c r="F199" s="347"/>
      <c r="G199" s="354" t="s">
        <v>290</v>
      </c>
      <c r="H199" s="302">
        <v>100</v>
      </c>
      <c r="I199" s="302"/>
      <c r="J199" s="302"/>
      <c r="K199" s="324"/>
      <c r="L199" s="324"/>
      <c r="M199" s="319"/>
      <c r="N199" s="324"/>
      <c r="O199" s="324"/>
      <c r="P199" s="134"/>
      <c r="Q199" s="319"/>
      <c r="R199" s="325"/>
      <c r="S199" s="133"/>
      <c r="T199" s="324"/>
      <c r="U199" s="134"/>
      <c r="V199" s="319"/>
      <c r="W199" s="324"/>
      <c r="X199" s="324"/>
      <c r="Y199" s="134"/>
      <c r="Z199" s="324"/>
      <c r="AA199" s="324"/>
      <c r="AB199" s="124"/>
      <c r="AC199" s="234"/>
    </row>
    <row r="200" spans="1:29" ht="24.75" hidden="1" customHeight="1" outlineLevel="2" x14ac:dyDescent="0.25">
      <c r="B200" s="348" t="s">
        <v>439</v>
      </c>
      <c r="C200" s="348"/>
      <c r="D200" s="347"/>
      <c r="E200" s="347"/>
      <c r="F200" s="347"/>
      <c r="G200" s="354" t="s">
        <v>290</v>
      </c>
      <c r="H200" s="302">
        <v>1500</v>
      </c>
      <c r="I200" s="302"/>
      <c r="J200" s="302">
        <v>0</v>
      </c>
      <c r="K200" s="324"/>
      <c r="L200" s="324"/>
      <c r="M200" s="319"/>
      <c r="N200" s="324"/>
      <c r="O200" s="324"/>
      <c r="P200" s="134"/>
      <c r="Q200" s="319"/>
      <c r="R200" s="325"/>
      <c r="S200" s="133"/>
      <c r="T200" s="324"/>
      <c r="U200" s="134"/>
      <c r="V200" s="319"/>
      <c r="W200" s="324"/>
      <c r="X200" s="324"/>
      <c r="Y200" s="134"/>
      <c r="Z200" s="324"/>
      <c r="AA200" s="324"/>
      <c r="AB200" s="124"/>
      <c r="AC200" s="234"/>
    </row>
    <row r="201" spans="1:29" ht="2.25" hidden="1" customHeight="1" collapsed="1" x14ac:dyDescent="0.25">
      <c r="B201" s="348" t="s">
        <v>339</v>
      </c>
      <c r="C201" s="385"/>
      <c r="D201" s="331" t="s">
        <v>9</v>
      </c>
      <c r="E201" s="331" t="s">
        <v>11</v>
      </c>
      <c r="F201" s="331" t="s">
        <v>17</v>
      </c>
      <c r="G201" s="332" t="s">
        <v>290</v>
      </c>
      <c r="H201" s="302"/>
      <c r="I201" s="302"/>
      <c r="J201" s="302">
        <v>0</v>
      </c>
      <c r="K201" s="133"/>
      <c r="L201" s="133"/>
      <c r="M201" s="319">
        <f t="shared" ref="M201:M206" si="57">SUM(N201:O201)</f>
        <v>500</v>
      </c>
      <c r="N201" s="133">
        <v>500</v>
      </c>
      <c r="O201" s="133"/>
      <c r="P201" s="134">
        <v>0</v>
      </c>
      <c r="Q201" s="319">
        <f>SUM(S201:T201)</f>
        <v>0</v>
      </c>
      <c r="R201" s="325"/>
      <c r="S201" s="133"/>
      <c r="T201" s="133"/>
      <c r="U201" s="134">
        <v>0</v>
      </c>
      <c r="V201" s="319">
        <f t="shared" ref="V201:V206" si="58">SUM(W201:X201)</f>
        <v>0</v>
      </c>
      <c r="W201" s="133"/>
      <c r="X201" s="133"/>
      <c r="Y201" s="379">
        <f>SUM(Z201)</f>
        <v>0</v>
      </c>
      <c r="Z201" s="133"/>
      <c r="AA201" s="133"/>
      <c r="AB201" s="124"/>
      <c r="AC201" s="234"/>
    </row>
    <row r="202" spans="1:29" ht="80.25" hidden="1" customHeight="1" x14ac:dyDescent="0.25">
      <c r="B202" s="348" t="s">
        <v>658</v>
      </c>
      <c r="C202" s="334"/>
      <c r="D202" s="331"/>
      <c r="E202" s="331"/>
      <c r="F202" s="331"/>
      <c r="G202" s="332" t="s">
        <v>290</v>
      </c>
      <c r="H202" s="252">
        <v>10000</v>
      </c>
      <c r="I202" s="252"/>
      <c r="J202" s="302">
        <v>13248</v>
      </c>
      <c r="K202" s="133">
        <f>SUM(K203:K206)</f>
        <v>5692.9</v>
      </c>
      <c r="L202" s="133">
        <f>SUM(L203:L206)</f>
        <v>0</v>
      </c>
      <c r="M202" s="253">
        <f t="shared" si="57"/>
        <v>5692.9</v>
      </c>
      <c r="N202" s="133">
        <f>SUM(N203:N206)</f>
        <v>5692.9</v>
      </c>
      <c r="O202" s="133">
        <f>SUM(O203:O206)</f>
        <v>0</v>
      </c>
      <c r="P202" s="250">
        <v>6808.8</v>
      </c>
      <c r="Q202" s="253"/>
      <c r="R202" s="251"/>
      <c r="S202" s="133"/>
      <c r="T202" s="133"/>
      <c r="U202" s="134">
        <v>3540.8</v>
      </c>
      <c r="V202" s="253"/>
      <c r="W202" s="133"/>
      <c r="X202" s="133"/>
      <c r="Y202" s="379">
        <v>2898.2</v>
      </c>
      <c r="Z202" s="133"/>
      <c r="AA202" s="133"/>
      <c r="AB202" s="220"/>
      <c r="AC202" s="234">
        <v>10000</v>
      </c>
    </row>
    <row r="203" spans="1:29" ht="24" hidden="1" customHeight="1" outlineLevel="1" x14ac:dyDescent="0.25">
      <c r="B203" s="348" t="s">
        <v>225</v>
      </c>
      <c r="C203" s="334"/>
      <c r="D203" s="331" t="s">
        <v>18</v>
      </c>
      <c r="E203" s="331" t="s">
        <v>11</v>
      </c>
      <c r="F203" s="331" t="s">
        <v>17</v>
      </c>
      <c r="G203" s="332" t="s">
        <v>290</v>
      </c>
      <c r="H203" s="325"/>
      <c r="I203" s="325"/>
      <c r="J203" s="319"/>
      <c r="K203" s="133"/>
      <c r="L203" s="133"/>
      <c r="M203" s="319">
        <f t="shared" si="57"/>
        <v>116.3</v>
      </c>
      <c r="N203" s="133">
        <v>116.3</v>
      </c>
      <c r="O203" s="133"/>
      <c r="P203" s="134"/>
      <c r="Q203" s="319">
        <f>SUM(S203:T203)</f>
        <v>0</v>
      </c>
      <c r="R203" s="325"/>
      <c r="S203" s="133"/>
      <c r="T203" s="133"/>
      <c r="U203" s="134"/>
      <c r="V203" s="319">
        <f t="shared" si="58"/>
        <v>0</v>
      </c>
      <c r="W203" s="133"/>
      <c r="X203" s="133"/>
      <c r="Y203" s="134">
        <f>SUM(Z203:AA203)</f>
        <v>0</v>
      </c>
      <c r="Z203" s="133"/>
      <c r="AA203" s="133"/>
      <c r="AB203" s="124"/>
      <c r="AC203" s="234"/>
    </row>
    <row r="204" spans="1:29" ht="24" hidden="1" customHeight="1" outlineLevel="1" x14ac:dyDescent="0.25">
      <c r="B204" s="348" t="s">
        <v>226</v>
      </c>
      <c r="C204" s="334"/>
      <c r="D204" s="331" t="s">
        <v>6</v>
      </c>
      <c r="E204" s="331" t="s">
        <v>11</v>
      </c>
      <c r="F204" s="331" t="s">
        <v>17</v>
      </c>
      <c r="G204" s="332" t="s">
        <v>290</v>
      </c>
      <c r="H204" s="325"/>
      <c r="I204" s="325"/>
      <c r="J204" s="319"/>
      <c r="K204" s="133"/>
      <c r="L204" s="133"/>
      <c r="M204" s="319">
        <f t="shared" si="57"/>
        <v>30.9</v>
      </c>
      <c r="N204" s="133">
        <v>30.9</v>
      </c>
      <c r="O204" s="133"/>
      <c r="P204" s="134"/>
      <c r="Q204" s="319">
        <f>SUM(S204:T204)</f>
        <v>0</v>
      </c>
      <c r="R204" s="325"/>
      <c r="S204" s="133"/>
      <c r="T204" s="133"/>
      <c r="U204" s="134"/>
      <c r="V204" s="319">
        <f t="shared" si="58"/>
        <v>0</v>
      </c>
      <c r="W204" s="133"/>
      <c r="X204" s="133"/>
      <c r="Y204" s="134">
        <f>SUM(Z204:AA204)</f>
        <v>0</v>
      </c>
      <c r="Z204" s="133"/>
      <c r="AA204" s="133"/>
      <c r="AB204" s="124"/>
      <c r="AC204" s="234"/>
    </row>
    <row r="205" spans="1:29" ht="24" hidden="1" customHeight="1" outlineLevel="1" x14ac:dyDescent="0.25">
      <c r="B205" s="348" t="s">
        <v>353</v>
      </c>
      <c r="C205" s="334"/>
      <c r="D205" s="331" t="s">
        <v>25</v>
      </c>
      <c r="E205" s="331" t="s">
        <v>11</v>
      </c>
      <c r="F205" s="331" t="s">
        <v>17</v>
      </c>
      <c r="G205" s="332" t="s">
        <v>290</v>
      </c>
      <c r="H205" s="325"/>
      <c r="I205" s="325"/>
      <c r="J205" s="319"/>
      <c r="K205" s="133"/>
      <c r="L205" s="133"/>
      <c r="M205" s="319">
        <f t="shared" si="57"/>
        <v>5437.4</v>
      </c>
      <c r="N205" s="133">
        <v>5437.4</v>
      </c>
      <c r="O205" s="133"/>
      <c r="P205" s="134"/>
      <c r="Q205" s="319">
        <f>SUM(S205:T205)</f>
        <v>0</v>
      </c>
      <c r="R205" s="325"/>
      <c r="S205" s="133"/>
      <c r="T205" s="133"/>
      <c r="U205" s="134"/>
      <c r="V205" s="319">
        <f t="shared" si="58"/>
        <v>0</v>
      </c>
      <c r="W205" s="133"/>
      <c r="X205" s="133"/>
      <c r="Y205" s="134">
        <f>SUM(Z205:AA205)</f>
        <v>0</v>
      </c>
      <c r="Z205" s="133"/>
      <c r="AA205" s="133"/>
      <c r="AB205" s="124"/>
      <c r="AC205" s="234"/>
    </row>
    <row r="206" spans="1:29" ht="25.5" hidden="1" customHeight="1" outlineLevel="1" x14ac:dyDescent="0.25">
      <c r="B206" s="348" t="s">
        <v>227</v>
      </c>
      <c r="C206" s="348"/>
      <c r="D206" s="347" t="s">
        <v>9</v>
      </c>
      <c r="E206" s="347" t="s">
        <v>11</v>
      </c>
      <c r="F206" s="347" t="s">
        <v>17</v>
      </c>
      <c r="G206" s="354" t="s">
        <v>290</v>
      </c>
      <c r="H206" s="325"/>
      <c r="I206" s="325"/>
      <c r="J206" s="319"/>
      <c r="K206" s="324">
        <v>5692.9</v>
      </c>
      <c r="L206" s="324"/>
      <c r="M206" s="319">
        <f t="shared" si="57"/>
        <v>108.3</v>
      </c>
      <c r="N206" s="324">
        <v>108.3</v>
      </c>
      <c r="O206" s="324"/>
      <c r="P206" s="134"/>
      <c r="Q206" s="319">
        <f>SUM(S206:T206)</f>
        <v>5030.1000000000004</v>
      </c>
      <c r="R206" s="325"/>
      <c r="S206" s="133">
        <v>5030.1000000000004</v>
      </c>
      <c r="T206" s="324"/>
      <c r="U206" s="134"/>
      <c r="V206" s="319">
        <f t="shared" si="58"/>
        <v>883.1</v>
      </c>
      <c r="W206" s="324">
        <v>883.1</v>
      </c>
      <c r="X206" s="324"/>
      <c r="Y206" s="134">
        <f>SUM(Z206:AA206)</f>
        <v>0</v>
      </c>
      <c r="Z206" s="324"/>
      <c r="AA206" s="324"/>
      <c r="AB206" s="124"/>
      <c r="AC206" s="234"/>
    </row>
    <row r="207" spans="1:29" ht="29.25" hidden="1" customHeight="1" collapsed="1" x14ac:dyDescent="0.25">
      <c r="A207" s="34" t="s">
        <v>177</v>
      </c>
      <c r="B207" s="312" t="s">
        <v>659</v>
      </c>
      <c r="C207" s="392"/>
      <c r="D207" s="146"/>
      <c r="E207" s="146"/>
      <c r="F207" s="146"/>
      <c r="G207" s="147" t="s">
        <v>66</v>
      </c>
      <c r="H207" s="148">
        <f t="shared" ref="H207:AB207" si="59">SUM(H208+H221+H225)</f>
        <v>189751.4</v>
      </c>
      <c r="I207" s="148">
        <f t="shared" si="59"/>
        <v>0</v>
      </c>
      <c r="J207" s="148">
        <f t="shared" si="59"/>
        <v>196233.8</v>
      </c>
      <c r="K207" s="148">
        <f t="shared" si="59"/>
        <v>29083.599999999999</v>
      </c>
      <c r="L207" s="148">
        <f t="shared" si="59"/>
        <v>59157.599999999999</v>
      </c>
      <c r="M207" s="148">
        <f t="shared" si="59"/>
        <v>117095.1</v>
      </c>
      <c r="N207" s="148">
        <f t="shared" si="59"/>
        <v>52937.5</v>
      </c>
      <c r="O207" s="148">
        <f t="shared" si="59"/>
        <v>64157.599999999999</v>
      </c>
      <c r="P207" s="148">
        <f t="shared" si="59"/>
        <v>280162.09999999998</v>
      </c>
      <c r="Q207" s="148">
        <f t="shared" si="59"/>
        <v>0</v>
      </c>
      <c r="R207" s="148">
        <f t="shared" si="59"/>
        <v>177646</v>
      </c>
      <c r="S207" s="148">
        <f t="shared" si="59"/>
        <v>0</v>
      </c>
      <c r="T207" s="148">
        <f t="shared" si="59"/>
        <v>61411.8</v>
      </c>
      <c r="U207" s="148">
        <f t="shared" si="59"/>
        <v>249978</v>
      </c>
      <c r="V207" s="148">
        <f t="shared" si="59"/>
        <v>0</v>
      </c>
      <c r="W207" s="148">
        <f t="shared" si="59"/>
        <v>135704.6</v>
      </c>
      <c r="X207" s="148">
        <f t="shared" si="59"/>
        <v>53825.1</v>
      </c>
      <c r="Y207" s="148">
        <f t="shared" si="59"/>
        <v>368937.2</v>
      </c>
      <c r="Z207" s="148">
        <f t="shared" si="59"/>
        <v>122371.3</v>
      </c>
      <c r="AA207" s="148">
        <f t="shared" si="59"/>
        <v>54553.8</v>
      </c>
      <c r="AB207" s="209">
        <f t="shared" si="59"/>
        <v>0</v>
      </c>
      <c r="AC207" s="233">
        <f>SUM(AC208:AC228)</f>
        <v>79350</v>
      </c>
    </row>
    <row r="208" spans="1:29" ht="36.75" hidden="1" customHeight="1" x14ac:dyDescent="0.25">
      <c r="B208" s="414" t="s">
        <v>258</v>
      </c>
      <c r="C208" s="393"/>
      <c r="D208" s="328"/>
      <c r="E208" s="328"/>
      <c r="F208" s="328"/>
      <c r="G208" s="318" t="s">
        <v>291</v>
      </c>
      <c r="H208" s="319">
        <f t="shared" ref="H208:AB208" si="60">SUM(H209:H220)</f>
        <v>110465.8</v>
      </c>
      <c r="I208" s="319">
        <f t="shared" si="60"/>
        <v>0</v>
      </c>
      <c r="J208" s="319">
        <f>SUM(J209:J220)</f>
        <v>107465.8</v>
      </c>
      <c r="K208" s="319">
        <f t="shared" si="60"/>
        <v>6113.6</v>
      </c>
      <c r="L208" s="319">
        <f t="shared" si="60"/>
        <v>59157.599999999999</v>
      </c>
      <c r="M208" s="319">
        <f t="shared" si="60"/>
        <v>73625.100000000006</v>
      </c>
      <c r="N208" s="319">
        <f t="shared" si="60"/>
        <v>9467.5</v>
      </c>
      <c r="O208" s="319">
        <f t="shared" si="60"/>
        <v>64157.599999999999</v>
      </c>
      <c r="P208" s="319">
        <f t="shared" si="60"/>
        <v>103035.7</v>
      </c>
      <c r="Q208" s="319">
        <f t="shared" si="60"/>
        <v>0</v>
      </c>
      <c r="R208" s="319">
        <f t="shared" si="60"/>
        <v>60246</v>
      </c>
      <c r="S208" s="319">
        <f t="shared" si="60"/>
        <v>0</v>
      </c>
      <c r="T208" s="319">
        <f t="shared" si="60"/>
        <v>61411.8</v>
      </c>
      <c r="U208" s="319">
        <f t="shared" si="60"/>
        <v>73915.5</v>
      </c>
      <c r="V208" s="319">
        <f t="shared" si="60"/>
        <v>0</v>
      </c>
      <c r="W208" s="319">
        <f t="shared" si="60"/>
        <v>27632.9</v>
      </c>
      <c r="X208" s="319">
        <f t="shared" si="60"/>
        <v>53825.1</v>
      </c>
      <c r="Y208" s="319">
        <f t="shared" si="60"/>
        <v>182218.2</v>
      </c>
      <c r="Z208" s="319">
        <f t="shared" si="60"/>
        <v>19371.3</v>
      </c>
      <c r="AA208" s="319">
        <f>SUM(AA209:AA220)</f>
        <v>54553.8</v>
      </c>
      <c r="AB208" s="221">
        <f t="shared" si="60"/>
        <v>0</v>
      </c>
      <c r="AC208" s="234"/>
    </row>
    <row r="209" spans="1:29" ht="84.75" hidden="1" customHeight="1" x14ac:dyDescent="0.25">
      <c r="B209" s="353" t="s">
        <v>660</v>
      </c>
      <c r="C209" s="348"/>
      <c r="D209" s="347" t="s">
        <v>9</v>
      </c>
      <c r="E209" s="347" t="s">
        <v>11</v>
      </c>
      <c r="F209" s="347" t="s">
        <v>8</v>
      </c>
      <c r="G209" s="354" t="s">
        <v>355</v>
      </c>
      <c r="H209" s="302">
        <v>3000</v>
      </c>
      <c r="I209" s="302"/>
      <c r="J209" s="302"/>
      <c r="K209" s="324"/>
      <c r="L209" s="324"/>
      <c r="M209" s="319">
        <f>SUM(N209:O209)</f>
        <v>0</v>
      </c>
      <c r="N209" s="324"/>
      <c r="O209" s="324"/>
      <c r="P209" s="134">
        <v>5185.3999999999996</v>
      </c>
      <c r="Q209" s="319"/>
      <c r="R209" s="397">
        <v>0</v>
      </c>
      <c r="S209" s="324"/>
      <c r="T209" s="324"/>
      <c r="U209" s="134">
        <v>5506.9</v>
      </c>
      <c r="V209" s="319"/>
      <c r="W209" s="324"/>
      <c r="X209" s="324"/>
      <c r="Y209" s="379">
        <v>9415.2000000000007</v>
      </c>
      <c r="Z209" s="324"/>
      <c r="AA209" s="324"/>
      <c r="AB209" s="124"/>
      <c r="AC209" s="237"/>
    </row>
    <row r="210" spans="1:29" ht="93.75" hidden="1" customHeight="1" x14ac:dyDescent="0.25">
      <c r="B210" s="353" t="s">
        <v>661</v>
      </c>
      <c r="C210" s="348"/>
      <c r="D210" s="347" t="s">
        <v>9</v>
      </c>
      <c r="E210" s="347" t="s">
        <v>11</v>
      </c>
      <c r="F210" s="347" t="s">
        <v>8</v>
      </c>
      <c r="G210" s="354" t="s">
        <v>355</v>
      </c>
      <c r="H210" s="416"/>
      <c r="I210" s="416"/>
      <c r="J210" s="396"/>
      <c r="K210" s="324"/>
      <c r="L210" s="133"/>
      <c r="M210" s="319">
        <f>SUM(N210:O210)</f>
        <v>90.5</v>
      </c>
      <c r="N210" s="324">
        <v>90.5</v>
      </c>
      <c r="O210" s="324"/>
      <c r="P210" s="134">
        <v>10813.8</v>
      </c>
      <c r="Q210" s="319"/>
      <c r="R210" s="397">
        <v>2513.8000000000002</v>
      </c>
      <c r="S210" s="324"/>
      <c r="T210" s="324"/>
      <c r="U210" s="415">
        <v>0</v>
      </c>
      <c r="V210" s="319"/>
      <c r="W210" s="338">
        <v>8300</v>
      </c>
      <c r="X210" s="324"/>
      <c r="Y210" s="379"/>
      <c r="Z210" s="324"/>
      <c r="AA210" s="324"/>
      <c r="AB210" s="124"/>
      <c r="AC210" s="237"/>
    </row>
    <row r="211" spans="1:29" ht="96.75" hidden="1" customHeight="1" x14ac:dyDescent="0.25">
      <c r="B211" s="353" t="s">
        <v>662</v>
      </c>
      <c r="C211" s="348"/>
      <c r="D211" s="347" t="s">
        <v>9</v>
      </c>
      <c r="E211" s="347" t="s">
        <v>11</v>
      </c>
      <c r="F211" s="347" t="s">
        <v>8</v>
      </c>
      <c r="G211" s="354" t="s">
        <v>355</v>
      </c>
      <c r="H211" s="396">
        <v>26000</v>
      </c>
      <c r="I211" s="396"/>
      <c r="J211" s="396">
        <v>25997</v>
      </c>
      <c r="K211" s="324"/>
      <c r="L211" s="133"/>
      <c r="M211" s="319"/>
      <c r="N211" s="324"/>
      <c r="O211" s="324"/>
      <c r="P211" s="134">
        <v>63643.5</v>
      </c>
      <c r="Q211" s="319"/>
      <c r="R211" s="325">
        <v>38000</v>
      </c>
      <c r="S211" s="324"/>
      <c r="T211" s="339"/>
      <c r="U211" s="415">
        <v>45973.8</v>
      </c>
      <c r="V211" s="319"/>
      <c r="W211" s="324"/>
      <c r="X211" s="339"/>
      <c r="Y211" s="379">
        <v>150368.20000000001</v>
      </c>
      <c r="Z211" s="324"/>
      <c r="AA211" s="339"/>
      <c r="AB211" s="124"/>
      <c r="AC211" s="234">
        <v>50000</v>
      </c>
    </row>
    <row r="212" spans="1:29" ht="78.75" hidden="1" customHeight="1" x14ac:dyDescent="0.25">
      <c r="B212" s="353" t="s">
        <v>663</v>
      </c>
      <c r="C212" s="348"/>
      <c r="D212" s="347" t="s">
        <v>9</v>
      </c>
      <c r="E212" s="347" t="s">
        <v>11</v>
      </c>
      <c r="F212" s="347" t="s">
        <v>8</v>
      </c>
      <c r="G212" s="354" t="s">
        <v>292</v>
      </c>
      <c r="H212" s="396">
        <v>3248</v>
      </c>
      <c r="I212" s="396"/>
      <c r="J212" s="396">
        <v>3251</v>
      </c>
      <c r="K212" s="324">
        <v>3113.6</v>
      </c>
      <c r="L212" s="324"/>
      <c r="M212" s="319">
        <f>SUM(N212:O212)</f>
        <v>3377</v>
      </c>
      <c r="N212" s="324">
        <v>3377</v>
      </c>
      <c r="O212" s="324"/>
      <c r="P212" s="134">
        <v>3893</v>
      </c>
      <c r="Q212" s="319"/>
      <c r="R212" s="397">
        <v>3232.2</v>
      </c>
      <c r="S212" s="324"/>
      <c r="T212" s="324"/>
      <c r="U212" s="415">
        <v>0</v>
      </c>
      <c r="V212" s="319"/>
      <c r="W212" s="324">
        <v>660.9</v>
      </c>
      <c r="X212" s="324"/>
      <c r="Y212" s="417">
        <v>0</v>
      </c>
      <c r="Z212" s="324">
        <v>0</v>
      </c>
      <c r="AA212" s="324"/>
      <c r="AB212" s="124"/>
      <c r="AC212" s="237">
        <v>3248</v>
      </c>
    </row>
    <row r="213" spans="1:29" ht="78.75" hidden="1" customHeight="1" x14ac:dyDescent="0.25">
      <c r="A213" s="34">
        <v>522</v>
      </c>
      <c r="B213" s="353" t="s">
        <v>664</v>
      </c>
      <c r="C213" s="348"/>
      <c r="D213" s="347" t="s">
        <v>9</v>
      </c>
      <c r="E213" s="347" t="s">
        <v>11</v>
      </c>
      <c r="F213" s="347" t="s">
        <v>8</v>
      </c>
      <c r="G213" s="375" t="s">
        <v>510</v>
      </c>
      <c r="H213" s="302">
        <v>61717.8</v>
      </c>
      <c r="I213" s="302"/>
      <c r="J213" s="302">
        <v>61717.8</v>
      </c>
      <c r="K213" s="324"/>
      <c r="L213" s="133">
        <v>59157.599999999999</v>
      </c>
      <c r="M213" s="319">
        <f>SUM(N213:O213)</f>
        <v>64157.599999999999</v>
      </c>
      <c r="N213" s="324"/>
      <c r="O213" s="324">
        <v>64157.599999999999</v>
      </c>
      <c r="P213" s="134"/>
      <c r="Q213" s="319"/>
      <c r="R213" s="325"/>
      <c r="S213" s="324"/>
      <c r="T213" s="339">
        <v>61411.8</v>
      </c>
      <c r="U213" s="134"/>
      <c r="V213" s="319"/>
      <c r="W213" s="324"/>
      <c r="X213" s="339">
        <v>12549.4</v>
      </c>
      <c r="Y213" s="379"/>
      <c r="Z213" s="324"/>
      <c r="AA213" s="339">
        <v>0</v>
      </c>
      <c r="AB213" s="124"/>
      <c r="AC213" s="234"/>
    </row>
    <row r="214" spans="1:29" ht="81.75" hidden="1" customHeight="1" x14ac:dyDescent="0.25">
      <c r="B214" s="353" t="s">
        <v>601</v>
      </c>
      <c r="C214" s="348"/>
      <c r="D214" s="347"/>
      <c r="E214" s="347"/>
      <c r="F214" s="347"/>
      <c r="G214" s="375"/>
      <c r="H214" s="302"/>
      <c r="I214" s="302"/>
      <c r="J214" s="302"/>
      <c r="K214" s="324"/>
      <c r="L214" s="133"/>
      <c r="M214" s="319"/>
      <c r="N214" s="324"/>
      <c r="O214" s="324"/>
      <c r="P214" s="134"/>
      <c r="Q214" s="319"/>
      <c r="R214" s="325"/>
      <c r="S214" s="324"/>
      <c r="T214" s="339"/>
      <c r="U214" s="134"/>
      <c r="V214" s="319"/>
      <c r="W214" s="324"/>
      <c r="X214" s="339"/>
      <c r="Y214" s="379"/>
      <c r="Z214" s="324"/>
      <c r="AA214" s="339"/>
      <c r="AB214" s="124"/>
      <c r="AC214" s="234"/>
    </row>
    <row r="215" spans="1:29" ht="96" hidden="1" customHeight="1" x14ac:dyDescent="0.25">
      <c r="B215" s="353" t="s">
        <v>665</v>
      </c>
      <c r="C215" s="348"/>
      <c r="D215" s="347"/>
      <c r="E215" s="347"/>
      <c r="F215" s="347"/>
      <c r="G215" s="354" t="s">
        <v>292</v>
      </c>
      <c r="H215" s="302"/>
      <c r="I215" s="302"/>
      <c r="J215" s="302"/>
      <c r="K215" s="324"/>
      <c r="L215" s="133"/>
      <c r="M215" s="319"/>
      <c r="N215" s="324"/>
      <c r="O215" s="324"/>
      <c r="P215" s="134">
        <v>0</v>
      </c>
      <c r="Q215" s="319"/>
      <c r="R215" s="325">
        <v>0</v>
      </c>
      <c r="S215" s="324"/>
      <c r="T215" s="339">
        <v>0</v>
      </c>
      <c r="U215" s="134">
        <v>2934.8</v>
      </c>
      <c r="V215" s="319"/>
      <c r="W215" s="324">
        <v>2172</v>
      </c>
      <c r="X215" s="324">
        <v>0</v>
      </c>
      <c r="Y215" s="379">
        <v>2934.8</v>
      </c>
      <c r="Z215" s="324">
        <v>2871.3</v>
      </c>
      <c r="AA215" s="339">
        <v>0</v>
      </c>
      <c r="AB215" s="124"/>
      <c r="AC215" s="234"/>
    </row>
    <row r="216" spans="1:29" ht="81" hidden="1" customHeight="1" x14ac:dyDescent="0.25">
      <c r="B216" s="353" t="s">
        <v>666</v>
      </c>
      <c r="C216" s="348"/>
      <c r="D216" s="347"/>
      <c r="E216" s="347"/>
      <c r="F216" s="347"/>
      <c r="G216" s="375" t="s">
        <v>510</v>
      </c>
      <c r="H216" s="302"/>
      <c r="I216" s="302"/>
      <c r="J216" s="302"/>
      <c r="K216" s="324"/>
      <c r="L216" s="133"/>
      <c r="M216" s="319"/>
      <c r="N216" s="324"/>
      <c r="O216" s="324"/>
      <c r="P216" s="134"/>
      <c r="Q216" s="319"/>
      <c r="R216" s="325"/>
      <c r="S216" s="324"/>
      <c r="T216" s="339"/>
      <c r="U216" s="134"/>
      <c r="V216" s="319"/>
      <c r="W216" s="324"/>
      <c r="X216" s="339">
        <v>41275.699999999997</v>
      </c>
      <c r="Y216" s="379"/>
      <c r="Z216" s="324"/>
      <c r="AA216" s="339">
        <v>54553.8</v>
      </c>
      <c r="AB216" s="124"/>
      <c r="AC216" s="234"/>
    </row>
    <row r="217" spans="1:29" ht="77.25" hidden="1" customHeight="1" x14ac:dyDescent="0.25">
      <c r="B217" s="353" t="s">
        <v>574</v>
      </c>
      <c r="C217" s="348"/>
      <c r="D217" s="347"/>
      <c r="E217" s="347"/>
      <c r="F217" s="347"/>
      <c r="G217" s="375" t="s">
        <v>510</v>
      </c>
      <c r="H217" s="302"/>
      <c r="I217" s="302"/>
      <c r="J217" s="302"/>
      <c r="K217" s="324"/>
      <c r="L217" s="133"/>
      <c r="M217" s="319"/>
      <c r="N217" s="324"/>
      <c r="O217" s="324"/>
      <c r="P217" s="134"/>
      <c r="Q217" s="319"/>
      <c r="R217" s="325"/>
      <c r="S217" s="324"/>
      <c r="T217" s="339">
        <v>0</v>
      </c>
      <c r="U217" s="415"/>
      <c r="V217" s="319"/>
      <c r="W217" s="324"/>
      <c r="X217" s="339">
        <v>0</v>
      </c>
      <c r="Y217" s="379"/>
      <c r="Z217" s="324"/>
      <c r="AA217" s="339">
        <v>0</v>
      </c>
      <c r="AB217" s="124"/>
      <c r="AC217" s="234"/>
    </row>
    <row r="218" spans="1:29" ht="81.75" hidden="1" customHeight="1" x14ac:dyDescent="0.25">
      <c r="B218" s="353" t="s">
        <v>575</v>
      </c>
      <c r="C218" s="348"/>
      <c r="D218" s="347"/>
      <c r="E218" s="347"/>
      <c r="F218" s="347"/>
      <c r="G218" s="152" t="s">
        <v>292</v>
      </c>
      <c r="H218" s="302"/>
      <c r="I218" s="302"/>
      <c r="J218" s="302"/>
      <c r="K218" s="324"/>
      <c r="L218" s="133"/>
      <c r="M218" s="319"/>
      <c r="N218" s="324"/>
      <c r="O218" s="324"/>
      <c r="P218" s="134"/>
      <c r="Q218" s="319"/>
      <c r="R218" s="325">
        <v>0</v>
      </c>
      <c r="S218" s="324"/>
      <c r="T218" s="339"/>
      <c r="U218" s="415"/>
      <c r="V218" s="319"/>
      <c r="W218" s="324">
        <v>0</v>
      </c>
      <c r="X218" s="339"/>
      <c r="Y218" s="379"/>
      <c r="Z218" s="324">
        <v>0</v>
      </c>
      <c r="AA218" s="339"/>
      <c r="AB218" s="124"/>
      <c r="AC218" s="234"/>
    </row>
    <row r="219" spans="1:29" ht="86.25" hidden="1" customHeight="1" x14ac:dyDescent="0.25">
      <c r="B219" s="353" t="s">
        <v>667</v>
      </c>
      <c r="C219" s="348"/>
      <c r="D219" s="347" t="s">
        <v>9</v>
      </c>
      <c r="E219" s="347" t="s">
        <v>11</v>
      </c>
      <c r="F219" s="347" t="s">
        <v>8</v>
      </c>
      <c r="G219" s="354" t="s">
        <v>355</v>
      </c>
      <c r="H219" s="302">
        <v>10000</v>
      </c>
      <c r="I219" s="302"/>
      <c r="J219" s="302">
        <v>10000</v>
      </c>
      <c r="K219" s="324"/>
      <c r="L219" s="133"/>
      <c r="M219" s="319"/>
      <c r="N219" s="324"/>
      <c r="O219" s="324"/>
      <c r="P219" s="134">
        <v>10000</v>
      </c>
      <c r="Q219" s="319"/>
      <c r="R219" s="397">
        <v>10000</v>
      </c>
      <c r="S219" s="324"/>
      <c r="T219" s="324"/>
      <c r="U219" s="415">
        <v>10000</v>
      </c>
      <c r="V219" s="319"/>
      <c r="W219" s="324">
        <v>10000</v>
      </c>
      <c r="X219" s="324"/>
      <c r="Y219" s="415">
        <v>10000</v>
      </c>
      <c r="Z219" s="324">
        <v>10000</v>
      </c>
      <c r="AA219" s="324"/>
      <c r="AB219" s="124"/>
      <c r="AC219" s="234">
        <v>10000</v>
      </c>
    </row>
    <row r="220" spans="1:29" ht="77.25" hidden="1" customHeight="1" x14ac:dyDescent="0.25">
      <c r="B220" s="353" t="s">
        <v>668</v>
      </c>
      <c r="C220" s="348"/>
      <c r="D220" s="347" t="s">
        <v>9</v>
      </c>
      <c r="E220" s="347" t="s">
        <v>11</v>
      </c>
      <c r="F220" s="347" t="s">
        <v>19</v>
      </c>
      <c r="G220" s="354" t="s">
        <v>293</v>
      </c>
      <c r="H220" s="302">
        <v>6500</v>
      </c>
      <c r="I220" s="302"/>
      <c r="J220" s="302">
        <v>6500</v>
      </c>
      <c r="K220" s="324">
        <v>3000</v>
      </c>
      <c r="L220" s="324"/>
      <c r="M220" s="319">
        <f>SUM(N220:O220)</f>
        <v>6000</v>
      </c>
      <c r="N220" s="324">
        <v>6000</v>
      </c>
      <c r="O220" s="324"/>
      <c r="P220" s="134">
        <v>9500</v>
      </c>
      <c r="Q220" s="319"/>
      <c r="R220" s="397">
        <v>6500</v>
      </c>
      <c r="S220" s="324"/>
      <c r="T220" s="324"/>
      <c r="U220" s="415">
        <v>9500</v>
      </c>
      <c r="V220" s="418"/>
      <c r="W220" s="419">
        <v>6500</v>
      </c>
      <c r="X220" s="419"/>
      <c r="Y220" s="415">
        <v>9500</v>
      </c>
      <c r="Z220" s="302">
        <v>6500</v>
      </c>
      <c r="AA220" s="324"/>
      <c r="AB220" s="124"/>
      <c r="AC220" s="234">
        <v>6500</v>
      </c>
    </row>
    <row r="221" spans="1:29" ht="47.25" hidden="1" customHeight="1" x14ac:dyDescent="0.25">
      <c r="B221" s="420" t="s">
        <v>259</v>
      </c>
      <c r="C221" s="315"/>
      <c r="D221" s="328"/>
      <c r="E221" s="328"/>
      <c r="F221" s="328"/>
      <c r="G221" s="318" t="s">
        <v>294</v>
      </c>
      <c r="H221" s="319">
        <f t="shared" ref="H221:AB221" si="61">SUM(H222:H224)</f>
        <v>79102</v>
      </c>
      <c r="I221" s="319">
        <f t="shared" si="61"/>
        <v>0</v>
      </c>
      <c r="J221" s="319">
        <f t="shared" si="61"/>
        <v>80305</v>
      </c>
      <c r="K221" s="319">
        <f t="shared" si="61"/>
        <v>22870</v>
      </c>
      <c r="L221" s="319">
        <f t="shared" si="61"/>
        <v>0</v>
      </c>
      <c r="M221" s="319">
        <f t="shared" si="61"/>
        <v>43370</v>
      </c>
      <c r="N221" s="319">
        <f t="shared" si="61"/>
        <v>43370</v>
      </c>
      <c r="O221" s="319">
        <f t="shared" si="61"/>
        <v>0</v>
      </c>
      <c r="P221" s="319">
        <f t="shared" si="61"/>
        <v>163864.6</v>
      </c>
      <c r="Q221" s="319">
        <f t="shared" si="61"/>
        <v>0</v>
      </c>
      <c r="R221" s="319">
        <f t="shared" si="61"/>
        <v>110000</v>
      </c>
      <c r="S221" s="319">
        <f t="shared" si="61"/>
        <v>0</v>
      </c>
      <c r="T221" s="319">
        <f t="shared" si="61"/>
        <v>0</v>
      </c>
      <c r="U221" s="319">
        <f t="shared" si="61"/>
        <v>172962.5</v>
      </c>
      <c r="V221" s="319">
        <f t="shared" si="61"/>
        <v>0</v>
      </c>
      <c r="W221" s="319">
        <f t="shared" si="61"/>
        <v>100000</v>
      </c>
      <c r="X221" s="319">
        <f t="shared" si="61"/>
        <v>0</v>
      </c>
      <c r="Y221" s="319">
        <f t="shared" si="61"/>
        <v>183619</v>
      </c>
      <c r="Z221" s="319">
        <f t="shared" si="61"/>
        <v>100000</v>
      </c>
      <c r="AA221" s="319">
        <f t="shared" si="61"/>
        <v>0</v>
      </c>
      <c r="AB221" s="210">
        <f t="shared" si="61"/>
        <v>0</v>
      </c>
      <c r="AC221" s="234"/>
    </row>
    <row r="222" spans="1:29" ht="78.75" hidden="1" customHeight="1" x14ac:dyDescent="0.25">
      <c r="B222" s="348" t="s">
        <v>511</v>
      </c>
      <c r="C222" s="348"/>
      <c r="D222" s="347" t="s">
        <v>9</v>
      </c>
      <c r="E222" s="347" t="s">
        <v>11</v>
      </c>
      <c r="F222" s="347" t="s">
        <v>8</v>
      </c>
      <c r="G222" s="354" t="s">
        <v>295</v>
      </c>
      <c r="H222" s="302">
        <v>69102</v>
      </c>
      <c r="I222" s="302"/>
      <c r="J222" s="133">
        <v>70305</v>
      </c>
      <c r="K222" s="324">
        <v>22870</v>
      </c>
      <c r="L222" s="324"/>
      <c r="M222" s="319">
        <f>SUM(N222:O222)</f>
        <v>42870</v>
      </c>
      <c r="N222" s="324">
        <v>42870</v>
      </c>
      <c r="O222" s="324"/>
      <c r="P222" s="134">
        <v>153864.6</v>
      </c>
      <c r="Q222" s="319"/>
      <c r="R222" s="397">
        <v>110000</v>
      </c>
      <c r="S222" s="324"/>
      <c r="T222" s="324"/>
      <c r="U222" s="417">
        <v>162962.5</v>
      </c>
      <c r="V222" s="421"/>
      <c r="W222" s="422">
        <v>100000</v>
      </c>
      <c r="X222" s="422"/>
      <c r="Y222" s="417">
        <v>173619</v>
      </c>
      <c r="Z222" s="324">
        <v>100000</v>
      </c>
      <c r="AA222" s="324"/>
      <c r="AB222" s="124"/>
      <c r="AC222" s="234">
        <v>9102</v>
      </c>
    </row>
    <row r="223" spans="1:29" ht="96" hidden="1" customHeight="1" x14ac:dyDescent="0.25">
      <c r="B223" s="348" t="s">
        <v>381</v>
      </c>
      <c r="C223" s="348"/>
      <c r="D223" s="347" t="s">
        <v>9</v>
      </c>
      <c r="E223" s="347" t="s">
        <v>11</v>
      </c>
      <c r="F223" s="347" t="s">
        <v>8</v>
      </c>
      <c r="G223" s="354" t="s">
        <v>354</v>
      </c>
      <c r="H223" s="302">
        <v>10000</v>
      </c>
      <c r="I223" s="302"/>
      <c r="J223" s="133">
        <v>10000</v>
      </c>
      <c r="K223" s="324"/>
      <c r="L223" s="324"/>
      <c r="M223" s="319">
        <f>SUM(N223:O223)</f>
        <v>500</v>
      </c>
      <c r="N223" s="324">
        <v>500</v>
      </c>
      <c r="O223" s="324"/>
      <c r="P223" s="134">
        <v>10000</v>
      </c>
      <c r="Q223" s="319"/>
      <c r="R223" s="397">
        <v>0</v>
      </c>
      <c r="S223" s="324"/>
      <c r="T223" s="324"/>
      <c r="U223" s="417">
        <v>10000</v>
      </c>
      <c r="V223" s="421"/>
      <c r="W223" s="422">
        <v>0</v>
      </c>
      <c r="X223" s="422"/>
      <c r="Y223" s="417">
        <v>10000</v>
      </c>
      <c r="Z223" s="324">
        <v>0</v>
      </c>
      <c r="AA223" s="324"/>
      <c r="AB223" s="124"/>
      <c r="AC223" s="234"/>
    </row>
    <row r="224" spans="1:29" ht="103.5" hidden="1" customHeight="1" x14ac:dyDescent="0.25">
      <c r="B224" s="423" t="s">
        <v>382</v>
      </c>
      <c r="C224" s="348"/>
      <c r="D224" s="347" t="s">
        <v>9</v>
      </c>
      <c r="E224" s="347" t="s">
        <v>11</v>
      </c>
      <c r="F224" s="347" t="s">
        <v>8</v>
      </c>
      <c r="G224" s="354" t="s">
        <v>296</v>
      </c>
      <c r="H224" s="325"/>
      <c r="I224" s="325"/>
      <c r="J224" s="319"/>
      <c r="K224" s="324"/>
      <c r="L224" s="324"/>
      <c r="M224" s="319">
        <f>SUM(N224:O224)</f>
        <v>0</v>
      </c>
      <c r="N224" s="324"/>
      <c r="O224" s="324">
        <v>0</v>
      </c>
      <c r="P224" s="134"/>
      <c r="Q224" s="319">
        <f>SUM(S224:T224)</f>
        <v>0</v>
      </c>
      <c r="R224" s="325"/>
      <c r="S224" s="324"/>
      <c r="T224" s="324"/>
      <c r="U224" s="134"/>
      <c r="V224" s="319">
        <f>SUM(W224:X224)</f>
        <v>0</v>
      </c>
      <c r="W224" s="324"/>
      <c r="X224" s="324"/>
      <c r="Y224" s="134">
        <f>SUM(Z224:AA224)</f>
        <v>0</v>
      </c>
      <c r="Z224" s="324"/>
      <c r="AA224" s="324"/>
      <c r="AB224" s="124"/>
      <c r="AC224" s="234"/>
    </row>
    <row r="225" spans="1:32" ht="33.75" hidden="1" customHeight="1" x14ac:dyDescent="0.25">
      <c r="B225" s="335" t="s">
        <v>378</v>
      </c>
      <c r="C225" s="335"/>
      <c r="D225" s="328"/>
      <c r="E225" s="328"/>
      <c r="F225" s="328"/>
      <c r="G225" s="328" t="s">
        <v>298</v>
      </c>
      <c r="H225" s="424">
        <f t="shared" ref="H225:AB225" si="62">SUM(H226:H228)</f>
        <v>183.6</v>
      </c>
      <c r="I225" s="424">
        <f t="shared" si="62"/>
        <v>0</v>
      </c>
      <c r="J225" s="253">
        <f t="shared" si="62"/>
        <v>8463</v>
      </c>
      <c r="K225" s="319">
        <f t="shared" si="62"/>
        <v>100</v>
      </c>
      <c r="L225" s="319">
        <f t="shared" si="62"/>
        <v>0</v>
      </c>
      <c r="M225" s="319">
        <f t="shared" si="62"/>
        <v>100</v>
      </c>
      <c r="N225" s="319">
        <f t="shared" si="62"/>
        <v>100</v>
      </c>
      <c r="O225" s="319">
        <f t="shared" si="62"/>
        <v>0</v>
      </c>
      <c r="P225" s="253">
        <f t="shared" si="62"/>
        <v>13261.8</v>
      </c>
      <c r="Q225" s="253">
        <f t="shared" si="62"/>
        <v>0</v>
      </c>
      <c r="R225" s="424">
        <f t="shared" si="62"/>
        <v>7400</v>
      </c>
      <c r="S225" s="253">
        <f t="shared" si="62"/>
        <v>0</v>
      </c>
      <c r="T225" s="253">
        <f t="shared" si="62"/>
        <v>0</v>
      </c>
      <c r="U225" s="253">
        <f t="shared" si="62"/>
        <v>3100</v>
      </c>
      <c r="V225" s="253">
        <f t="shared" si="62"/>
        <v>0</v>
      </c>
      <c r="W225" s="253">
        <f t="shared" si="62"/>
        <v>8071.7</v>
      </c>
      <c r="X225" s="253">
        <f t="shared" si="62"/>
        <v>0</v>
      </c>
      <c r="Y225" s="253">
        <f t="shared" si="62"/>
        <v>3100</v>
      </c>
      <c r="Z225" s="253">
        <f t="shared" si="62"/>
        <v>3000</v>
      </c>
      <c r="AA225" s="253">
        <f t="shared" si="62"/>
        <v>0</v>
      </c>
      <c r="AB225" s="214">
        <f t="shared" si="62"/>
        <v>0</v>
      </c>
      <c r="AC225" s="234">
        <v>500</v>
      </c>
    </row>
    <row r="226" spans="1:32" ht="102" hidden="1" customHeight="1" x14ac:dyDescent="0.25">
      <c r="B226" s="398" t="s">
        <v>669</v>
      </c>
      <c r="C226" s="398"/>
      <c r="D226" s="331" t="s">
        <v>9</v>
      </c>
      <c r="E226" s="331" t="s">
        <v>14</v>
      </c>
      <c r="F226" s="331" t="s">
        <v>11</v>
      </c>
      <c r="G226" s="331" t="s">
        <v>297</v>
      </c>
      <c r="H226" s="396">
        <v>50</v>
      </c>
      <c r="I226" s="396"/>
      <c r="J226" s="425">
        <v>50</v>
      </c>
      <c r="K226" s="373">
        <v>50</v>
      </c>
      <c r="L226" s="373"/>
      <c r="M226" s="319">
        <f>SUM(N226:O226)</f>
        <v>63</v>
      </c>
      <c r="N226" s="373">
        <v>63</v>
      </c>
      <c r="O226" s="373"/>
      <c r="P226" s="374">
        <v>50</v>
      </c>
      <c r="Q226" s="319"/>
      <c r="R226" s="397">
        <v>0</v>
      </c>
      <c r="S226" s="373"/>
      <c r="T226" s="373"/>
      <c r="U226" s="426">
        <v>50</v>
      </c>
      <c r="V226" s="418"/>
      <c r="W226" s="425">
        <v>0</v>
      </c>
      <c r="X226" s="425"/>
      <c r="Y226" s="415">
        <v>50</v>
      </c>
      <c r="Z226" s="373">
        <v>0</v>
      </c>
      <c r="AA226" s="324"/>
      <c r="AB226" s="124"/>
      <c r="AC226" s="234"/>
    </row>
    <row r="227" spans="1:32" ht="132.75" hidden="1" customHeight="1" x14ac:dyDescent="0.25">
      <c r="B227" s="398" t="s">
        <v>670</v>
      </c>
      <c r="C227" s="398"/>
      <c r="D227" s="331" t="s">
        <v>9</v>
      </c>
      <c r="E227" s="331" t="s">
        <v>16</v>
      </c>
      <c r="F227" s="331" t="s">
        <v>8</v>
      </c>
      <c r="G227" s="331" t="s">
        <v>297</v>
      </c>
      <c r="H227" s="396">
        <v>50</v>
      </c>
      <c r="I227" s="396"/>
      <c r="J227" s="425">
        <v>50</v>
      </c>
      <c r="K227" s="373">
        <v>50</v>
      </c>
      <c r="L227" s="373"/>
      <c r="M227" s="319">
        <f>SUM(N227:O227)</f>
        <v>37</v>
      </c>
      <c r="N227" s="373">
        <v>37</v>
      </c>
      <c r="O227" s="373"/>
      <c r="P227" s="374">
        <v>50</v>
      </c>
      <c r="Q227" s="319"/>
      <c r="R227" s="397">
        <v>0</v>
      </c>
      <c r="S227" s="373"/>
      <c r="T227" s="373"/>
      <c r="U227" s="426">
        <v>50</v>
      </c>
      <c r="V227" s="418"/>
      <c r="W227" s="425">
        <v>0</v>
      </c>
      <c r="X227" s="425"/>
      <c r="Y227" s="415">
        <v>50</v>
      </c>
      <c r="Z227" s="373">
        <v>0</v>
      </c>
      <c r="AA227" s="324"/>
      <c r="AB227" s="124"/>
      <c r="AC227" s="234"/>
    </row>
    <row r="228" spans="1:32" ht="245.25" hidden="1" customHeight="1" x14ac:dyDescent="0.25">
      <c r="B228" s="320" t="s">
        <v>671</v>
      </c>
      <c r="C228" s="398"/>
      <c r="D228" s="331"/>
      <c r="E228" s="331"/>
      <c r="F228" s="331"/>
      <c r="G228" s="331" t="s">
        <v>447</v>
      </c>
      <c r="H228" s="396">
        <v>83.6</v>
      </c>
      <c r="I228" s="396"/>
      <c r="J228" s="425">
        <v>8363</v>
      </c>
      <c r="K228" s="373"/>
      <c r="L228" s="373"/>
      <c r="M228" s="319"/>
      <c r="N228" s="373"/>
      <c r="O228" s="373"/>
      <c r="P228" s="374">
        <v>13161.8</v>
      </c>
      <c r="Q228" s="319"/>
      <c r="R228" s="397">
        <v>7400</v>
      </c>
      <c r="S228" s="373"/>
      <c r="T228" s="373"/>
      <c r="U228" s="426">
        <v>3000</v>
      </c>
      <c r="V228" s="418"/>
      <c r="W228" s="425">
        <v>8071.7</v>
      </c>
      <c r="X228" s="425"/>
      <c r="Y228" s="415">
        <v>3000</v>
      </c>
      <c r="Z228" s="373">
        <v>3000</v>
      </c>
      <c r="AA228" s="324"/>
      <c r="AB228" s="124"/>
      <c r="AC228" s="234"/>
    </row>
    <row r="229" spans="1:32" ht="44.25" hidden="1" customHeight="1" x14ac:dyDescent="0.25">
      <c r="A229" s="34" t="s">
        <v>177</v>
      </c>
      <c r="B229" s="312" t="s">
        <v>672</v>
      </c>
      <c r="C229" s="392"/>
      <c r="D229" s="146"/>
      <c r="E229" s="146"/>
      <c r="F229" s="146"/>
      <c r="G229" s="147" t="s">
        <v>299</v>
      </c>
      <c r="H229" s="148">
        <f t="shared" ref="H229:AB229" si="63">SUM(H230+H235+H251+H253+H255)</f>
        <v>81018.600000000006</v>
      </c>
      <c r="I229" s="148">
        <f t="shared" si="63"/>
        <v>0</v>
      </c>
      <c r="J229" s="148">
        <f t="shared" si="63"/>
        <v>148580.29999999999</v>
      </c>
      <c r="K229" s="148">
        <f t="shared" si="63"/>
        <v>48745.2</v>
      </c>
      <c r="L229" s="148">
        <f t="shared" si="63"/>
        <v>57222.299999999996</v>
      </c>
      <c r="M229" s="148">
        <f t="shared" si="63"/>
        <v>101328.2</v>
      </c>
      <c r="N229" s="148">
        <f t="shared" si="63"/>
        <v>69363.3</v>
      </c>
      <c r="O229" s="148">
        <f t="shared" si="63"/>
        <v>31964.9</v>
      </c>
      <c r="P229" s="148">
        <f t="shared" si="63"/>
        <v>319861.8</v>
      </c>
      <c r="Q229" s="148">
        <f t="shared" si="63"/>
        <v>0</v>
      </c>
      <c r="R229" s="148">
        <f t="shared" si="63"/>
        <v>90872.5</v>
      </c>
      <c r="S229" s="148">
        <f t="shared" si="63"/>
        <v>0</v>
      </c>
      <c r="T229" s="148">
        <f t="shared" si="63"/>
        <v>85725.6</v>
      </c>
      <c r="U229" s="148">
        <f t="shared" si="63"/>
        <v>265556</v>
      </c>
      <c r="V229" s="148">
        <f t="shared" si="63"/>
        <v>0</v>
      </c>
      <c r="W229" s="148">
        <f t="shared" si="63"/>
        <v>126906.2</v>
      </c>
      <c r="X229" s="148">
        <f t="shared" si="63"/>
        <v>26808</v>
      </c>
      <c r="Y229" s="148">
        <f t="shared" si="63"/>
        <v>241102.2</v>
      </c>
      <c r="Z229" s="148">
        <f t="shared" si="63"/>
        <v>86762</v>
      </c>
      <c r="AA229" s="148">
        <f t="shared" si="63"/>
        <v>64929.8</v>
      </c>
      <c r="AB229" s="209">
        <f t="shared" si="63"/>
        <v>0</v>
      </c>
      <c r="AC229" s="233">
        <f>SUM(AC230:AC258)</f>
        <v>76803</v>
      </c>
      <c r="AD229" s="6">
        <f>SUM(R229+T229)</f>
        <v>176598.1</v>
      </c>
      <c r="AE229" s="6">
        <f>SUM(U229+X229)</f>
        <v>292364</v>
      </c>
      <c r="AF229" s="6">
        <f>SUM(Y229+AA229)</f>
        <v>306032</v>
      </c>
    </row>
    <row r="230" spans="1:32" ht="30" hidden="1" customHeight="1" x14ac:dyDescent="0.25">
      <c r="B230" s="315" t="s">
        <v>260</v>
      </c>
      <c r="C230" s="315"/>
      <c r="D230" s="328"/>
      <c r="E230" s="328"/>
      <c r="F230" s="328"/>
      <c r="G230" s="318" t="s">
        <v>300</v>
      </c>
      <c r="H230" s="319">
        <f t="shared" ref="H230:AA230" si="64">SUM(H231:H234)</f>
        <v>27100</v>
      </c>
      <c r="I230" s="319">
        <f>SUM(I231:I234)</f>
        <v>0</v>
      </c>
      <c r="J230" s="319">
        <f t="shared" si="64"/>
        <v>39748.699999999997</v>
      </c>
      <c r="K230" s="319">
        <f t="shared" si="64"/>
        <v>19000</v>
      </c>
      <c r="L230" s="319">
        <f t="shared" si="64"/>
        <v>0</v>
      </c>
      <c r="M230" s="319">
        <f t="shared" si="64"/>
        <v>39244.5</v>
      </c>
      <c r="N230" s="319">
        <f t="shared" si="64"/>
        <v>39244.5</v>
      </c>
      <c r="O230" s="319">
        <f t="shared" si="64"/>
        <v>0</v>
      </c>
      <c r="P230" s="319">
        <f t="shared" si="64"/>
        <v>69989.3</v>
      </c>
      <c r="Q230" s="319">
        <f t="shared" si="64"/>
        <v>0</v>
      </c>
      <c r="R230" s="319">
        <f t="shared" si="64"/>
        <v>39574.5</v>
      </c>
      <c r="S230" s="319">
        <f t="shared" si="64"/>
        <v>0</v>
      </c>
      <c r="T230" s="319">
        <f t="shared" si="64"/>
        <v>43728.7</v>
      </c>
      <c r="U230" s="319">
        <f t="shared" si="64"/>
        <v>67364.2</v>
      </c>
      <c r="V230" s="319">
        <f t="shared" si="64"/>
        <v>0</v>
      </c>
      <c r="W230" s="319">
        <f t="shared" si="64"/>
        <v>36000</v>
      </c>
      <c r="X230" s="319">
        <f t="shared" si="64"/>
        <v>0</v>
      </c>
      <c r="Y230" s="319">
        <v>71678.2</v>
      </c>
      <c r="Z230" s="319">
        <f t="shared" si="64"/>
        <v>36000</v>
      </c>
      <c r="AA230" s="319">
        <f t="shared" si="64"/>
        <v>0</v>
      </c>
      <c r="AB230" s="210">
        <f>SUM(AB231)</f>
        <v>0</v>
      </c>
      <c r="AC230" s="234"/>
    </row>
    <row r="231" spans="1:32" ht="114" hidden="1" customHeight="1" x14ac:dyDescent="0.25">
      <c r="B231" s="348" t="s">
        <v>673</v>
      </c>
      <c r="C231" s="348"/>
      <c r="D231" s="347" t="s">
        <v>9</v>
      </c>
      <c r="E231" s="347" t="s">
        <v>13</v>
      </c>
      <c r="F231" s="347" t="s">
        <v>7</v>
      </c>
      <c r="G231" s="354" t="s">
        <v>301</v>
      </c>
      <c r="H231" s="396">
        <v>27000</v>
      </c>
      <c r="I231" s="396"/>
      <c r="J231" s="396">
        <v>39648.699999999997</v>
      </c>
      <c r="K231" s="324">
        <v>19000</v>
      </c>
      <c r="L231" s="324"/>
      <c r="M231" s="319">
        <f>SUM(N231:O231)</f>
        <v>23211</v>
      </c>
      <c r="N231" s="324">
        <v>23211</v>
      </c>
      <c r="O231" s="324"/>
      <c r="P231" s="134">
        <v>66514.8</v>
      </c>
      <c r="Q231" s="319"/>
      <c r="R231" s="397">
        <v>36100</v>
      </c>
      <c r="S231" s="324"/>
      <c r="T231" s="324"/>
      <c r="U231" s="415">
        <v>67364.2</v>
      </c>
      <c r="V231" s="134"/>
      <c r="W231" s="380">
        <v>36000</v>
      </c>
      <c r="X231" s="133"/>
      <c r="Y231" s="415">
        <v>70542.899999999994</v>
      </c>
      <c r="Z231" s="380">
        <v>36000</v>
      </c>
      <c r="AA231" s="324"/>
      <c r="AB231" s="124"/>
      <c r="AC231" s="234">
        <v>15000</v>
      </c>
    </row>
    <row r="232" spans="1:32" ht="81.75" hidden="1" customHeight="1" x14ac:dyDescent="0.25">
      <c r="B232" s="348" t="s">
        <v>559</v>
      </c>
      <c r="C232" s="348"/>
      <c r="D232" s="347" t="s">
        <v>9</v>
      </c>
      <c r="E232" s="347" t="s">
        <v>13</v>
      </c>
      <c r="F232" s="347" t="s">
        <v>7</v>
      </c>
      <c r="G232" s="354" t="s">
        <v>301</v>
      </c>
      <c r="H232" s="396">
        <v>100</v>
      </c>
      <c r="I232" s="396"/>
      <c r="J232" s="396"/>
      <c r="K232" s="324"/>
      <c r="L232" s="324"/>
      <c r="M232" s="319">
        <f>SUM(N232:O232)</f>
        <v>16033.5</v>
      </c>
      <c r="N232" s="324">
        <v>16033.5</v>
      </c>
      <c r="O232" s="324"/>
      <c r="P232" s="134"/>
      <c r="Q232" s="319"/>
      <c r="R232" s="397"/>
      <c r="S232" s="324"/>
      <c r="T232" s="324"/>
      <c r="U232" s="415">
        <v>0</v>
      </c>
      <c r="V232" s="319"/>
      <c r="W232" s="324"/>
      <c r="X232" s="324"/>
      <c r="Y232" s="379">
        <v>0</v>
      </c>
      <c r="Z232" s="324"/>
      <c r="AA232" s="324"/>
      <c r="AB232" s="124"/>
      <c r="AC232" s="234">
        <v>20000</v>
      </c>
    </row>
    <row r="233" spans="1:32" ht="79.5" hidden="1" customHeight="1" x14ac:dyDescent="0.25">
      <c r="B233" s="392" t="s">
        <v>674</v>
      </c>
      <c r="C233" s="348"/>
      <c r="D233" s="347"/>
      <c r="E233" s="347"/>
      <c r="F233" s="347"/>
      <c r="G233" s="354" t="s">
        <v>512</v>
      </c>
      <c r="H233" s="396"/>
      <c r="I233" s="396"/>
      <c r="J233" s="396">
        <v>0</v>
      </c>
      <c r="K233" s="324"/>
      <c r="L233" s="324"/>
      <c r="M233" s="319"/>
      <c r="N233" s="324"/>
      <c r="O233" s="324"/>
      <c r="P233" s="134"/>
      <c r="Q233" s="319"/>
      <c r="R233" s="397"/>
      <c r="S233" s="324"/>
      <c r="T233" s="339">
        <v>43728.7</v>
      </c>
      <c r="U233" s="415"/>
      <c r="V233" s="319"/>
      <c r="W233" s="324"/>
      <c r="X233" s="396"/>
      <c r="Y233" s="379"/>
      <c r="Z233" s="324"/>
      <c r="AA233" s="324"/>
      <c r="AB233" s="124"/>
      <c r="AC233" s="234"/>
    </row>
    <row r="234" spans="1:32" ht="71.25" hidden="1" customHeight="1" x14ac:dyDescent="0.25">
      <c r="B234" s="348" t="s">
        <v>675</v>
      </c>
      <c r="C234" s="348"/>
      <c r="D234" s="347"/>
      <c r="E234" s="347"/>
      <c r="F234" s="347"/>
      <c r="G234" s="354" t="s">
        <v>410</v>
      </c>
      <c r="H234" s="396"/>
      <c r="I234" s="396"/>
      <c r="J234" s="396">
        <v>100</v>
      </c>
      <c r="K234" s="324"/>
      <c r="L234" s="324"/>
      <c r="M234" s="319"/>
      <c r="N234" s="324"/>
      <c r="O234" s="324"/>
      <c r="P234" s="134">
        <v>3474.5</v>
      </c>
      <c r="Q234" s="319"/>
      <c r="R234" s="397">
        <v>3474.5</v>
      </c>
      <c r="S234" s="324"/>
      <c r="T234" s="324"/>
      <c r="U234" s="415"/>
      <c r="V234" s="319"/>
      <c r="W234" s="324"/>
      <c r="X234" s="324"/>
      <c r="Y234" s="379"/>
      <c r="Z234" s="324"/>
      <c r="AA234" s="324"/>
      <c r="AB234" s="124"/>
      <c r="AC234" s="234"/>
    </row>
    <row r="235" spans="1:32" ht="34.5" hidden="1" customHeight="1" x14ac:dyDescent="0.25">
      <c r="B235" s="315" t="s">
        <v>261</v>
      </c>
      <c r="C235" s="315"/>
      <c r="D235" s="328"/>
      <c r="E235" s="328"/>
      <c r="F235" s="328"/>
      <c r="G235" s="318" t="s">
        <v>448</v>
      </c>
      <c r="H235" s="319">
        <f t="shared" ref="H235:AB235" si="65">SUM(H236:H250)</f>
        <v>46415.600000000006</v>
      </c>
      <c r="I235" s="319">
        <f t="shared" si="65"/>
        <v>0</v>
      </c>
      <c r="J235" s="319">
        <f>SUM(J236:J250)</f>
        <v>101328.6</v>
      </c>
      <c r="K235" s="319">
        <f t="shared" si="65"/>
        <v>22657</v>
      </c>
      <c r="L235" s="319">
        <f t="shared" si="65"/>
        <v>56428.799999999996</v>
      </c>
      <c r="M235" s="319">
        <f t="shared" si="65"/>
        <v>55572.9</v>
      </c>
      <c r="N235" s="319">
        <f t="shared" si="65"/>
        <v>23608</v>
      </c>
      <c r="O235" s="319">
        <f t="shared" si="65"/>
        <v>31964.9</v>
      </c>
      <c r="P235" s="319">
        <f t="shared" si="65"/>
        <v>228868</v>
      </c>
      <c r="Q235" s="319">
        <f t="shared" si="65"/>
        <v>0</v>
      </c>
      <c r="R235" s="319">
        <f t="shared" si="65"/>
        <v>44740</v>
      </c>
      <c r="S235" s="319">
        <f t="shared" si="65"/>
        <v>0</v>
      </c>
      <c r="T235" s="319">
        <f t="shared" si="65"/>
        <v>41996.9</v>
      </c>
      <c r="U235" s="319">
        <f t="shared" si="65"/>
        <v>187798.8</v>
      </c>
      <c r="V235" s="319">
        <f t="shared" si="65"/>
        <v>0</v>
      </c>
      <c r="W235" s="319">
        <f t="shared" si="65"/>
        <v>85406.2</v>
      </c>
      <c r="X235" s="319">
        <f t="shared" si="65"/>
        <v>26808</v>
      </c>
      <c r="Y235" s="319">
        <f t="shared" si="65"/>
        <v>159138</v>
      </c>
      <c r="Z235" s="319">
        <f t="shared" si="65"/>
        <v>45369</v>
      </c>
      <c r="AA235" s="319">
        <f t="shared" si="65"/>
        <v>64929.8</v>
      </c>
      <c r="AB235" s="210">
        <f t="shared" si="65"/>
        <v>0</v>
      </c>
      <c r="AC235" s="234"/>
      <c r="AD235" s="6"/>
    </row>
    <row r="236" spans="1:32" ht="83.25" hidden="1" customHeight="1" x14ac:dyDescent="0.25">
      <c r="B236" s="394" t="s">
        <v>513</v>
      </c>
      <c r="C236" s="369"/>
      <c r="D236" s="347" t="s">
        <v>9</v>
      </c>
      <c r="E236" s="347" t="s">
        <v>13</v>
      </c>
      <c r="F236" s="347" t="s">
        <v>15</v>
      </c>
      <c r="G236" s="354" t="s">
        <v>514</v>
      </c>
      <c r="H236" s="302">
        <v>19920</v>
      </c>
      <c r="I236" s="302"/>
      <c r="J236" s="396"/>
      <c r="K236" s="324">
        <v>15025</v>
      </c>
      <c r="L236" s="338"/>
      <c r="M236" s="319">
        <f>SUM(N236:O236)</f>
        <v>17825</v>
      </c>
      <c r="N236" s="324">
        <v>17825</v>
      </c>
      <c r="O236" s="324"/>
      <c r="P236" s="134"/>
      <c r="Q236" s="319"/>
      <c r="R236" s="325"/>
      <c r="S236" s="324"/>
      <c r="T236" s="396"/>
      <c r="U236" s="415"/>
      <c r="V236" s="319">
        <f>SUM(W236:X236)</f>
        <v>0</v>
      </c>
      <c r="W236" s="324"/>
      <c r="X236" s="419">
        <v>0</v>
      </c>
      <c r="Y236" s="379"/>
      <c r="Z236" s="324"/>
      <c r="AA236" s="396">
        <v>0</v>
      </c>
      <c r="AB236" s="124"/>
      <c r="AC236" s="234">
        <v>17000</v>
      </c>
    </row>
    <row r="237" spans="1:32" ht="99" hidden="1" customHeight="1" x14ac:dyDescent="0.25">
      <c r="B237" s="348" t="s">
        <v>705</v>
      </c>
      <c r="C237" s="369"/>
      <c r="D237" s="347"/>
      <c r="E237" s="347"/>
      <c r="F237" s="347"/>
      <c r="G237" s="354" t="s">
        <v>302</v>
      </c>
      <c r="H237" s="396">
        <v>3226.2</v>
      </c>
      <c r="I237" s="396"/>
      <c r="J237" s="396">
        <v>3226.2</v>
      </c>
      <c r="K237" s="324"/>
      <c r="L237" s="338"/>
      <c r="M237" s="319"/>
      <c r="N237" s="324"/>
      <c r="O237" s="324"/>
      <c r="P237" s="134">
        <v>164864</v>
      </c>
      <c r="Q237" s="319"/>
      <c r="R237" s="397">
        <v>36740</v>
      </c>
      <c r="S237" s="324"/>
      <c r="T237" s="338"/>
      <c r="U237" s="415">
        <v>169570</v>
      </c>
      <c r="V237" s="319"/>
      <c r="W237" s="133">
        <v>35000</v>
      </c>
      <c r="X237" s="338"/>
      <c r="Y237" s="415">
        <v>147832</v>
      </c>
      <c r="Z237" s="324">
        <v>35000</v>
      </c>
      <c r="AA237" s="338"/>
      <c r="AB237" s="124"/>
      <c r="AC237" s="234"/>
    </row>
    <row r="238" spans="1:32" ht="119.25" hidden="1" customHeight="1" x14ac:dyDescent="0.25">
      <c r="A238" s="34">
        <v>521</v>
      </c>
      <c r="B238" s="398" t="s">
        <v>676</v>
      </c>
      <c r="C238" s="348"/>
      <c r="D238" s="347" t="s">
        <v>9</v>
      </c>
      <c r="E238" s="347" t="s">
        <v>13</v>
      </c>
      <c r="F238" s="347" t="s">
        <v>15</v>
      </c>
      <c r="G238" s="375" t="s">
        <v>515</v>
      </c>
      <c r="H238" s="302">
        <v>471.6</v>
      </c>
      <c r="I238" s="302"/>
      <c r="J238" s="302">
        <v>74138.600000000006</v>
      </c>
      <c r="K238" s="324"/>
      <c r="L238" s="133">
        <v>431.6</v>
      </c>
      <c r="M238" s="319">
        <f>SUM(N238:O238)</f>
        <v>1551.5</v>
      </c>
      <c r="N238" s="324"/>
      <c r="O238" s="324">
        <v>1551.5</v>
      </c>
      <c r="P238" s="134"/>
      <c r="Q238" s="319"/>
      <c r="R238" s="397"/>
      <c r="S238" s="133"/>
      <c r="T238" s="429">
        <v>33056.5</v>
      </c>
      <c r="U238" s="134"/>
      <c r="V238" s="319"/>
      <c r="W238" s="133"/>
      <c r="X238" s="133">
        <v>17125.3</v>
      </c>
      <c r="Y238" s="379"/>
      <c r="Z238" s="133"/>
      <c r="AA238" s="133">
        <v>0</v>
      </c>
      <c r="AB238" s="124"/>
      <c r="AC238" s="234"/>
    </row>
    <row r="239" spans="1:32" ht="119.25" hidden="1" customHeight="1" x14ac:dyDescent="0.25">
      <c r="B239" s="427" t="s">
        <v>677</v>
      </c>
      <c r="C239" s="398"/>
      <c r="D239" s="358" t="s">
        <v>9</v>
      </c>
      <c r="E239" s="358" t="s">
        <v>516</v>
      </c>
      <c r="F239" s="358" t="s">
        <v>517</v>
      </c>
      <c r="G239" s="152" t="s">
        <v>332</v>
      </c>
      <c r="H239" s="302"/>
      <c r="I239" s="302"/>
      <c r="J239" s="302"/>
      <c r="K239" s="324"/>
      <c r="L239" s="133"/>
      <c r="M239" s="319">
        <f>SUM(N239:O239)</f>
        <v>180</v>
      </c>
      <c r="N239" s="324">
        <v>180</v>
      </c>
      <c r="O239" s="324"/>
      <c r="P239" s="134"/>
      <c r="Q239" s="319"/>
      <c r="R239" s="397"/>
      <c r="S239" s="133"/>
      <c r="T239" s="133"/>
      <c r="U239" s="134"/>
      <c r="V239" s="319"/>
      <c r="W239" s="133"/>
      <c r="X239" s="133"/>
      <c r="Y239" s="379"/>
      <c r="Z239" s="133"/>
      <c r="AA239" s="133">
        <v>54510.9</v>
      </c>
      <c r="AB239" s="124"/>
      <c r="AC239" s="234">
        <v>5000</v>
      </c>
    </row>
    <row r="240" spans="1:32" ht="81" hidden="1" customHeight="1" x14ac:dyDescent="0.25">
      <c r="B240" s="427" t="s">
        <v>678</v>
      </c>
      <c r="C240" s="398"/>
      <c r="D240" s="358"/>
      <c r="E240" s="358"/>
      <c r="F240" s="358"/>
      <c r="G240" s="152"/>
      <c r="H240" s="302"/>
      <c r="I240" s="302"/>
      <c r="J240" s="302"/>
      <c r="K240" s="324"/>
      <c r="L240" s="133"/>
      <c r="M240" s="319"/>
      <c r="N240" s="324"/>
      <c r="O240" s="324"/>
      <c r="P240" s="134">
        <v>2869</v>
      </c>
      <c r="Q240" s="319"/>
      <c r="R240" s="397">
        <v>0</v>
      </c>
      <c r="S240" s="133"/>
      <c r="T240" s="133"/>
      <c r="U240" s="134">
        <v>0</v>
      </c>
      <c r="V240" s="319"/>
      <c r="W240" s="133"/>
      <c r="X240" s="133"/>
      <c r="Y240" s="379">
        <v>0</v>
      </c>
      <c r="Z240" s="133">
        <v>2869</v>
      </c>
      <c r="AA240" s="133"/>
      <c r="AB240" s="124"/>
      <c r="AC240" s="234"/>
    </row>
    <row r="241" spans="1:30" ht="98.25" hidden="1" customHeight="1" x14ac:dyDescent="0.25">
      <c r="B241" s="427" t="s">
        <v>679</v>
      </c>
      <c r="C241" s="398"/>
      <c r="D241" s="358" t="s">
        <v>9</v>
      </c>
      <c r="E241" s="358" t="s">
        <v>13</v>
      </c>
      <c r="F241" s="358" t="s">
        <v>15</v>
      </c>
      <c r="G241" s="152" t="s">
        <v>302</v>
      </c>
      <c r="H241" s="302">
        <v>2500</v>
      </c>
      <c r="I241" s="302"/>
      <c r="J241" s="396"/>
      <c r="K241" s="324"/>
      <c r="L241" s="133"/>
      <c r="M241" s="319"/>
      <c r="N241" s="324"/>
      <c r="O241" s="324"/>
      <c r="P241" s="134">
        <v>12906.2</v>
      </c>
      <c r="Q241" s="319"/>
      <c r="R241" s="397">
        <v>0</v>
      </c>
      <c r="S241" s="133"/>
      <c r="T241" s="133"/>
      <c r="U241" s="134">
        <v>0</v>
      </c>
      <c r="V241" s="319"/>
      <c r="W241" s="325">
        <v>12906.2</v>
      </c>
      <c r="X241" s="133"/>
      <c r="Y241" s="379">
        <v>0</v>
      </c>
      <c r="Z241" s="133"/>
      <c r="AA241" s="133"/>
      <c r="AB241" s="124"/>
      <c r="AC241" s="234">
        <v>5000</v>
      </c>
    </row>
    <row r="242" spans="1:30" ht="111.75" hidden="1" customHeight="1" outlineLevel="1" x14ac:dyDescent="0.25">
      <c r="B242" s="427" t="s">
        <v>518</v>
      </c>
      <c r="C242" s="398"/>
      <c r="D242" s="358"/>
      <c r="E242" s="358"/>
      <c r="F242" s="358"/>
      <c r="G242" s="152"/>
      <c r="H242" s="396"/>
      <c r="I242" s="396"/>
      <c r="J242" s="396"/>
      <c r="K242" s="324"/>
      <c r="L242" s="133"/>
      <c r="M242" s="319"/>
      <c r="N242" s="324"/>
      <c r="O242" s="324"/>
      <c r="P242" s="134"/>
      <c r="Q242" s="319"/>
      <c r="R242" s="397"/>
      <c r="S242" s="133"/>
      <c r="T242" s="133"/>
      <c r="U242" s="134"/>
      <c r="V242" s="319"/>
      <c r="W242" s="133"/>
      <c r="X242" s="133"/>
      <c r="Y242" s="379"/>
      <c r="Z242" s="133"/>
      <c r="AA242" s="133"/>
      <c r="AB242" s="124"/>
      <c r="AC242" s="234"/>
    </row>
    <row r="243" spans="1:30" s="93" customFormat="1" ht="80.25" hidden="1" customHeight="1" collapsed="1" x14ac:dyDescent="0.25">
      <c r="A243" s="34"/>
      <c r="B243" s="320" t="s">
        <v>680</v>
      </c>
      <c r="C243" s="320"/>
      <c r="D243" s="322"/>
      <c r="E243" s="322"/>
      <c r="F243" s="322"/>
      <c r="G243" s="323" t="s">
        <v>302</v>
      </c>
      <c r="H243" s="396">
        <v>303</v>
      </c>
      <c r="I243" s="396"/>
      <c r="J243" s="302">
        <v>303</v>
      </c>
      <c r="K243" s="133">
        <v>2632</v>
      </c>
      <c r="L243" s="133"/>
      <c r="M243" s="319"/>
      <c r="N243" s="133"/>
      <c r="O243" s="133"/>
      <c r="P243" s="134">
        <v>6922.8</v>
      </c>
      <c r="Q243" s="319"/>
      <c r="R243" s="397">
        <v>500</v>
      </c>
      <c r="S243" s="133"/>
      <c r="T243" s="133"/>
      <c r="U243" s="134">
        <v>6922.8</v>
      </c>
      <c r="V243" s="319"/>
      <c r="W243" s="325">
        <v>0</v>
      </c>
      <c r="X243" s="133"/>
      <c r="Y243" s="379">
        <v>0</v>
      </c>
      <c r="Z243" s="133">
        <v>0</v>
      </c>
      <c r="AA243" s="133"/>
      <c r="AB243" s="222"/>
      <c r="AC243" s="237">
        <v>303</v>
      </c>
      <c r="AD243" s="34"/>
    </row>
    <row r="244" spans="1:30" s="93" customFormat="1" ht="99" hidden="1" customHeight="1" x14ac:dyDescent="0.25">
      <c r="A244" s="34">
        <v>522</v>
      </c>
      <c r="B244" s="320" t="s">
        <v>681</v>
      </c>
      <c r="C244" s="334"/>
      <c r="D244" s="331" t="s">
        <v>9</v>
      </c>
      <c r="E244" s="331" t="s">
        <v>13</v>
      </c>
      <c r="F244" s="331" t="s">
        <v>15</v>
      </c>
      <c r="G244" s="332" t="s">
        <v>519</v>
      </c>
      <c r="H244" s="302">
        <v>5750</v>
      </c>
      <c r="I244" s="302"/>
      <c r="J244" s="302">
        <v>5750</v>
      </c>
      <c r="K244" s="133"/>
      <c r="L244" s="133">
        <v>50000</v>
      </c>
      <c r="M244" s="319">
        <f>SUM(N244:O244)</f>
        <v>26208</v>
      </c>
      <c r="N244" s="133"/>
      <c r="O244" s="133">
        <v>26208</v>
      </c>
      <c r="P244" s="134">
        <v>0</v>
      </c>
      <c r="Q244" s="319"/>
      <c r="R244" s="325"/>
      <c r="S244" s="133"/>
      <c r="T244" s="337">
        <v>0</v>
      </c>
      <c r="U244" s="134"/>
      <c r="V244" s="319"/>
      <c r="W244" s="380"/>
      <c r="X244" s="337">
        <v>0</v>
      </c>
      <c r="Y244" s="379"/>
      <c r="Z244" s="133"/>
      <c r="AA244" s="337">
        <v>0</v>
      </c>
      <c r="AB244" s="222"/>
      <c r="AC244" s="237"/>
      <c r="AD244" s="34"/>
    </row>
    <row r="245" spans="1:30" s="101" customFormat="1" ht="1.5" hidden="1" customHeight="1" x14ac:dyDescent="0.25">
      <c r="B245" s="428" t="s">
        <v>356</v>
      </c>
      <c r="C245" s="364"/>
      <c r="D245" s="365" t="s">
        <v>9</v>
      </c>
      <c r="E245" s="365" t="s">
        <v>13</v>
      </c>
      <c r="F245" s="365" t="s">
        <v>15</v>
      </c>
      <c r="G245" s="366" t="s">
        <v>303</v>
      </c>
      <c r="H245" s="302"/>
      <c r="I245" s="302"/>
      <c r="J245" s="302"/>
      <c r="K245" s="367"/>
      <c r="L245" s="367"/>
      <c r="M245" s="368">
        <f>SUM(N245:O245)</f>
        <v>0</v>
      </c>
      <c r="N245" s="367"/>
      <c r="O245" s="367"/>
      <c r="P245" s="368"/>
      <c r="Q245" s="368">
        <f>SUM(S245:T245)</f>
        <v>0</v>
      </c>
      <c r="R245" s="325"/>
      <c r="S245" s="367"/>
      <c r="T245" s="367"/>
      <c r="U245" s="368"/>
      <c r="V245" s="368">
        <f>SUM(W245:X245)</f>
        <v>0</v>
      </c>
      <c r="W245" s="367"/>
      <c r="X245" s="367"/>
      <c r="Y245" s="379">
        <f>SUM(Z245)</f>
        <v>0</v>
      </c>
      <c r="Z245" s="367"/>
      <c r="AA245" s="367"/>
      <c r="AB245" s="213"/>
      <c r="AC245" s="236"/>
    </row>
    <row r="246" spans="1:30" s="101" customFormat="1" ht="93.75" hidden="1" customHeight="1" x14ac:dyDescent="0.25">
      <c r="A246" s="34"/>
      <c r="B246" s="320" t="s">
        <v>682</v>
      </c>
      <c r="C246" s="364"/>
      <c r="D246" s="365"/>
      <c r="E246" s="365"/>
      <c r="F246" s="365"/>
      <c r="G246" s="366"/>
      <c r="H246" s="302"/>
      <c r="I246" s="302"/>
      <c r="J246" s="302">
        <v>1108</v>
      </c>
      <c r="K246" s="367"/>
      <c r="L246" s="367"/>
      <c r="M246" s="368"/>
      <c r="N246" s="367"/>
      <c r="O246" s="367"/>
      <c r="P246" s="368"/>
      <c r="Q246" s="368"/>
      <c r="R246" s="325"/>
      <c r="S246" s="367"/>
      <c r="T246" s="367"/>
      <c r="U246" s="368"/>
      <c r="V246" s="368"/>
      <c r="W246" s="367"/>
      <c r="X246" s="367"/>
      <c r="Y246" s="379"/>
      <c r="Z246" s="367"/>
      <c r="AA246" s="367"/>
      <c r="AB246" s="213"/>
      <c r="AC246" s="236"/>
    </row>
    <row r="247" spans="1:30" s="101" customFormat="1" ht="78.75" hidden="1" customHeight="1" x14ac:dyDescent="0.25">
      <c r="A247" s="34"/>
      <c r="B247" s="320" t="s">
        <v>683</v>
      </c>
      <c r="C247" s="364"/>
      <c r="D247" s="365"/>
      <c r="E247" s="365"/>
      <c r="F247" s="365"/>
      <c r="G247" s="366"/>
      <c r="H247" s="302"/>
      <c r="I247" s="302"/>
      <c r="J247" s="302">
        <v>58</v>
      </c>
      <c r="K247" s="367"/>
      <c r="L247" s="367"/>
      <c r="M247" s="368"/>
      <c r="N247" s="367"/>
      <c r="O247" s="367"/>
      <c r="P247" s="368"/>
      <c r="Q247" s="368"/>
      <c r="R247" s="325"/>
      <c r="S247" s="367"/>
      <c r="T247" s="367"/>
      <c r="U247" s="368"/>
      <c r="V247" s="368"/>
      <c r="W247" s="367"/>
      <c r="X247" s="367"/>
      <c r="Y247" s="379"/>
      <c r="Z247" s="367"/>
      <c r="AA247" s="367"/>
      <c r="AB247" s="213"/>
      <c r="AC247" s="236"/>
    </row>
    <row r="248" spans="1:30" s="36" customFormat="1" ht="80.25" hidden="1" customHeight="1" x14ac:dyDescent="0.25">
      <c r="B248" s="398" t="s">
        <v>684</v>
      </c>
      <c r="C248" s="320"/>
      <c r="D248" s="347" t="s">
        <v>9</v>
      </c>
      <c r="E248" s="347" t="s">
        <v>13</v>
      </c>
      <c r="F248" s="347" t="s">
        <v>15</v>
      </c>
      <c r="G248" s="354" t="s">
        <v>332</v>
      </c>
      <c r="H248" s="302"/>
      <c r="I248" s="302"/>
      <c r="J248" s="302"/>
      <c r="K248" s="133"/>
      <c r="L248" s="133"/>
      <c r="M248" s="302"/>
      <c r="N248" s="133"/>
      <c r="O248" s="133"/>
      <c r="P248" s="134">
        <v>30000</v>
      </c>
      <c r="Q248" s="302"/>
      <c r="R248" s="325">
        <v>0</v>
      </c>
      <c r="S248" s="133"/>
      <c r="T248" s="133"/>
      <c r="U248" s="134">
        <v>0</v>
      </c>
      <c r="V248" s="302"/>
      <c r="W248" s="380">
        <v>30000</v>
      </c>
      <c r="X248" s="133"/>
      <c r="Y248" s="379">
        <v>0</v>
      </c>
      <c r="Z248" s="133"/>
      <c r="AA248" s="133"/>
      <c r="AB248" s="306"/>
      <c r="AC248" s="307"/>
    </row>
    <row r="249" spans="1:30" ht="96.75" hidden="1" customHeight="1" x14ac:dyDescent="0.25">
      <c r="B249" s="348" t="s">
        <v>685</v>
      </c>
      <c r="C249" s="348"/>
      <c r="D249" s="347" t="s">
        <v>9</v>
      </c>
      <c r="E249" s="347" t="s">
        <v>13</v>
      </c>
      <c r="F249" s="347" t="s">
        <v>15</v>
      </c>
      <c r="G249" s="354" t="s">
        <v>304</v>
      </c>
      <c r="H249" s="396">
        <v>5000</v>
      </c>
      <c r="I249" s="396"/>
      <c r="J249" s="396">
        <v>7500</v>
      </c>
      <c r="K249" s="324">
        <v>5000</v>
      </c>
      <c r="L249" s="133"/>
      <c r="M249" s="319">
        <f>SUM(N249:O249)</f>
        <v>5603</v>
      </c>
      <c r="N249" s="324">
        <v>5603</v>
      </c>
      <c r="O249" s="324"/>
      <c r="P249" s="134">
        <v>11306</v>
      </c>
      <c r="Q249" s="319"/>
      <c r="R249" s="397">
        <v>7500</v>
      </c>
      <c r="S249" s="324"/>
      <c r="T249" s="324"/>
      <c r="U249" s="134">
        <v>11306</v>
      </c>
      <c r="V249" s="319"/>
      <c r="W249" s="380">
        <v>7500</v>
      </c>
      <c r="X249" s="324"/>
      <c r="Y249" s="134">
        <v>11306</v>
      </c>
      <c r="Z249" s="380">
        <v>7500</v>
      </c>
      <c r="AA249" s="324"/>
      <c r="AB249" s="124"/>
      <c r="AC249" s="234">
        <v>10000</v>
      </c>
    </row>
    <row r="250" spans="1:30" ht="102" hidden="1" customHeight="1" x14ac:dyDescent="0.25">
      <c r="A250" s="34">
        <v>530</v>
      </c>
      <c r="B250" s="398" t="s">
        <v>686</v>
      </c>
      <c r="C250" s="398"/>
      <c r="D250" s="358" t="s">
        <v>9</v>
      </c>
      <c r="E250" s="358" t="s">
        <v>13</v>
      </c>
      <c r="F250" s="358" t="s">
        <v>15</v>
      </c>
      <c r="G250" s="152" t="s">
        <v>520</v>
      </c>
      <c r="H250" s="302">
        <v>9244.7999999999993</v>
      </c>
      <c r="I250" s="302"/>
      <c r="J250" s="302">
        <v>9244.7999999999993</v>
      </c>
      <c r="K250" s="324"/>
      <c r="L250" s="133">
        <v>5997.2</v>
      </c>
      <c r="M250" s="319">
        <f>SUM(N250:O250)</f>
        <v>4205.3999999999996</v>
      </c>
      <c r="N250" s="324"/>
      <c r="O250" s="324">
        <v>4205.3999999999996</v>
      </c>
      <c r="P250" s="134"/>
      <c r="Q250" s="319"/>
      <c r="R250" s="325"/>
      <c r="S250" s="324"/>
      <c r="T250" s="429">
        <v>8940.4</v>
      </c>
      <c r="U250" s="134"/>
      <c r="V250" s="319"/>
      <c r="W250" s="380"/>
      <c r="X250" s="409">
        <v>9682.7000000000007</v>
      </c>
      <c r="Y250" s="379"/>
      <c r="Z250" s="380"/>
      <c r="AA250" s="409">
        <v>10418.9</v>
      </c>
      <c r="AB250" s="124"/>
      <c r="AC250" s="234"/>
    </row>
    <row r="251" spans="1:30" ht="51" hidden="1" customHeight="1" x14ac:dyDescent="0.25">
      <c r="B251" s="420" t="s">
        <v>262</v>
      </c>
      <c r="C251" s="315"/>
      <c r="D251" s="328"/>
      <c r="E251" s="328"/>
      <c r="F251" s="328"/>
      <c r="G251" s="318" t="s">
        <v>210</v>
      </c>
      <c r="H251" s="319">
        <f t="shared" ref="H251:AB251" si="66">SUM(H252:H252)</f>
        <v>3000</v>
      </c>
      <c r="I251" s="319">
        <f t="shared" si="66"/>
        <v>0</v>
      </c>
      <c r="J251" s="319">
        <f t="shared" si="66"/>
        <v>3000</v>
      </c>
      <c r="K251" s="319">
        <f t="shared" si="66"/>
        <v>1000</v>
      </c>
      <c r="L251" s="319">
        <f t="shared" si="66"/>
        <v>0</v>
      </c>
      <c r="M251" s="319">
        <f t="shared" si="66"/>
        <v>1000</v>
      </c>
      <c r="N251" s="319">
        <f t="shared" si="66"/>
        <v>1000</v>
      </c>
      <c r="O251" s="319">
        <f t="shared" si="66"/>
        <v>0</v>
      </c>
      <c r="P251" s="319">
        <f t="shared" si="66"/>
        <v>6000</v>
      </c>
      <c r="Q251" s="319">
        <f t="shared" si="66"/>
        <v>0</v>
      </c>
      <c r="R251" s="319">
        <f t="shared" si="66"/>
        <v>500</v>
      </c>
      <c r="S251" s="319">
        <f t="shared" si="66"/>
        <v>0</v>
      </c>
      <c r="T251" s="319">
        <f t="shared" si="66"/>
        <v>0</v>
      </c>
      <c r="U251" s="319">
        <f t="shared" si="66"/>
        <v>6000</v>
      </c>
      <c r="V251" s="319">
        <f t="shared" si="66"/>
        <v>0</v>
      </c>
      <c r="W251" s="319">
        <f t="shared" si="66"/>
        <v>3500</v>
      </c>
      <c r="X251" s="319">
        <f t="shared" si="66"/>
        <v>0</v>
      </c>
      <c r="Y251" s="319">
        <f t="shared" si="66"/>
        <v>5893</v>
      </c>
      <c r="Z251" s="319">
        <f t="shared" si="66"/>
        <v>3393</v>
      </c>
      <c r="AA251" s="319">
        <f t="shared" si="66"/>
        <v>0</v>
      </c>
      <c r="AB251" s="210">
        <f t="shared" si="66"/>
        <v>0</v>
      </c>
      <c r="AC251" s="234"/>
    </row>
    <row r="252" spans="1:30" ht="128.25" hidden="1" customHeight="1" x14ac:dyDescent="0.25">
      <c r="B252" s="348" t="s">
        <v>687</v>
      </c>
      <c r="C252" s="348"/>
      <c r="D252" s="350" t="s">
        <v>9</v>
      </c>
      <c r="E252" s="347" t="s">
        <v>11</v>
      </c>
      <c r="F252" s="347" t="s">
        <v>14</v>
      </c>
      <c r="G252" s="354" t="s">
        <v>305</v>
      </c>
      <c r="H252" s="396">
        <v>3000</v>
      </c>
      <c r="I252" s="396"/>
      <c r="J252" s="396">
        <v>3000</v>
      </c>
      <c r="K252" s="324">
        <v>1000</v>
      </c>
      <c r="L252" s="324"/>
      <c r="M252" s="319">
        <f t="shared" ref="M252:M311" si="67">SUM(N252:O252)</f>
        <v>1000</v>
      </c>
      <c r="N252" s="324">
        <v>1000</v>
      </c>
      <c r="O252" s="324"/>
      <c r="P252" s="134">
        <v>6000</v>
      </c>
      <c r="Q252" s="319"/>
      <c r="R252" s="397">
        <v>500</v>
      </c>
      <c r="S252" s="324"/>
      <c r="T252" s="324"/>
      <c r="U252" s="415">
        <v>6000</v>
      </c>
      <c r="V252" s="319"/>
      <c r="W252" s="325">
        <v>3500</v>
      </c>
      <c r="X252" s="324"/>
      <c r="Y252" s="415">
        <v>5893</v>
      </c>
      <c r="Z252" s="325">
        <v>3393</v>
      </c>
      <c r="AA252" s="324"/>
      <c r="AB252" s="124"/>
      <c r="AC252" s="236"/>
    </row>
    <row r="253" spans="1:30" ht="31.5" hidden="1" customHeight="1" x14ac:dyDescent="0.25">
      <c r="B253" s="420" t="s">
        <v>263</v>
      </c>
      <c r="C253" s="315"/>
      <c r="D253" s="328"/>
      <c r="E253" s="328"/>
      <c r="F253" s="328"/>
      <c r="G253" s="318" t="s">
        <v>306</v>
      </c>
      <c r="H253" s="319">
        <f>SUM(H254)</f>
        <v>3500</v>
      </c>
      <c r="I253" s="319">
        <f>SUM(I254)</f>
        <v>0</v>
      </c>
      <c r="J253" s="319">
        <f t="shared" ref="J253:X253" si="68">SUM(J254)</f>
        <v>3500</v>
      </c>
      <c r="K253" s="319">
        <f t="shared" si="68"/>
        <v>3500</v>
      </c>
      <c r="L253" s="319">
        <f t="shared" si="68"/>
        <v>0</v>
      </c>
      <c r="M253" s="319">
        <f t="shared" si="68"/>
        <v>3010.8</v>
      </c>
      <c r="N253" s="319">
        <f t="shared" si="68"/>
        <v>3010.8</v>
      </c>
      <c r="O253" s="319">
        <f t="shared" si="68"/>
        <v>0</v>
      </c>
      <c r="P253" s="319">
        <f t="shared" si="68"/>
        <v>12946.5</v>
      </c>
      <c r="Q253" s="319">
        <f t="shared" si="68"/>
        <v>0</v>
      </c>
      <c r="R253" s="319">
        <f t="shared" si="68"/>
        <v>4000</v>
      </c>
      <c r="S253" s="319">
        <f t="shared" si="68"/>
        <v>0</v>
      </c>
      <c r="T253" s="319">
        <f t="shared" si="68"/>
        <v>0</v>
      </c>
      <c r="U253" s="319">
        <f t="shared" si="68"/>
        <v>2335</v>
      </c>
      <c r="V253" s="319">
        <f t="shared" si="68"/>
        <v>0</v>
      </c>
      <c r="W253" s="319">
        <f t="shared" si="68"/>
        <v>2000</v>
      </c>
      <c r="X253" s="319">
        <f t="shared" si="68"/>
        <v>0</v>
      </c>
      <c r="Y253" s="319">
        <f>SUM(Y254)</f>
        <v>2335</v>
      </c>
      <c r="Z253" s="319">
        <f>SUM(Z254)</f>
        <v>2000</v>
      </c>
      <c r="AA253" s="319">
        <f>SUM(AA254)</f>
        <v>0</v>
      </c>
      <c r="AB253" s="210">
        <f>SUM(AB254)</f>
        <v>0</v>
      </c>
      <c r="AC253" s="234"/>
    </row>
    <row r="254" spans="1:30" ht="70.5" hidden="1" customHeight="1" x14ac:dyDescent="0.25">
      <c r="B254" s="348" t="s">
        <v>688</v>
      </c>
      <c r="C254" s="369"/>
      <c r="D254" s="350" t="s">
        <v>9</v>
      </c>
      <c r="E254" s="347" t="s">
        <v>13</v>
      </c>
      <c r="F254" s="347" t="s">
        <v>12</v>
      </c>
      <c r="G254" s="354" t="s">
        <v>307</v>
      </c>
      <c r="H254" s="396">
        <v>3500</v>
      </c>
      <c r="I254" s="396"/>
      <c r="J254" s="396">
        <v>3500</v>
      </c>
      <c r="K254" s="324">
        <v>3500</v>
      </c>
      <c r="L254" s="324"/>
      <c r="M254" s="319">
        <f t="shared" si="67"/>
        <v>3010.8</v>
      </c>
      <c r="N254" s="324">
        <v>3010.8</v>
      </c>
      <c r="O254" s="338"/>
      <c r="P254" s="134">
        <v>12946.5</v>
      </c>
      <c r="Q254" s="319"/>
      <c r="R254" s="397">
        <v>4000</v>
      </c>
      <c r="S254" s="324"/>
      <c r="T254" s="338"/>
      <c r="U254" s="415">
        <v>2335</v>
      </c>
      <c r="V254" s="319"/>
      <c r="W254" s="325">
        <v>2000</v>
      </c>
      <c r="X254" s="338"/>
      <c r="Y254" s="415">
        <v>2335</v>
      </c>
      <c r="Z254" s="325">
        <v>2000</v>
      </c>
      <c r="AA254" s="338"/>
      <c r="AB254" s="124"/>
      <c r="AC254" s="234">
        <v>3500</v>
      </c>
    </row>
    <row r="255" spans="1:30" ht="30" hidden="1" customHeight="1" x14ac:dyDescent="0.25">
      <c r="B255" s="420" t="s">
        <v>264</v>
      </c>
      <c r="C255" s="315"/>
      <c r="D255" s="328"/>
      <c r="E255" s="328"/>
      <c r="F255" s="328"/>
      <c r="G255" s="318" t="s">
        <v>308</v>
      </c>
      <c r="H255" s="319">
        <f t="shared" ref="H255:AB255" si="69">SUM(H256:H258)</f>
        <v>1003</v>
      </c>
      <c r="I255" s="319">
        <f t="shared" si="69"/>
        <v>0</v>
      </c>
      <c r="J255" s="319">
        <f t="shared" si="69"/>
        <v>1003</v>
      </c>
      <c r="K255" s="319">
        <f t="shared" si="69"/>
        <v>2588.1999999999998</v>
      </c>
      <c r="L255" s="319">
        <f t="shared" si="69"/>
        <v>793.5</v>
      </c>
      <c r="M255" s="319">
        <f t="shared" si="69"/>
        <v>2500</v>
      </c>
      <c r="N255" s="319">
        <f t="shared" si="69"/>
        <v>2500</v>
      </c>
      <c r="O255" s="319">
        <f t="shared" si="69"/>
        <v>0</v>
      </c>
      <c r="P255" s="319">
        <f t="shared" si="69"/>
        <v>2058</v>
      </c>
      <c r="Q255" s="319">
        <f t="shared" si="69"/>
        <v>0</v>
      </c>
      <c r="R255" s="319">
        <f t="shared" si="69"/>
        <v>2058</v>
      </c>
      <c r="S255" s="319">
        <f t="shared" si="69"/>
        <v>0</v>
      </c>
      <c r="T255" s="319">
        <f t="shared" si="69"/>
        <v>0</v>
      </c>
      <c r="U255" s="319">
        <f t="shared" si="69"/>
        <v>2058</v>
      </c>
      <c r="V255" s="319">
        <f t="shared" si="69"/>
        <v>0</v>
      </c>
      <c r="W255" s="319">
        <f t="shared" si="69"/>
        <v>0</v>
      </c>
      <c r="X255" s="319">
        <f t="shared" si="69"/>
        <v>0</v>
      </c>
      <c r="Y255" s="319">
        <f t="shared" si="69"/>
        <v>2058</v>
      </c>
      <c r="Z255" s="319">
        <f t="shared" si="69"/>
        <v>0</v>
      </c>
      <c r="AA255" s="319">
        <f t="shared" si="69"/>
        <v>0</v>
      </c>
      <c r="AB255" s="210">
        <f t="shared" si="69"/>
        <v>0</v>
      </c>
      <c r="AC255" s="234"/>
      <c r="AD255" s="6"/>
    </row>
    <row r="256" spans="1:30" ht="77.25" hidden="1" customHeight="1" x14ac:dyDescent="0.25">
      <c r="B256" s="348" t="s">
        <v>689</v>
      </c>
      <c r="C256" s="369"/>
      <c r="D256" s="350" t="s">
        <v>9</v>
      </c>
      <c r="E256" s="347" t="s">
        <v>13</v>
      </c>
      <c r="F256" s="347" t="s">
        <v>12</v>
      </c>
      <c r="G256" s="354" t="s">
        <v>309</v>
      </c>
      <c r="H256" s="396">
        <v>1003</v>
      </c>
      <c r="I256" s="396"/>
      <c r="J256" s="396">
        <v>1003</v>
      </c>
      <c r="K256" s="133">
        <v>2500</v>
      </c>
      <c r="L256" s="133"/>
      <c r="M256" s="319">
        <f t="shared" si="67"/>
        <v>2500</v>
      </c>
      <c r="N256" s="372">
        <v>2500</v>
      </c>
      <c r="O256" s="372"/>
      <c r="P256" s="134">
        <v>2058</v>
      </c>
      <c r="Q256" s="319"/>
      <c r="R256" s="397">
        <v>2058</v>
      </c>
      <c r="S256" s="324"/>
      <c r="T256" s="133"/>
      <c r="U256" s="415">
        <v>2058</v>
      </c>
      <c r="V256" s="319"/>
      <c r="W256" s="325">
        <v>0</v>
      </c>
      <c r="X256" s="324"/>
      <c r="Y256" s="415">
        <v>2058</v>
      </c>
      <c r="Z256" s="325">
        <v>0</v>
      </c>
      <c r="AA256" s="324"/>
      <c r="AB256" s="124"/>
      <c r="AC256" s="234">
        <v>1000</v>
      </c>
    </row>
    <row r="257" spans="1:32" ht="77.25" hidden="1" customHeight="1" x14ac:dyDescent="0.25">
      <c r="B257" s="348" t="s">
        <v>576</v>
      </c>
      <c r="C257" s="369"/>
      <c r="D257" s="350" t="s">
        <v>9</v>
      </c>
      <c r="E257" s="347" t="s">
        <v>13</v>
      </c>
      <c r="F257" s="347" t="s">
        <v>12</v>
      </c>
      <c r="G257" s="354" t="s">
        <v>309</v>
      </c>
      <c r="H257" s="302"/>
      <c r="I257" s="302"/>
      <c r="J257" s="302">
        <v>0</v>
      </c>
      <c r="K257" s="133">
        <v>88.2</v>
      </c>
      <c r="L257" s="133"/>
      <c r="M257" s="319">
        <f t="shared" si="67"/>
        <v>0</v>
      </c>
      <c r="N257" s="372"/>
      <c r="O257" s="372"/>
      <c r="P257" s="134"/>
      <c r="Q257" s="319"/>
      <c r="R257" s="325"/>
      <c r="S257" s="324"/>
      <c r="T257" s="324"/>
      <c r="U257" s="134"/>
      <c r="V257" s="319"/>
      <c r="W257" s="324"/>
      <c r="X257" s="324"/>
      <c r="Y257" s="379"/>
      <c r="Z257" s="324"/>
      <c r="AA257" s="324"/>
      <c r="AB257" s="124"/>
      <c r="AC257" s="234"/>
    </row>
    <row r="258" spans="1:32" ht="86.25" hidden="1" customHeight="1" x14ac:dyDescent="0.25">
      <c r="A258" s="34">
        <v>521</v>
      </c>
      <c r="B258" s="348" t="s">
        <v>577</v>
      </c>
      <c r="C258" s="369"/>
      <c r="D258" s="350" t="s">
        <v>9</v>
      </c>
      <c r="E258" s="347" t="s">
        <v>13</v>
      </c>
      <c r="F258" s="322" t="s">
        <v>12</v>
      </c>
      <c r="G258" s="323" t="s">
        <v>521</v>
      </c>
      <c r="H258" s="302"/>
      <c r="I258" s="302"/>
      <c r="J258" s="302">
        <v>0</v>
      </c>
      <c r="K258" s="133"/>
      <c r="L258" s="133">
        <v>793.5</v>
      </c>
      <c r="M258" s="319">
        <f t="shared" si="67"/>
        <v>0</v>
      </c>
      <c r="N258" s="372"/>
      <c r="O258" s="372">
        <v>0</v>
      </c>
      <c r="P258" s="134"/>
      <c r="Q258" s="319"/>
      <c r="R258" s="325"/>
      <c r="S258" s="338"/>
      <c r="T258" s="339"/>
      <c r="U258" s="134"/>
      <c r="V258" s="319"/>
      <c r="W258" s="324"/>
      <c r="X258" s="339"/>
      <c r="Y258" s="379"/>
      <c r="Z258" s="324"/>
      <c r="AA258" s="339"/>
      <c r="AB258" s="124">
        <f>SUM(AC258:AD258)</f>
        <v>0</v>
      </c>
      <c r="AC258" s="234"/>
    </row>
    <row r="259" spans="1:32" ht="30.75" hidden="1" customHeight="1" x14ac:dyDescent="0.25">
      <c r="A259" s="34" t="s">
        <v>177</v>
      </c>
      <c r="B259" s="355" t="s">
        <v>265</v>
      </c>
      <c r="C259" s="392"/>
      <c r="D259" s="146"/>
      <c r="E259" s="146"/>
      <c r="F259" s="146"/>
      <c r="G259" s="147" t="s">
        <v>67</v>
      </c>
      <c r="H259" s="148">
        <f t="shared" ref="H259:AC259" si="70">SUM(H260:H261)</f>
        <v>45000</v>
      </c>
      <c r="I259" s="148">
        <f t="shared" si="70"/>
        <v>0</v>
      </c>
      <c r="J259" s="148">
        <f t="shared" si="70"/>
        <v>57236.7</v>
      </c>
      <c r="K259" s="148">
        <f t="shared" si="70"/>
        <v>26370</v>
      </c>
      <c r="L259" s="148">
        <f t="shared" si="70"/>
        <v>0</v>
      </c>
      <c r="M259" s="148">
        <f t="shared" si="70"/>
        <v>33586</v>
      </c>
      <c r="N259" s="148">
        <f t="shared" si="70"/>
        <v>26370</v>
      </c>
      <c r="O259" s="148">
        <f t="shared" si="70"/>
        <v>7216</v>
      </c>
      <c r="P259" s="148">
        <f t="shared" si="70"/>
        <v>0</v>
      </c>
      <c r="Q259" s="148">
        <f t="shared" si="70"/>
        <v>0</v>
      </c>
      <c r="R259" s="148">
        <f t="shared" si="70"/>
        <v>0</v>
      </c>
      <c r="S259" s="148">
        <f t="shared" si="70"/>
        <v>0</v>
      </c>
      <c r="T259" s="148">
        <f t="shared" si="70"/>
        <v>0</v>
      </c>
      <c r="U259" s="148">
        <f t="shared" si="70"/>
        <v>0</v>
      </c>
      <c r="V259" s="148">
        <f t="shared" si="70"/>
        <v>0</v>
      </c>
      <c r="W259" s="148">
        <f t="shared" si="70"/>
        <v>0</v>
      </c>
      <c r="X259" s="148">
        <f t="shared" si="70"/>
        <v>0</v>
      </c>
      <c r="Y259" s="148">
        <f t="shared" si="70"/>
        <v>0</v>
      </c>
      <c r="Z259" s="148">
        <f t="shared" si="70"/>
        <v>0</v>
      </c>
      <c r="AA259" s="148">
        <f t="shared" si="70"/>
        <v>0</v>
      </c>
      <c r="AB259" s="209">
        <f t="shared" si="70"/>
        <v>0</v>
      </c>
      <c r="AC259" s="233">
        <f t="shared" si="70"/>
        <v>30000</v>
      </c>
    </row>
    <row r="260" spans="1:32" ht="66" hidden="1" customHeight="1" x14ac:dyDescent="0.25">
      <c r="A260" s="34">
        <v>520</v>
      </c>
      <c r="B260" s="348" t="s">
        <v>522</v>
      </c>
      <c r="C260" s="348"/>
      <c r="D260" s="350" t="s">
        <v>9</v>
      </c>
      <c r="E260" s="347" t="s">
        <v>11</v>
      </c>
      <c r="F260" s="347" t="s">
        <v>14</v>
      </c>
      <c r="G260" s="354" t="s">
        <v>357</v>
      </c>
      <c r="H260" s="325"/>
      <c r="I260" s="325"/>
      <c r="J260" s="302">
        <v>12236.7</v>
      </c>
      <c r="K260" s="324"/>
      <c r="L260" s="324"/>
      <c r="M260" s="319">
        <f t="shared" si="67"/>
        <v>7216</v>
      </c>
      <c r="N260" s="324"/>
      <c r="O260" s="324">
        <v>7216</v>
      </c>
      <c r="P260" s="134"/>
      <c r="Q260" s="319">
        <f>SUM(S260:T260)</f>
        <v>0</v>
      </c>
      <c r="R260" s="325"/>
      <c r="S260" s="324"/>
      <c r="T260" s="324"/>
      <c r="U260" s="134"/>
      <c r="V260" s="319">
        <f>SUM(W260:X260)</f>
        <v>0</v>
      </c>
      <c r="W260" s="324"/>
      <c r="X260" s="324"/>
      <c r="Y260" s="379">
        <f>SUM(Z260)</f>
        <v>0</v>
      </c>
      <c r="Z260" s="324"/>
      <c r="AA260" s="324"/>
      <c r="AB260" s="124"/>
      <c r="AC260" s="234"/>
    </row>
    <row r="261" spans="1:32" ht="65.25" hidden="1" customHeight="1" x14ac:dyDescent="0.25">
      <c r="B261" s="348" t="s">
        <v>578</v>
      </c>
      <c r="C261" s="348"/>
      <c r="D261" s="350" t="s">
        <v>9</v>
      </c>
      <c r="E261" s="347" t="s">
        <v>11</v>
      </c>
      <c r="F261" s="347" t="s">
        <v>14</v>
      </c>
      <c r="G261" s="354" t="s">
        <v>310</v>
      </c>
      <c r="H261" s="302">
        <v>45000</v>
      </c>
      <c r="I261" s="302"/>
      <c r="J261" s="302">
        <v>45000</v>
      </c>
      <c r="K261" s="324">
        <v>26370</v>
      </c>
      <c r="L261" s="324"/>
      <c r="M261" s="319">
        <f t="shared" si="67"/>
        <v>26370</v>
      </c>
      <c r="N261" s="324">
        <v>26370</v>
      </c>
      <c r="O261" s="324"/>
      <c r="P261" s="134">
        <v>0</v>
      </c>
      <c r="Q261" s="319"/>
      <c r="R261" s="325"/>
      <c r="S261" s="324"/>
      <c r="T261" s="302"/>
      <c r="U261" s="134">
        <v>0</v>
      </c>
      <c r="V261" s="319"/>
      <c r="W261" s="324"/>
      <c r="X261" s="324"/>
      <c r="Y261" s="379">
        <v>0</v>
      </c>
      <c r="Z261" s="324"/>
      <c r="AA261" s="324"/>
      <c r="AB261" s="124"/>
      <c r="AC261" s="234">
        <v>30000</v>
      </c>
    </row>
    <row r="262" spans="1:32" ht="45.75" hidden="1" customHeight="1" x14ac:dyDescent="0.25">
      <c r="A262" s="34" t="s">
        <v>177</v>
      </c>
      <c r="B262" s="351" t="s">
        <v>690</v>
      </c>
      <c r="C262" s="392"/>
      <c r="D262" s="145"/>
      <c r="E262" s="146"/>
      <c r="F262" s="146"/>
      <c r="G262" s="147" t="s">
        <v>68</v>
      </c>
      <c r="H262" s="148">
        <f t="shared" ref="H262:AA262" si="71">SUM(H263:H263)</f>
        <v>25</v>
      </c>
      <c r="I262" s="148">
        <f t="shared" si="71"/>
        <v>0</v>
      </c>
      <c r="J262" s="148">
        <f t="shared" si="71"/>
        <v>2500</v>
      </c>
      <c r="K262" s="148">
        <f t="shared" si="71"/>
        <v>0</v>
      </c>
      <c r="L262" s="148">
        <f t="shared" si="71"/>
        <v>0</v>
      </c>
      <c r="M262" s="148">
        <f t="shared" si="71"/>
        <v>0</v>
      </c>
      <c r="N262" s="148">
        <f t="shared" si="71"/>
        <v>0</v>
      </c>
      <c r="O262" s="148">
        <f t="shared" si="71"/>
        <v>0</v>
      </c>
      <c r="P262" s="148">
        <f t="shared" si="71"/>
        <v>5388</v>
      </c>
      <c r="Q262" s="148">
        <f t="shared" si="71"/>
        <v>0</v>
      </c>
      <c r="R262" s="148">
        <f t="shared" si="71"/>
        <v>0</v>
      </c>
      <c r="S262" s="148">
        <f t="shared" si="71"/>
        <v>0</v>
      </c>
      <c r="T262" s="148">
        <f t="shared" si="71"/>
        <v>0</v>
      </c>
      <c r="U262" s="148">
        <f t="shared" si="71"/>
        <v>9018.7999999999993</v>
      </c>
      <c r="V262" s="148">
        <f t="shared" si="71"/>
        <v>0</v>
      </c>
      <c r="W262" s="148">
        <f t="shared" si="71"/>
        <v>0</v>
      </c>
      <c r="X262" s="148">
        <f t="shared" si="71"/>
        <v>0</v>
      </c>
      <c r="Y262" s="148">
        <f t="shared" si="71"/>
        <v>2786</v>
      </c>
      <c r="Z262" s="148">
        <f t="shared" si="71"/>
        <v>0</v>
      </c>
      <c r="AA262" s="148">
        <f t="shared" si="71"/>
        <v>0</v>
      </c>
      <c r="AB262" s="209"/>
      <c r="AC262" s="233" t="e">
        <f>SUM(#REF!)</f>
        <v>#REF!</v>
      </c>
      <c r="AD262" s="6">
        <f>SUM(R262+T262)</f>
        <v>0</v>
      </c>
      <c r="AE262" s="6">
        <f>SUM(U262+X262)</f>
        <v>9018.7999999999993</v>
      </c>
      <c r="AF262" s="6">
        <f>SUM(Y262+AA262)</f>
        <v>2786</v>
      </c>
    </row>
    <row r="263" spans="1:32" ht="66" hidden="1" customHeight="1" outlineLevel="1" x14ac:dyDescent="0.25">
      <c r="B263" s="348" t="s">
        <v>691</v>
      </c>
      <c r="C263" s="348"/>
      <c r="D263" s="350"/>
      <c r="E263" s="347"/>
      <c r="F263" s="347"/>
      <c r="G263" s="354" t="s">
        <v>449</v>
      </c>
      <c r="H263" s="302">
        <v>25</v>
      </c>
      <c r="I263" s="302"/>
      <c r="J263" s="302">
        <v>2500</v>
      </c>
      <c r="K263" s="324"/>
      <c r="L263" s="324"/>
      <c r="M263" s="319"/>
      <c r="N263" s="324"/>
      <c r="O263" s="324"/>
      <c r="P263" s="134">
        <v>5388</v>
      </c>
      <c r="Q263" s="319"/>
      <c r="R263" s="325"/>
      <c r="S263" s="324"/>
      <c r="T263" s="324"/>
      <c r="U263" s="134">
        <v>9018.7999999999993</v>
      </c>
      <c r="V263" s="319"/>
      <c r="W263" s="324"/>
      <c r="X263" s="324"/>
      <c r="Y263" s="379">
        <v>2786</v>
      </c>
      <c r="Z263" s="324"/>
      <c r="AA263" s="324"/>
      <c r="AB263" s="124"/>
      <c r="AC263" s="234"/>
    </row>
    <row r="264" spans="1:32" ht="49.5" hidden="1" customHeight="1" x14ac:dyDescent="0.25">
      <c r="A264" s="34" t="s">
        <v>177</v>
      </c>
      <c r="B264" s="430" t="s">
        <v>692</v>
      </c>
      <c r="C264" s="391"/>
      <c r="D264" s="145"/>
      <c r="E264" s="146"/>
      <c r="F264" s="146"/>
      <c r="G264" s="147" t="s">
        <v>69</v>
      </c>
      <c r="H264" s="148">
        <f t="shared" ref="H264:AA264" si="72">SUM(H265+H274)</f>
        <v>544.9</v>
      </c>
      <c r="I264" s="148">
        <f t="shared" si="72"/>
        <v>0</v>
      </c>
      <c r="J264" s="148">
        <f t="shared" si="72"/>
        <v>2304.5</v>
      </c>
      <c r="K264" s="148">
        <f t="shared" si="72"/>
        <v>2116.9</v>
      </c>
      <c r="L264" s="148">
        <f t="shared" si="72"/>
        <v>167.9</v>
      </c>
      <c r="M264" s="148">
        <f t="shared" si="72"/>
        <v>3680.8</v>
      </c>
      <c r="N264" s="148">
        <f t="shared" si="72"/>
        <v>2071.9</v>
      </c>
      <c r="O264" s="148">
        <f t="shared" si="72"/>
        <v>1608.9</v>
      </c>
      <c r="P264" s="148">
        <f t="shared" si="72"/>
        <v>850</v>
      </c>
      <c r="Q264" s="148">
        <f t="shared" si="72"/>
        <v>0</v>
      </c>
      <c r="R264" s="148">
        <f t="shared" si="72"/>
        <v>132.69999999999999</v>
      </c>
      <c r="S264" s="148">
        <f t="shared" si="72"/>
        <v>0</v>
      </c>
      <c r="T264" s="148">
        <f t="shared" si="72"/>
        <v>434.6</v>
      </c>
      <c r="U264" s="148">
        <f t="shared" si="72"/>
        <v>850</v>
      </c>
      <c r="V264" s="148">
        <f t="shared" si="72"/>
        <v>0</v>
      </c>
      <c r="W264" s="148">
        <f t="shared" si="72"/>
        <v>133</v>
      </c>
      <c r="X264" s="148">
        <f t="shared" si="72"/>
        <v>435.4</v>
      </c>
      <c r="Y264" s="148">
        <f t="shared" si="72"/>
        <v>850</v>
      </c>
      <c r="Z264" s="148">
        <f t="shared" si="72"/>
        <v>22.5</v>
      </c>
      <c r="AA264" s="148">
        <f t="shared" si="72"/>
        <v>52.6</v>
      </c>
      <c r="AB264" s="209">
        <f>SUM(AB265+AB274)</f>
        <v>0</v>
      </c>
      <c r="AC264" s="233">
        <f>SUM(AC265:AC275)</f>
        <v>613.5</v>
      </c>
    </row>
    <row r="265" spans="1:32" ht="20.25" hidden="1" customHeight="1" x14ac:dyDescent="0.25">
      <c r="B265" s="315" t="s">
        <v>266</v>
      </c>
      <c r="C265" s="315"/>
      <c r="D265" s="327"/>
      <c r="E265" s="328"/>
      <c r="F265" s="328"/>
      <c r="G265" s="318" t="s">
        <v>311</v>
      </c>
      <c r="H265" s="319">
        <f t="shared" ref="H265:AB265" si="73">SUM(H266:H273)</f>
        <v>344.9</v>
      </c>
      <c r="I265" s="319">
        <f t="shared" si="73"/>
        <v>0</v>
      </c>
      <c r="J265" s="319">
        <f t="shared" si="73"/>
        <v>2104.5</v>
      </c>
      <c r="K265" s="319">
        <f t="shared" si="73"/>
        <v>2071.9</v>
      </c>
      <c r="L265" s="319">
        <f t="shared" si="73"/>
        <v>167.9</v>
      </c>
      <c r="M265" s="319">
        <f t="shared" si="73"/>
        <v>3680.8</v>
      </c>
      <c r="N265" s="319">
        <f t="shared" si="73"/>
        <v>2071.9</v>
      </c>
      <c r="O265" s="319">
        <f t="shared" si="73"/>
        <v>1608.9</v>
      </c>
      <c r="P265" s="319">
        <f t="shared" si="73"/>
        <v>500</v>
      </c>
      <c r="Q265" s="319">
        <f t="shared" si="73"/>
        <v>0</v>
      </c>
      <c r="R265" s="319">
        <f t="shared" si="73"/>
        <v>132.69999999999999</v>
      </c>
      <c r="S265" s="319">
        <f t="shared" si="73"/>
        <v>0</v>
      </c>
      <c r="T265" s="319">
        <f t="shared" si="73"/>
        <v>434.6</v>
      </c>
      <c r="U265" s="319">
        <f t="shared" si="73"/>
        <v>500</v>
      </c>
      <c r="V265" s="319">
        <f t="shared" si="73"/>
        <v>0</v>
      </c>
      <c r="W265" s="319">
        <f t="shared" si="73"/>
        <v>133</v>
      </c>
      <c r="X265" s="319">
        <f t="shared" si="73"/>
        <v>435.4</v>
      </c>
      <c r="Y265" s="319">
        <f t="shared" si="73"/>
        <v>500</v>
      </c>
      <c r="Z265" s="319">
        <f t="shared" si="73"/>
        <v>22.5</v>
      </c>
      <c r="AA265" s="319">
        <f t="shared" si="73"/>
        <v>52.6</v>
      </c>
      <c r="AB265" s="210">
        <f t="shared" si="73"/>
        <v>0</v>
      </c>
      <c r="AC265" s="234"/>
    </row>
    <row r="266" spans="1:32" ht="106.5" hidden="1" customHeight="1" x14ac:dyDescent="0.25">
      <c r="A266" s="34">
        <v>520</v>
      </c>
      <c r="B266" s="348" t="s">
        <v>206</v>
      </c>
      <c r="C266" s="348"/>
      <c r="D266" s="350" t="s">
        <v>9</v>
      </c>
      <c r="E266" s="347" t="s">
        <v>7</v>
      </c>
      <c r="F266" s="347" t="s">
        <v>10</v>
      </c>
      <c r="G266" s="354"/>
      <c r="H266" s="325"/>
      <c r="I266" s="325"/>
      <c r="J266" s="319"/>
      <c r="K266" s="324"/>
      <c r="L266" s="324"/>
      <c r="M266" s="319">
        <f t="shared" si="67"/>
        <v>0</v>
      </c>
      <c r="N266" s="372"/>
      <c r="O266" s="372"/>
      <c r="P266" s="374"/>
      <c r="Q266" s="319">
        <f>SUM(S266:T266)</f>
        <v>0</v>
      </c>
      <c r="R266" s="325"/>
      <c r="S266" s="133"/>
      <c r="T266" s="133"/>
      <c r="U266" s="134"/>
      <c r="V266" s="319">
        <f>SUM(W266:X266)</f>
        <v>0</v>
      </c>
      <c r="W266" s="133"/>
      <c r="X266" s="324"/>
      <c r="Y266" s="379">
        <f>SUM(Z266)</f>
        <v>0</v>
      </c>
      <c r="Z266" s="133"/>
      <c r="AA266" s="324"/>
      <c r="AB266" s="124"/>
      <c r="AC266" s="234"/>
    </row>
    <row r="267" spans="1:32" ht="80.25" hidden="1" customHeight="1" x14ac:dyDescent="0.25">
      <c r="A267" s="34">
        <v>521</v>
      </c>
      <c r="B267" s="348" t="s">
        <v>700</v>
      </c>
      <c r="C267" s="348"/>
      <c r="D267" s="350" t="s">
        <v>9</v>
      </c>
      <c r="E267" s="347" t="s">
        <v>7</v>
      </c>
      <c r="F267" s="347" t="s">
        <v>10</v>
      </c>
      <c r="G267" s="375" t="s">
        <v>523</v>
      </c>
      <c r="H267" s="302">
        <v>31.4</v>
      </c>
      <c r="I267" s="302"/>
      <c r="J267" s="302">
        <v>31.4</v>
      </c>
      <c r="K267" s="324"/>
      <c r="L267" s="324">
        <v>167.9</v>
      </c>
      <c r="M267" s="319">
        <f t="shared" si="67"/>
        <v>167.9</v>
      </c>
      <c r="N267" s="372"/>
      <c r="O267" s="372">
        <v>167.9</v>
      </c>
      <c r="P267" s="374"/>
      <c r="Q267" s="319"/>
      <c r="R267" s="325"/>
      <c r="S267" s="133"/>
      <c r="T267" s="526">
        <v>134.6</v>
      </c>
      <c r="U267" s="134"/>
      <c r="V267" s="319"/>
      <c r="W267" s="133"/>
      <c r="X267" s="339">
        <v>135.4</v>
      </c>
      <c r="Y267" s="134"/>
      <c r="Z267" s="133"/>
      <c r="AA267" s="339">
        <v>52.6</v>
      </c>
      <c r="AB267" s="124"/>
      <c r="AC267" s="234"/>
    </row>
    <row r="268" spans="1:32" ht="83.25" hidden="1" customHeight="1" x14ac:dyDescent="0.25">
      <c r="B268" s="348" t="s">
        <v>693</v>
      </c>
      <c r="C268" s="348"/>
      <c r="D268" s="350" t="s">
        <v>9</v>
      </c>
      <c r="E268" s="347" t="s">
        <v>7</v>
      </c>
      <c r="F268" s="347" t="s">
        <v>10</v>
      </c>
      <c r="G268" s="354" t="s">
        <v>312</v>
      </c>
      <c r="H268" s="302">
        <v>13.5</v>
      </c>
      <c r="I268" s="302"/>
      <c r="J268" s="302">
        <v>13.5</v>
      </c>
      <c r="K268" s="324">
        <v>71.900000000000006</v>
      </c>
      <c r="L268" s="324"/>
      <c r="M268" s="319">
        <f t="shared" si="67"/>
        <v>71.900000000000006</v>
      </c>
      <c r="N268" s="372">
        <v>71.900000000000006</v>
      </c>
      <c r="O268" s="372"/>
      <c r="P268" s="374">
        <v>57.7</v>
      </c>
      <c r="Q268" s="319"/>
      <c r="R268" s="325">
        <v>57.7</v>
      </c>
      <c r="S268" s="133"/>
      <c r="T268" s="133"/>
      <c r="U268" s="134">
        <v>58</v>
      </c>
      <c r="V268" s="319"/>
      <c r="W268" s="325">
        <v>58</v>
      </c>
      <c r="X268" s="324"/>
      <c r="Y268" s="134">
        <v>22.5</v>
      </c>
      <c r="Z268" s="325">
        <v>22.5</v>
      </c>
      <c r="AA268" s="324"/>
      <c r="AB268" s="124"/>
      <c r="AC268" s="234">
        <v>13.5</v>
      </c>
    </row>
    <row r="269" spans="1:32" ht="82.5" hidden="1" customHeight="1" x14ac:dyDescent="0.25">
      <c r="B269" s="348" t="s">
        <v>694</v>
      </c>
      <c r="C269" s="348"/>
      <c r="D269" s="350" t="s">
        <v>9</v>
      </c>
      <c r="E269" s="347" t="s">
        <v>7</v>
      </c>
      <c r="F269" s="347" t="s">
        <v>10</v>
      </c>
      <c r="G269" s="375" t="s">
        <v>342</v>
      </c>
      <c r="H269" s="302"/>
      <c r="I269" s="302"/>
      <c r="J269" s="302">
        <v>1159.5999999999999</v>
      </c>
      <c r="K269" s="324"/>
      <c r="L269" s="324"/>
      <c r="M269" s="319">
        <f t="shared" si="67"/>
        <v>1441</v>
      </c>
      <c r="N269" s="372"/>
      <c r="O269" s="372">
        <v>1441</v>
      </c>
      <c r="P269" s="374"/>
      <c r="Q269" s="319"/>
      <c r="R269" s="325"/>
      <c r="S269" s="133"/>
      <c r="T269" s="528">
        <v>300</v>
      </c>
      <c r="U269" s="134"/>
      <c r="V269" s="319"/>
      <c r="W269" s="133"/>
      <c r="X269" s="324">
        <v>300</v>
      </c>
      <c r="Y269" s="134"/>
      <c r="Z269" s="133"/>
      <c r="AA269" s="324">
        <v>0</v>
      </c>
      <c r="AB269" s="124"/>
      <c r="AC269" s="234"/>
    </row>
    <row r="270" spans="1:32" ht="84.75" hidden="1" customHeight="1" x14ac:dyDescent="0.25">
      <c r="B270" s="348" t="s">
        <v>695</v>
      </c>
      <c r="C270" s="348"/>
      <c r="D270" s="350" t="s">
        <v>9</v>
      </c>
      <c r="E270" s="347" t="s">
        <v>7</v>
      </c>
      <c r="F270" s="347" t="s">
        <v>10</v>
      </c>
      <c r="G270" s="354" t="s">
        <v>312</v>
      </c>
      <c r="H270" s="302"/>
      <c r="I270" s="302"/>
      <c r="J270" s="302">
        <v>285.2</v>
      </c>
      <c r="K270" s="324"/>
      <c r="L270" s="324"/>
      <c r="M270" s="319">
        <f t="shared" si="67"/>
        <v>360.2</v>
      </c>
      <c r="N270" s="372">
        <v>360.2</v>
      </c>
      <c r="O270" s="372"/>
      <c r="P270" s="374"/>
      <c r="Q270" s="319"/>
      <c r="R270" s="325">
        <v>75</v>
      </c>
      <c r="S270" s="133"/>
      <c r="T270" s="133"/>
      <c r="U270" s="134"/>
      <c r="V270" s="319"/>
      <c r="W270" s="325">
        <v>75</v>
      </c>
      <c r="X270" s="324"/>
      <c r="Y270" s="134"/>
      <c r="Z270" s="133">
        <v>0</v>
      </c>
      <c r="AA270" s="324"/>
      <c r="AB270" s="124"/>
      <c r="AC270" s="234"/>
    </row>
    <row r="271" spans="1:32" ht="91.5" hidden="1" customHeight="1" x14ac:dyDescent="0.25">
      <c r="B271" s="348" t="s">
        <v>704</v>
      </c>
      <c r="C271" s="348"/>
      <c r="D271" s="350" t="s">
        <v>9</v>
      </c>
      <c r="E271" s="347" t="s">
        <v>7</v>
      </c>
      <c r="F271" s="347" t="s">
        <v>10</v>
      </c>
      <c r="G271" s="354" t="s">
        <v>313</v>
      </c>
      <c r="H271" s="302">
        <v>300</v>
      </c>
      <c r="I271" s="302"/>
      <c r="J271" s="302">
        <v>600</v>
      </c>
      <c r="K271" s="324"/>
      <c r="L271" s="324"/>
      <c r="M271" s="319">
        <f t="shared" si="67"/>
        <v>1384</v>
      </c>
      <c r="N271" s="372">
        <v>1384</v>
      </c>
      <c r="O271" s="372"/>
      <c r="P271" s="374">
        <v>442.3</v>
      </c>
      <c r="Q271" s="319"/>
      <c r="R271" s="325"/>
      <c r="S271" s="133"/>
      <c r="T271" s="324"/>
      <c r="U271" s="134">
        <v>442</v>
      </c>
      <c r="V271" s="319"/>
      <c r="W271" s="133"/>
      <c r="X271" s="324"/>
      <c r="Y271" s="134">
        <v>477.5</v>
      </c>
      <c r="Z271" s="133"/>
      <c r="AA271" s="324"/>
      <c r="AB271" s="124"/>
      <c r="AC271" s="234">
        <v>300</v>
      </c>
    </row>
    <row r="272" spans="1:32" ht="75" hidden="1" customHeight="1" x14ac:dyDescent="0.25">
      <c r="B272" s="348" t="s">
        <v>696</v>
      </c>
      <c r="C272" s="348"/>
      <c r="D272" s="350" t="s">
        <v>9</v>
      </c>
      <c r="E272" s="347" t="s">
        <v>7</v>
      </c>
      <c r="F272" s="347" t="s">
        <v>10</v>
      </c>
      <c r="G272" s="354" t="s">
        <v>313</v>
      </c>
      <c r="H272" s="325"/>
      <c r="I272" s="325"/>
      <c r="J272" s="302">
        <v>14.8</v>
      </c>
      <c r="K272" s="324">
        <v>2000</v>
      </c>
      <c r="L272" s="324"/>
      <c r="M272" s="319">
        <f t="shared" si="67"/>
        <v>255.8</v>
      </c>
      <c r="N272" s="372">
        <v>255.8</v>
      </c>
      <c r="O272" s="372"/>
      <c r="P272" s="374"/>
      <c r="Q272" s="319"/>
      <c r="R272" s="325"/>
      <c r="S272" s="133"/>
      <c r="T272" s="324"/>
      <c r="U272" s="134"/>
      <c r="V272" s="319"/>
      <c r="W272" s="133"/>
      <c r="X272" s="324"/>
      <c r="Y272" s="134">
        <f>SUM(Z272:AA272)</f>
        <v>0</v>
      </c>
      <c r="Z272" s="133"/>
      <c r="AA272" s="324"/>
      <c r="AB272" s="124"/>
      <c r="AC272" s="234"/>
    </row>
    <row r="273" spans="2:32" s="1" customFormat="1" ht="0.75" hidden="1" customHeight="1" x14ac:dyDescent="0.25">
      <c r="B273" s="348" t="s">
        <v>198</v>
      </c>
      <c r="C273" s="348"/>
      <c r="D273" s="350" t="s">
        <v>18</v>
      </c>
      <c r="E273" s="347" t="s">
        <v>16</v>
      </c>
      <c r="F273" s="347" t="s">
        <v>8</v>
      </c>
      <c r="G273" s="354"/>
      <c r="H273" s="325"/>
      <c r="I273" s="325"/>
      <c r="J273" s="319"/>
      <c r="K273" s="324"/>
      <c r="L273" s="324"/>
      <c r="M273" s="319">
        <f t="shared" si="67"/>
        <v>0</v>
      </c>
      <c r="N273" s="372"/>
      <c r="O273" s="372"/>
      <c r="P273" s="374"/>
      <c r="Q273" s="319">
        <f>SUM(S273:T273)</f>
        <v>0</v>
      </c>
      <c r="R273" s="325"/>
      <c r="S273" s="133"/>
      <c r="T273" s="324"/>
      <c r="U273" s="134"/>
      <c r="V273" s="319">
        <f>SUM(W273:X273)</f>
        <v>0</v>
      </c>
      <c r="W273" s="133"/>
      <c r="X273" s="324"/>
      <c r="Y273" s="134">
        <f>SUM(Z273:AA273)</f>
        <v>0</v>
      </c>
      <c r="Z273" s="133"/>
      <c r="AA273" s="324"/>
      <c r="AB273" s="124"/>
      <c r="AC273" s="234"/>
    </row>
    <row r="274" spans="2:32" s="1" customFormat="1" ht="33" hidden="1" customHeight="1" x14ac:dyDescent="0.25">
      <c r="B274" s="315" t="s">
        <v>267</v>
      </c>
      <c r="C274" s="315"/>
      <c r="D274" s="327"/>
      <c r="E274" s="328"/>
      <c r="F274" s="328"/>
      <c r="G274" s="318" t="s">
        <v>314</v>
      </c>
      <c r="H274" s="319">
        <f t="shared" ref="H274:AB274" si="74">SUM(H275:H275)</f>
        <v>200</v>
      </c>
      <c r="I274" s="319">
        <f t="shared" si="74"/>
        <v>0</v>
      </c>
      <c r="J274" s="319">
        <f t="shared" si="74"/>
        <v>200</v>
      </c>
      <c r="K274" s="319">
        <f t="shared" si="74"/>
        <v>45</v>
      </c>
      <c r="L274" s="319">
        <f t="shared" si="74"/>
        <v>0</v>
      </c>
      <c r="M274" s="319">
        <f t="shared" si="74"/>
        <v>0</v>
      </c>
      <c r="N274" s="319">
        <f t="shared" si="74"/>
        <v>0</v>
      </c>
      <c r="O274" s="319">
        <f t="shared" si="74"/>
        <v>0</v>
      </c>
      <c r="P274" s="319">
        <f t="shared" si="74"/>
        <v>350</v>
      </c>
      <c r="Q274" s="319">
        <f t="shared" si="74"/>
        <v>0</v>
      </c>
      <c r="R274" s="319">
        <f t="shared" si="74"/>
        <v>0</v>
      </c>
      <c r="S274" s="319">
        <f t="shared" si="74"/>
        <v>0</v>
      </c>
      <c r="T274" s="319">
        <f t="shared" si="74"/>
        <v>0</v>
      </c>
      <c r="U274" s="319">
        <f t="shared" si="74"/>
        <v>350</v>
      </c>
      <c r="V274" s="319">
        <f t="shared" si="74"/>
        <v>0</v>
      </c>
      <c r="W274" s="319">
        <f t="shared" si="74"/>
        <v>0</v>
      </c>
      <c r="X274" s="319">
        <f t="shared" si="74"/>
        <v>0</v>
      </c>
      <c r="Y274" s="319">
        <f t="shared" si="74"/>
        <v>350</v>
      </c>
      <c r="Z274" s="319">
        <f t="shared" si="74"/>
        <v>0</v>
      </c>
      <c r="AA274" s="319">
        <f t="shared" si="74"/>
        <v>0</v>
      </c>
      <c r="AB274" s="210">
        <f t="shared" si="74"/>
        <v>0</v>
      </c>
      <c r="AC274" s="234"/>
    </row>
    <row r="275" spans="2:32" s="1" customFormat="1" ht="119.25" hidden="1" customHeight="1" x14ac:dyDescent="0.25">
      <c r="B275" s="348" t="s">
        <v>697</v>
      </c>
      <c r="C275" s="315"/>
      <c r="D275" s="330" t="s">
        <v>18</v>
      </c>
      <c r="E275" s="331" t="s">
        <v>7</v>
      </c>
      <c r="F275" s="331" t="s">
        <v>10</v>
      </c>
      <c r="G275" s="332" t="s">
        <v>315</v>
      </c>
      <c r="H275" s="302">
        <v>200</v>
      </c>
      <c r="I275" s="302"/>
      <c r="J275" s="302">
        <v>200</v>
      </c>
      <c r="K275" s="133">
        <v>45</v>
      </c>
      <c r="L275" s="133"/>
      <c r="M275" s="319">
        <f t="shared" si="67"/>
        <v>0</v>
      </c>
      <c r="N275" s="133"/>
      <c r="O275" s="133"/>
      <c r="P275" s="134">
        <v>350</v>
      </c>
      <c r="Q275" s="319"/>
      <c r="R275" s="325"/>
      <c r="S275" s="133"/>
      <c r="T275" s="133"/>
      <c r="U275" s="134">
        <v>350</v>
      </c>
      <c r="V275" s="319"/>
      <c r="W275" s="380"/>
      <c r="X275" s="133"/>
      <c r="Y275" s="134">
        <v>350</v>
      </c>
      <c r="Z275" s="380"/>
      <c r="AA275" s="133"/>
      <c r="AB275" s="124"/>
      <c r="AC275" s="234">
        <v>300</v>
      </c>
    </row>
    <row r="276" spans="2:32" s="1" customFormat="1" ht="47.25" hidden="1" customHeight="1" x14ac:dyDescent="0.25">
      <c r="B276" s="431" t="s">
        <v>698</v>
      </c>
      <c r="C276" s="391"/>
      <c r="D276" s="343"/>
      <c r="E276" s="344"/>
      <c r="F276" s="344"/>
      <c r="G276" s="147" t="s">
        <v>70</v>
      </c>
      <c r="H276" s="148">
        <f t="shared" ref="H276:AA276" si="75">SUM(H277:H282)</f>
        <v>300</v>
      </c>
      <c r="I276" s="148">
        <f t="shared" si="75"/>
        <v>0</v>
      </c>
      <c r="J276" s="148">
        <f t="shared" si="75"/>
        <v>200</v>
      </c>
      <c r="K276" s="148">
        <f t="shared" si="75"/>
        <v>500</v>
      </c>
      <c r="L276" s="148">
        <f t="shared" si="75"/>
        <v>0</v>
      </c>
      <c r="M276" s="148">
        <f t="shared" si="75"/>
        <v>565</v>
      </c>
      <c r="N276" s="148">
        <f t="shared" si="75"/>
        <v>565</v>
      </c>
      <c r="O276" s="148">
        <f t="shared" si="75"/>
        <v>0</v>
      </c>
      <c r="P276" s="148">
        <f t="shared" si="75"/>
        <v>500</v>
      </c>
      <c r="Q276" s="148">
        <f t="shared" si="75"/>
        <v>50</v>
      </c>
      <c r="R276" s="148">
        <f t="shared" si="75"/>
        <v>0</v>
      </c>
      <c r="S276" s="148">
        <f t="shared" si="75"/>
        <v>50</v>
      </c>
      <c r="T276" s="148">
        <f t="shared" si="75"/>
        <v>0</v>
      </c>
      <c r="U276" s="148">
        <f t="shared" si="75"/>
        <v>500</v>
      </c>
      <c r="V276" s="148">
        <f t="shared" si="75"/>
        <v>0</v>
      </c>
      <c r="W276" s="148">
        <f t="shared" si="75"/>
        <v>0</v>
      </c>
      <c r="X276" s="148">
        <f t="shared" si="75"/>
        <v>0</v>
      </c>
      <c r="Y276" s="148">
        <f t="shared" si="75"/>
        <v>500</v>
      </c>
      <c r="Z276" s="148">
        <f t="shared" si="75"/>
        <v>0</v>
      </c>
      <c r="AA276" s="148">
        <f t="shared" si="75"/>
        <v>0</v>
      </c>
      <c r="AB276" s="209">
        <f>SUM(AB277)</f>
        <v>0</v>
      </c>
      <c r="AC276" s="233">
        <v>500</v>
      </c>
    </row>
    <row r="277" spans="2:32" s="1" customFormat="1" ht="88.5" hidden="1" customHeight="1" x14ac:dyDescent="0.25">
      <c r="B277" s="348" t="s">
        <v>699</v>
      </c>
      <c r="C277" s="348"/>
      <c r="D277" s="350" t="s">
        <v>9</v>
      </c>
      <c r="E277" s="347" t="s">
        <v>7</v>
      </c>
      <c r="F277" s="347" t="s">
        <v>10</v>
      </c>
      <c r="G277" s="354" t="s">
        <v>316</v>
      </c>
      <c r="H277" s="302">
        <v>300</v>
      </c>
      <c r="I277" s="302"/>
      <c r="J277" s="302">
        <v>200</v>
      </c>
      <c r="K277" s="324">
        <v>450</v>
      </c>
      <c r="L277" s="324"/>
      <c r="M277" s="319">
        <f t="shared" si="67"/>
        <v>160</v>
      </c>
      <c r="N277" s="372">
        <v>160</v>
      </c>
      <c r="O277" s="372"/>
      <c r="P277" s="374">
        <v>500</v>
      </c>
      <c r="Q277" s="319"/>
      <c r="R277" s="325"/>
      <c r="S277" s="133"/>
      <c r="T277" s="324"/>
      <c r="U277" s="134">
        <v>500</v>
      </c>
      <c r="V277" s="319"/>
      <c r="W277" s="133"/>
      <c r="X277" s="324"/>
      <c r="Y277" s="134">
        <v>500</v>
      </c>
      <c r="Z277" s="133"/>
      <c r="AA277" s="324"/>
      <c r="AB277" s="124"/>
      <c r="AC277" s="234"/>
    </row>
    <row r="278" spans="2:32" s="1" customFormat="1" ht="88.5" hidden="1" customHeight="1" x14ac:dyDescent="0.25">
      <c r="B278" s="348" t="s">
        <v>199</v>
      </c>
      <c r="C278" s="348"/>
      <c r="D278" s="350" t="s">
        <v>9</v>
      </c>
      <c r="E278" s="347" t="s">
        <v>19</v>
      </c>
      <c r="F278" s="347" t="s">
        <v>12</v>
      </c>
      <c r="G278" s="354" t="s">
        <v>316</v>
      </c>
      <c r="H278" s="325"/>
      <c r="I278" s="325"/>
      <c r="J278" s="319"/>
      <c r="K278" s="324"/>
      <c r="L278" s="324"/>
      <c r="M278" s="319">
        <f t="shared" si="67"/>
        <v>205</v>
      </c>
      <c r="N278" s="372">
        <v>205</v>
      </c>
      <c r="O278" s="372"/>
      <c r="P278" s="374"/>
      <c r="Q278" s="319">
        <f>SUM(S278:T278)</f>
        <v>0</v>
      </c>
      <c r="R278" s="325"/>
      <c r="S278" s="133"/>
      <c r="T278" s="324"/>
      <c r="U278" s="134"/>
      <c r="V278" s="319">
        <f>SUM(W278:X278)</f>
        <v>0</v>
      </c>
      <c r="W278" s="133"/>
      <c r="X278" s="324"/>
      <c r="Y278" s="134">
        <f>SUM(Z278:AA278)</f>
        <v>0</v>
      </c>
      <c r="Z278" s="133"/>
      <c r="AA278" s="324"/>
      <c r="AB278" s="124"/>
      <c r="AC278" s="234"/>
    </row>
    <row r="279" spans="2:32" s="1" customFormat="1" ht="88.5" hidden="1" customHeight="1" x14ac:dyDescent="0.25">
      <c r="B279" s="348" t="s">
        <v>199</v>
      </c>
      <c r="C279" s="348"/>
      <c r="D279" s="350" t="s">
        <v>9</v>
      </c>
      <c r="E279" s="347" t="s">
        <v>20</v>
      </c>
      <c r="F279" s="347" t="s">
        <v>12</v>
      </c>
      <c r="G279" s="354" t="s">
        <v>316</v>
      </c>
      <c r="H279" s="325"/>
      <c r="I279" s="325"/>
      <c r="J279" s="319"/>
      <c r="K279" s="324"/>
      <c r="L279" s="324"/>
      <c r="M279" s="319">
        <f t="shared" si="67"/>
        <v>45</v>
      </c>
      <c r="N279" s="372">
        <v>45</v>
      </c>
      <c r="O279" s="372"/>
      <c r="P279" s="374"/>
      <c r="Q279" s="319">
        <f>SUM(S279:T279)</f>
        <v>0</v>
      </c>
      <c r="R279" s="325"/>
      <c r="S279" s="133"/>
      <c r="T279" s="324"/>
      <c r="U279" s="134"/>
      <c r="V279" s="319">
        <f>SUM(W279:X279)</f>
        <v>0</v>
      </c>
      <c r="W279" s="133"/>
      <c r="X279" s="324"/>
      <c r="Y279" s="134">
        <f>SUM(Z279:AA279)</f>
        <v>0</v>
      </c>
      <c r="Z279" s="133"/>
      <c r="AA279" s="324"/>
      <c r="AB279" s="124"/>
      <c r="AC279" s="234"/>
    </row>
    <row r="280" spans="2:32" s="1" customFormat="1" ht="88.5" hidden="1" customHeight="1" x14ac:dyDescent="0.25">
      <c r="B280" s="348" t="s">
        <v>199</v>
      </c>
      <c r="C280" s="348"/>
      <c r="D280" s="350" t="s">
        <v>9</v>
      </c>
      <c r="E280" s="347" t="s">
        <v>14</v>
      </c>
      <c r="F280" s="347" t="s">
        <v>11</v>
      </c>
      <c r="G280" s="354" t="s">
        <v>316</v>
      </c>
      <c r="H280" s="325"/>
      <c r="I280" s="325"/>
      <c r="J280" s="319"/>
      <c r="K280" s="324"/>
      <c r="L280" s="324"/>
      <c r="M280" s="319">
        <f t="shared" si="67"/>
        <v>40</v>
      </c>
      <c r="N280" s="372">
        <v>40</v>
      </c>
      <c r="O280" s="372"/>
      <c r="P280" s="374"/>
      <c r="Q280" s="319">
        <f>SUM(S280:T280)</f>
        <v>0</v>
      </c>
      <c r="R280" s="325"/>
      <c r="S280" s="133"/>
      <c r="T280" s="324"/>
      <c r="U280" s="134"/>
      <c r="V280" s="319">
        <f>SUM(W280:X280)</f>
        <v>0</v>
      </c>
      <c r="W280" s="133"/>
      <c r="X280" s="324"/>
      <c r="Y280" s="134">
        <f>SUM(Z280:AA280)</f>
        <v>0</v>
      </c>
      <c r="Z280" s="133"/>
      <c r="AA280" s="324"/>
      <c r="AB280" s="124"/>
      <c r="AC280" s="234"/>
    </row>
    <row r="281" spans="2:32" s="1" customFormat="1" ht="88.5" hidden="1" customHeight="1" x14ac:dyDescent="0.25">
      <c r="B281" s="348" t="s">
        <v>199</v>
      </c>
      <c r="C281" s="348"/>
      <c r="D281" s="350" t="s">
        <v>18</v>
      </c>
      <c r="E281" s="347" t="s">
        <v>16</v>
      </c>
      <c r="F281" s="347" t="s">
        <v>8</v>
      </c>
      <c r="G281" s="354" t="s">
        <v>316</v>
      </c>
      <c r="H281" s="325"/>
      <c r="I281" s="325"/>
      <c r="J281" s="319"/>
      <c r="K281" s="324"/>
      <c r="L281" s="324"/>
      <c r="M281" s="319">
        <f t="shared" si="67"/>
        <v>115</v>
      </c>
      <c r="N281" s="372">
        <v>115</v>
      </c>
      <c r="O281" s="372"/>
      <c r="P281" s="374"/>
      <c r="Q281" s="319">
        <f>SUM(S281:T281)</f>
        <v>0</v>
      </c>
      <c r="R281" s="325"/>
      <c r="S281" s="133"/>
      <c r="T281" s="324"/>
      <c r="U281" s="134"/>
      <c r="V281" s="319">
        <f>SUM(W281:X281)</f>
        <v>0</v>
      </c>
      <c r="W281" s="133"/>
      <c r="X281" s="324"/>
      <c r="Y281" s="134">
        <f>SUM(Z281:AA281)</f>
        <v>0</v>
      </c>
      <c r="Z281" s="133"/>
      <c r="AA281" s="324"/>
      <c r="AB281" s="124"/>
      <c r="AC281" s="234"/>
    </row>
    <row r="282" spans="2:32" s="1" customFormat="1" ht="88.5" hidden="1" customHeight="1" x14ac:dyDescent="0.25">
      <c r="B282" s="348" t="s">
        <v>199</v>
      </c>
      <c r="C282" s="348"/>
      <c r="D282" s="350" t="s">
        <v>18</v>
      </c>
      <c r="E282" s="347" t="s">
        <v>7</v>
      </c>
      <c r="F282" s="347" t="s">
        <v>10</v>
      </c>
      <c r="G282" s="354" t="s">
        <v>316</v>
      </c>
      <c r="H282" s="325"/>
      <c r="I282" s="325"/>
      <c r="J282" s="319"/>
      <c r="K282" s="324">
        <v>50</v>
      </c>
      <c r="L282" s="324"/>
      <c r="M282" s="319">
        <f t="shared" si="67"/>
        <v>0</v>
      </c>
      <c r="N282" s="372"/>
      <c r="O282" s="372"/>
      <c r="P282" s="374"/>
      <c r="Q282" s="319">
        <f>SUM(S282:T282)</f>
        <v>50</v>
      </c>
      <c r="R282" s="325"/>
      <c r="S282" s="133">
        <v>50</v>
      </c>
      <c r="T282" s="324"/>
      <c r="U282" s="134"/>
      <c r="V282" s="319">
        <f>SUM(W282:X282)</f>
        <v>0</v>
      </c>
      <c r="W282" s="133"/>
      <c r="X282" s="324"/>
      <c r="Y282" s="134">
        <f>SUM(Z282:AA282)</f>
        <v>0</v>
      </c>
      <c r="Z282" s="133"/>
      <c r="AA282" s="324"/>
      <c r="AB282" s="124"/>
      <c r="AC282" s="234"/>
    </row>
    <row r="283" spans="2:32" s="1" customFormat="1" ht="28.5" hidden="1" customHeight="1" x14ac:dyDescent="0.25">
      <c r="B283" s="430" t="s">
        <v>268</v>
      </c>
      <c r="C283" s="391"/>
      <c r="D283" s="343"/>
      <c r="E283" s="344"/>
      <c r="F283" s="344"/>
      <c r="G283" s="147" t="s">
        <v>71</v>
      </c>
      <c r="H283" s="148">
        <f t="shared" ref="H283:AA283" si="76">SUM(H284)</f>
        <v>260</v>
      </c>
      <c r="I283" s="148">
        <f t="shared" si="76"/>
        <v>0</v>
      </c>
      <c r="J283" s="148">
        <f t="shared" si="76"/>
        <v>2379.5</v>
      </c>
      <c r="K283" s="148">
        <f t="shared" si="76"/>
        <v>2557</v>
      </c>
      <c r="L283" s="148">
        <f t="shared" si="76"/>
        <v>0</v>
      </c>
      <c r="M283" s="148">
        <f t="shared" si="76"/>
        <v>2557</v>
      </c>
      <c r="N283" s="148">
        <f t="shared" si="76"/>
        <v>2557</v>
      </c>
      <c r="O283" s="148">
        <f t="shared" si="76"/>
        <v>0</v>
      </c>
      <c r="P283" s="148">
        <f t="shared" si="76"/>
        <v>0</v>
      </c>
      <c r="Q283" s="148">
        <f t="shared" si="76"/>
        <v>0</v>
      </c>
      <c r="R283" s="148">
        <f t="shared" si="76"/>
        <v>0</v>
      </c>
      <c r="S283" s="148">
        <f t="shared" si="76"/>
        <v>0</v>
      </c>
      <c r="T283" s="148">
        <f t="shared" si="76"/>
        <v>0</v>
      </c>
      <c r="U283" s="148">
        <f t="shared" si="76"/>
        <v>0</v>
      </c>
      <c r="V283" s="148">
        <f t="shared" si="76"/>
        <v>0</v>
      </c>
      <c r="W283" s="148">
        <f t="shared" si="76"/>
        <v>0</v>
      </c>
      <c r="X283" s="148">
        <f t="shared" si="76"/>
        <v>0</v>
      </c>
      <c r="Y283" s="148">
        <f t="shared" si="76"/>
        <v>0</v>
      </c>
      <c r="Z283" s="148">
        <f t="shared" si="76"/>
        <v>0</v>
      </c>
      <c r="AA283" s="148">
        <f t="shared" si="76"/>
        <v>0</v>
      </c>
      <c r="AB283" s="209">
        <f>SUM(AB284)</f>
        <v>0</v>
      </c>
      <c r="AC283" s="233">
        <v>200</v>
      </c>
    </row>
    <row r="284" spans="2:32" s="1" customFormat="1" ht="42" hidden="1" customHeight="1" x14ac:dyDescent="0.25">
      <c r="B284" s="348" t="s">
        <v>196</v>
      </c>
      <c r="C284" s="348"/>
      <c r="D284" s="350" t="s">
        <v>9</v>
      </c>
      <c r="E284" s="347" t="s">
        <v>11</v>
      </c>
      <c r="F284" s="347" t="s">
        <v>17</v>
      </c>
      <c r="G284" s="354" t="s">
        <v>317</v>
      </c>
      <c r="H284" s="302">
        <v>260</v>
      </c>
      <c r="I284" s="302"/>
      <c r="J284" s="302">
        <v>2379.5</v>
      </c>
      <c r="K284" s="324">
        <v>2557</v>
      </c>
      <c r="L284" s="324"/>
      <c r="M284" s="319">
        <f t="shared" si="67"/>
        <v>2557</v>
      </c>
      <c r="N284" s="324">
        <v>2557</v>
      </c>
      <c r="O284" s="324"/>
      <c r="P284" s="134"/>
      <c r="Q284" s="302"/>
      <c r="R284" s="302"/>
      <c r="S284" s="133"/>
      <c r="T284" s="133"/>
      <c r="U284" s="134"/>
      <c r="V284" s="302"/>
      <c r="W284" s="133"/>
      <c r="X284" s="324"/>
      <c r="Y284" s="379"/>
      <c r="Z284" s="133"/>
      <c r="AA284" s="324"/>
      <c r="AB284" s="124"/>
      <c r="AC284" s="234"/>
    </row>
    <row r="285" spans="2:32" s="1" customFormat="1" ht="32.25" hidden="1" customHeight="1" x14ac:dyDescent="0.25">
      <c r="B285" s="351" t="s">
        <v>248</v>
      </c>
      <c r="C285" s="392"/>
      <c r="D285" s="145"/>
      <c r="E285" s="146"/>
      <c r="F285" s="146"/>
      <c r="G285" s="147" t="s">
        <v>72</v>
      </c>
      <c r="H285" s="148">
        <f>SUM(H286+H370+H374)</f>
        <v>1893661.0999999999</v>
      </c>
      <c r="I285" s="148">
        <f>SUM(I286+I370+I374)</f>
        <v>0</v>
      </c>
      <c r="J285" s="148">
        <f t="shared" ref="J285:AA285" si="77">SUM(J286+J370+J374)</f>
        <v>1800600.4000000004</v>
      </c>
      <c r="K285" s="148">
        <f t="shared" si="77"/>
        <v>483355.4</v>
      </c>
      <c r="L285" s="148">
        <f t="shared" si="77"/>
        <v>1319767.6000000001</v>
      </c>
      <c r="M285" s="148">
        <f t="shared" si="77"/>
        <v>1882969.6</v>
      </c>
      <c r="N285" s="148">
        <f t="shared" si="77"/>
        <v>513151.99999999988</v>
      </c>
      <c r="O285" s="148">
        <f t="shared" si="77"/>
        <v>1369817.6</v>
      </c>
      <c r="P285" s="148">
        <f t="shared" si="77"/>
        <v>538308.79999999993</v>
      </c>
      <c r="Q285" s="148">
        <f t="shared" si="77"/>
        <v>34293</v>
      </c>
      <c r="R285" s="148">
        <f t="shared" si="77"/>
        <v>300</v>
      </c>
      <c r="S285" s="148">
        <f t="shared" si="77"/>
        <v>0</v>
      </c>
      <c r="T285" s="148">
        <f t="shared" si="77"/>
        <v>1545652.6999999997</v>
      </c>
      <c r="U285" s="148">
        <f t="shared" si="77"/>
        <v>479536.80000000005</v>
      </c>
      <c r="V285" s="148">
        <f t="shared" si="77"/>
        <v>0</v>
      </c>
      <c r="W285" s="148">
        <f t="shared" si="77"/>
        <v>0</v>
      </c>
      <c r="X285" s="148">
        <f t="shared" si="77"/>
        <v>1607986.3</v>
      </c>
      <c r="Y285" s="148">
        <f t="shared" si="77"/>
        <v>596154.00000000012</v>
      </c>
      <c r="Z285" s="148">
        <f t="shared" si="77"/>
        <v>0</v>
      </c>
      <c r="AA285" s="148">
        <f t="shared" si="77"/>
        <v>1472181.9</v>
      </c>
      <c r="AB285" s="209" t="e">
        <f>AB286+AB370+AB374</f>
        <v>#REF!</v>
      </c>
      <c r="AC285" s="233">
        <f>SUM(AC286:AC383)</f>
        <v>350254.3</v>
      </c>
      <c r="AD285" s="6">
        <f>SUM(R285+T285)</f>
        <v>1545952.6999999997</v>
      </c>
      <c r="AE285" s="6">
        <f>SUM(U285+X285)</f>
        <v>2087523.1</v>
      </c>
      <c r="AF285" s="6">
        <f>SUM(Y285+AA285)</f>
        <v>2068335.9</v>
      </c>
    </row>
    <row r="286" spans="2:32" s="1" customFormat="1" ht="27.75" hidden="1" customHeight="1" x14ac:dyDescent="0.25">
      <c r="B286" s="432" t="s">
        <v>247</v>
      </c>
      <c r="C286" s="393"/>
      <c r="D286" s="327"/>
      <c r="E286" s="328"/>
      <c r="F286" s="328"/>
      <c r="G286" s="318" t="s">
        <v>251</v>
      </c>
      <c r="H286" s="319">
        <f>SUM(H287:H301)+H303+H318+H343+H356+H368+H302+H334+H369</f>
        <v>1817714.9</v>
      </c>
      <c r="I286" s="319">
        <f>SUM(I287:I301)+I303+I318+I343+I356+I368+I302+I334+I369</f>
        <v>0</v>
      </c>
      <c r="J286" s="319">
        <f>SUM(J287:J301)+J303+J318+J343+J356+J368+J302+J334</f>
        <v>1708630.3000000003</v>
      </c>
      <c r="K286" s="319">
        <f t="shared" ref="K286:AA286" si="78">SUM(K287:K301)+K303+K318+K343+K356+K368+K302+K334+K369</f>
        <v>429953.4</v>
      </c>
      <c r="L286" s="319">
        <f t="shared" si="78"/>
        <v>1264103.6000000001</v>
      </c>
      <c r="M286" s="319">
        <f t="shared" si="78"/>
        <v>1699655.6</v>
      </c>
      <c r="N286" s="319">
        <f t="shared" si="78"/>
        <v>436233.49999999994</v>
      </c>
      <c r="O286" s="319">
        <f t="shared" si="78"/>
        <v>1263422.1000000001</v>
      </c>
      <c r="P286" s="319">
        <f t="shared" si="78"/>
        <v>380813.2</v>
      </c>
      <c r="Q286" s="319">
        <f t="shared" si="78"/>
        <v>34293</v>
      </c>
      <c r="R286" s="319">
        <f t="shared" si="78"/>
        <v>300</v>
      </c>
      <c r="S286" s="319">
        <f t="shared" si="78"/>
        <v>0</v>
      </c>
      <c r="T286" s="319">
        <f t="shared" si="78"/>
        <v>1531074.2999999998</v>
      </c>
      <c r="U286" s="319">
        <f t="shared" si="78"/>
        <v>395073.4</v>
      </c>
      <c r="V286" s="319">
        <f t="shared" si="78"/>
        <v>0</v>
      </c>
      <c r="W286" s="319">
        <f t="shared" si="78"/>
        <v>0</v>
      </c>
      <c r="X286" s="319">
        <f t="shared" si="78"/>
        <v>1593407.9000000001</v>
      </c>
      <c r="Y286" s="319">
        <f t="shared" si="78"/>
        <v>398144.30000000005</v>
      </c>
      <c r="Z286" s="319">
        <f t="shared" si="78"/>
        <v>0</v>
      </c>
      <c r="AA286" s="319">
        <f t="shared" si="78"/>
        <v>1459343.5</v>
      </c>
      <c r="AB286" s="210" t="e">
        <f>AB287+#REF!+#REF!+#REF!+#REF!+AB288+AB290+AB292+#REF!+AB293+#REF!+AB294+#REF!+AB295+AB297+AB298+AB299+AB300+AB301+AB303+AB318+AB343+AB356+AB368</f>
        <v>#REF!</v>
      </c>
      <c r="AC286" s="234"/>
    </row>
    <row r="287" spans="2:32" s="1" customFormat="1" ht="75" hidden="1" customHeight="1" x14ac:dyDescent="0.25">
      <c r="B287" s="353" t="s">
        <v>524</v>
      </c>
      <c r="C287" s="348"/>
      <c r="D287" s="350" t="s">
        <v>18</v>
      </c>
      <c r="E287" s="347" t="s">
        <v>16</v>
      </c>
      <c r="F287" s="347" t="s">
        <v>8</v>
      </c>
      <c r="G287" s="354" t="s">
        <v>318</v>
      </c>
      <c r="H287" s="302">
        <v>9500</v>
      </c>
      <c r="I287" s="302"/>
      <c r="J287" s="302">
        <v>9623.2999999999993</v>
      </c>
      <c r="K287" s="324">
        <v>3000</v>
      </c>
      <c r="L287" s="324"/>
      <c r="M287" s="319">
        <f>SUM(N287:O287)</f>
        <v>2960.4</v>
      </c>
      <c r="N287" s="324">
        <v>2960.4</v>
      </c>
      <c r="O287" s="324"/>
      <c r="P287" s="134">
        <v>39874.300000000003</v>
      </c>
      <c r="Q287" s="319"/>
      <c r="R287" s="433"/>
      <c r="S287" s="133"/>
      <c r="T287" s="324"/>
      <c r="U287" s="134">
        <v>11815</v>
      </c>
      <c r="V287" s="319"/>
      <c r="W287" s="133"/>
      <c r="X287" s="324"/>
      <c r="Y287" s="134">
        <v>14885.9</v>
      </c>
      <c r="Z287" s="133"/>
      <c r="AA287" s="324"/>
      <c r="AB287" s="124"/>
      <c r="AC287" s="234">
        <v>5000</v>
      </c>
    </row>
    <row r="288" spans="2:32" s="1" customFormat="1" ht="76.5" hidden="1" customHeight="1" x14ac:dyDescent="0.25">
      <c r="B288" s="349" t="s">
        <v>525</v>
      </c>
      <c r="C288" s="348"/>
      <c r="D288" s="347" t="s">
        <v>9</v>
      </c>
      <c r="E288" s="347" t="s">
        <v>16</v>
      </c>
      <c r="F288" s="347" t="s">
        <v>8</v>
      </c>
      <c r="G288" s="354" t="s">
        <v>253</v>
      </c>
      <c r="H288" s="302">
        <v>21301.7</v>
      </c>
      <c r="I288" s="302"/>
      <c r="J288" s="302">
        <v>21301.7</v>
      </c>
      <c r="K288" s="324">
        <v>21183.3</v>
      </c>
      <c r="L288" s="324"/>
      <c r="M288" s="319">
        <f t="shared" si="67"/>
        <v>20822.3</v>
      </c>
      <c r="N288" s="324">
        <v>20822.3</v>
      </c>
      <c r="O288" s="324"/>
      <c r="P288" s="134">
        <v>22315.3</v>
      </c>
      <c r="Q288" s="134"/>
      <c r="R288" s="433"/>
      <c r="S288" s="133"/>
      <c r="T288" s="324"/>
      <c r="U288" s="134">
        <v>22315.3</v>
      </c>
      <c r="V288" s="319"/>
      <c r="W288" s="133"/>
      <c r="X288" s="324"/>
      <c r="Y288" s="134">
        <v>22315.3</v>
      </c>
      <c r="Z288" s="302"/>
      <c r="AA288" s="324"/>
      <c r="AB288" s="124"/>
      <c r="AC288" s="234">
        <v>21831.8</v>
      </c>
    </row>
    <row r="289" spans="1:29" ht="44.25" hidden="1" customHeight="1" x14ac:dyDescent="0.25">
      <c r="B289" s="349" t="s">
        <v>335</v>
      </c>
      <c r="C289" s="348"/>
      <c r="D289" s="347" t="s">
        <v>9</v>
      </c>
      <c r="E289" s="347" t="s">
        <v>16</v>
      </c>
      <c r="F289" s="347" t="s">
        <v>8</v>
      </c>
      <c r="G289" s="354" t="s">
        <v>253</v>
      </c>
      <c r="H289" s="302"/>
      <c r="I289" s="302"/>
      <c r="J289" s="302"/>
      <c r="K289" s="324"/>
      <c r="L289" s="324"/>
      <c r="M289" s="319">
        <f t="shared" si="67"/>
        <v>523</v>
      </c>
      <c r="N289" s="324">
        <v>523</v>
      </c>
      <c r="O289" s="324"/>
      <c r="P289" s="134"/>
      <c r="Q289" s="134"/>
      <c r="R289" s="433"/>
      <c r="S289" s="133"/>
      <c r="T289" s="324"/>
      <c r="U289" s="134"/>
      <c r="V289" s="319"/>
      <c r="W289" s="133"/>
      <c r="X289" s="324"/>
      <c r="Y289" s="134"/>
      <c r="Z289" s="302"/>
      <c r="AA289" s="324"/>
      <c r="AB289" s="124"/>
      <c r="AC289" s="234">
        <v>272.5</v>
      </c>
    </row>
    <row r="290" spans="1:29" ht="63.75" hidden="1" customHeight="1" x14ac:dyDescent="0.25">
      <c r="B290" s="349" t="s">
        <v>526</v>
      </c>
      <c r="C290" s="348"/>
      <c r="D290" s="347" t="s">
        <v>9</v>
      </c>
      <c r="E290" s="347" t="s">
        <v>12</v>
      </c>
      <c r="F290" s="347" t="s">
        <v>21</v>
      </c>
      <c r="G290" s="354" t="s">
        <v>254</v>
      </c>
      <c r="H290" s="302">
        <v>260</v>
      </c>
      <c r="I290" s="302"/>
      <c r="J290" s="302">
        <v>260</v>
      </c>
      <c r="K290" s="324">
        <v>246</v>
      </c>
      <c r="L290" s="324"/>
      <c r="M290" s="319">
        <f t="shared" si="67"/>
        <v>246</v>
      </c>
      <c r="N290" s="324">
        <v>246</v>
      </c>
      <c r="O290" s="324"/>
      <c r="P290" s="134">
        <v>400</v>
      </c>
      <c r="Q290" s="134"/>
      <c r="R290" s="433">
        <v>300</v>
      </c>
      <c r="S290" s="133"/>
      <c r="T290" s="324"/>
      <c r="U290" s="134">
        <v>400</v>
      </c>
      <c r="V290" s="319"/>
      <c r="W290" s="133"/>
      <c r="X290" s="324"/>
      <c r="Y290" s="134">
        <v>400</v>
      </c>
      <c r="Z290" s="302"/>
      <c r="AA290" s="324"/>
      <c r="AB290" s="124"/>
      <c r="AC290" s="234">
        <v>350</v>
      </c>
    </row>
    <row r="291" spans="1:29" ht="63.75" hidden="1" customHeight="1" x14ac:dyDescent="0.25">
      <c r="B291" s="349" t="s">
        <v>527</v>
      </c>
      <c r="C291" s="348"/>
      <c r="D291" s="347" t="s">
        <v>9</v>
      </c>
      <c r="E291" s="347" t="s">
        <v>12</v>
      </c>
      <c r="F291" s="347" t="s">
        <v>21</v>
      </c>
      <c r="G291" s="354" t="s">
        <v>254</v>
      </c>
      <c r="H291" s="302">
        <v>212</v>
      </c>
      <c r="I291" s="302"/>
      <c r="J291" s="302">
        <v>0</v>
      </c>
      <c r="K291" s="324">
        <v>236.5</v>
      </c>
      <c r="L291" s="324"/>
      <c r="M291" s="319">
        <f t="shared" si="67"/>
        <v>236.5</v>
      </c>
      <c r="N291" s="324">
        <v>236.5</v>
      </c>
      <c r="O291" s="324"/>
      <c r="P291" s="134">
        <v>201.4</v>
      </c>
      <c r="Q291" s="134"/>
      <c r="R291" s="433"/>
      <c r="S291" s="133"/>
      <c r="T291" s="324"/>
      <c r="U291" s="134">
        <v>201.4</v>
      </c>
      <c r="V291" s="319"/>
      <c r="W291" s="133"/>
      <c r="X291" s="324"/>
      <c r="Y291" s="134">
        <v>201.4</v>
      </c>
      <c r="Z291" s="302"/>
      <c r="AA291" s="324"/>
      <c r="AB291" s="124"/>
      <c r="AC291" s="234">
        <v>200</v>
      </c>
    </row>
    <row r="292" spans="1:29" ht="60.75" hidden="1" customHeight="1" x14ac:dyDescent="0.25">
      <c r="B292" s="349" t="s">
        <v>528</v>
      </c>
      <c r="C292" s="348"/>
      <c r="D292" s="347" t="s">
        <v>9</v>
      </c>
      <c r="E292" s="347" t="s">
        <v>11</v>
      </c>
      <c r="F292" s="347" t="s">
        <v>17</v>
      </c>
      <c r="G292" s="354" t="s">
        <v>254</v>
      </c>
      <c r="H292" s="302">
        <v>540</v>
      </c>
      <c r="I292" s="302"/>
      <c r="J292" s="302">
        <v>660.6</v>
      </c>
      <c r="K292" s="324">
        <v>569</v>
      </c>
      <c r="L292" s="324"/>
      <c r="M292" s="319">
        <f t="shared" si="67"/>
        <v>569</v>
      </c>
      <c r="N292" s="324">
        <v>569</v>
      </c>
      <c r="O292" s="324"/>
      <c r="P292" s="134">
        <v>1045.9000000000001</v>
      </c>
      <c r="Q292" s="134"/>
      <c r="R292" s="433"/>
      <c r="S292" s="133"/>
      <c r="T292" s="324"/>
      <c r="U292" s="134">
        <v>1045.9000000000001</v>
      </c>
      <c r="V292" s="319"/>
      <c r="W292" s="133"/>
      <c r="X292" s="324"/>
      <c r="Y292" s="134">
        <v>1045.9000000000001</v>
      </c>
      <c r="Z292" s="302"/>
      <c r="AA292" s="324"/>
      <c r="AB292" s="124"/>
      <c r="AC292" s="234">
        <v>500</v>
      </c>
    </row>
    <row r="293" spans="1:29" ht="75" hidden="1" customHeight="1" x14ac:dyDescent="0.25">
      <c r="A293" s="34">
        <v>530</v>
      </c>
      <c r="B293" s="353" t="s">
        <v>587</v>
      </c>
      <c r="C293" s="348"/>
      <c r="D293" s="350" t="s">
        <v>18</v>
      </c>
      <c r="E293" s="347" t="s">
        <v>16</v>
      </c>
      <c r="F293" s="347" t="s">
        <v>12</v>
      </c>
      <c r="G293" s="375" t="s">
        <v>529</v>
      </c>
      <c r="H293" s="337">
        <v>577047</v>
      </c>
      <c r="I293" s="337"/>
      <c r="J293" s="337">
        <v>503912</v>
      </c>
      <c r="K293" s="324"/>
      <c r="L293" s="133">
        <v>388857</v>
      </c>
      <c r="M293" s="319">
        <f t="shared" si="67"/>
        <v>388857</v>
      </c>
      <c r="N293" s="324"/>
      <c r="O293" s="133">
        <v>388857</v>
      </c>
      <c r="P293" s="134"/>
      <c r="Q293" s="319"/>
      <c r="R293" s="325"/>
      <c r="S293" s="133"/>
      <c r="T293" s="339">
        <v>587475</v>
      </c>
      <c r="U293" s="134"/>
      <c r="V293" s="319"/>
      <c r="W293" s="133"/>
      <c r="X293" s="339">
        <v>634399</v>
      </c>
      <c r="Y293" s="379"/>
      <c r="Z293" s="133"/>
      <c r="AA293" s="339">
        <v>605156</v>
      </c>
      <c r="AB293" s="124"/>
      <c r="AC293" s="234"/>
    </row>
    <row r="294" spans="1:29" s="34" customFormat="1" ht="68.25" hidden="1" customHeight="1" x14ac:dyDescent="0.25">
      <c r="A294" s="34">
        <v>530</v>
      </c>
      <c r="B294" s="434" t="s">
        <v>589</v>
      </c>
      <c r="C294" s="334"/>
      <c r="D294" s="330" t="s">
        <v>18</v>
      </c>
      <c r="E294" s="331" t="s">
        <v>16</v>
      </c>
      <c r="F294" s="331" t="s">
        <v>15</v>
      </c>
      <c r="G294" s="336" t="s">
        <v>530</v>
      </c>
      <c r="H294" s="337">
        <v>857801</v>
      </c>
      <c r="I294" s="337"/>
      <c r="J294" s="337">
        <v>804327</v>
      </c>
      <c r="K294" s="133"/>
      <c r="L294" s="133">
        <v>790527.6</v>
      </c>
      <c r="M294" s="319">
        <f t="shared" si="67"/>
        <v>780536.3</v>
      </c>
      <c r="N294" s="133"/>
      <c r="O294" s="133">
        <v>780536.3</v>
      </c>
      <c r="P294" s="134"/>
      <c r="Q294" s="319"/>
      <c r="R294" s="325"/>
      <c r="S294" s="133"/>
      <c r="T294" s="337">
        <v>825094.7</v>
      </c>
      <c r="U294" s="134"/>
      <c r="V294" s="319"/>
      <c r="W294" s="133"/>
      <c r="X294" s="337">
        <v>828847.8</v>
      </c>
      <c r="Y294" s="379"/>
      <c r="Z294" s="133"/>
      <c r="AA294" s="337">
        <v>801356</v>
      </c>
      <c r="AB294" s="211"/>
      <c r="AC294" s="237"/>
    </row>
    <row r="295" spans="1:29" s="34" customFormat="1" ht="79.5" hidden="1" customHeight="1" x14ac:dyDescent="0.25">
      <c r="A295" s="34">
        <v>530</v>
      </c>
      <c r="B295" s="515" t="s">
        <v>590</v>
      </c>
      <c r="C295" s="334"/>
      <c r="D295" s="330" t="s">
        <v>18</v>
      </c>
      <c r="E295" s="331" t="s">
        <v>16</v>
      </c>
      <c r="F295" s="331" t="s">
        <v>8</v>
      </c>
      <c r="G295" s="336" t="s">
        <v>531</v>
      </c>
      <c r="H295" s="337">
        <v>66971</v>
      </c>
      <c r="I295" s="337"/>
      <c r="J295" s="337">
        <v>68591.199999999997</v>
      </c>
      <c r="K295" s="133"/>
      <c r="L295" s="133">
        <v>64582</v>
      </c>
      <c r="M295" s="319">
        <f t="shared" si="67"/>
        <v>64582</v>
      </c>
      <c r="N295" s="133"/>
      <c r="O295" s="133">
        <v>64582</v>
      </c>
      <c r="P295" s="134"/>
      <c r="Q295" s="319"/>
      <c r="R295" s="325"/>
      <c r="S295" s="133"/>
      <c r="T295" s="337">
        <v>41036.199999999997</v>
      </c>
      <c r="U295" s="134"/>
      <c r="V295" s="319"/>
      <c r="W295" s="133"/>
      <c r="X295" s="337">
        <v>41993.599999999999</v>
      </c>
      <c r="Y295" s="379"/>
      <c r="Z295" s="133"/>
      <c r="AA295" s="337">
        <v>10503.7</v>
      </c>
      <c r="AB295" s="124"/>
      <c r="AC295" s="237"/>
    </row>
    <row r="296" spans="1:29" s="34" customFormat="1" ht="86.25" hidden="1" customHeight="1" x14ac:dyDescent="0.25">
      <c r="B296" s="434" t="s">
        <v>588</v>
      </c>
      <c r="C296" s="334"/>
      <c r="D296" s="330"/>
      <c r="E296" s="331"/>
      <c r="F296" s="331"/>
      <c r="G296" s="336"/>
      <c r="H296" s="337"/>
      <c r="I296" s="337"/>
      <c r="J296" s="337"/>
      <c r="K296" s="133"/>
      <c r="L296" s="133"/>
      <c r="M296" s="319"/>
      <c r="N296" s="133"/>
      <c r="O296" s="133"/>
      <c r="P296" s="134"/>
      <c r="Q296" s="319"/>
      <c r="R296" s="325"/>
      <c r="S296" s="133"/>
      <c r="T296" s="337">
        <v>41255.4</v>
      </c>
      <c r="U296" s="134"/>
      <c r="V296" s="319"/>
      <c r="W296" s="133"/>
      <c r="X296" s="337">
        <v>48448.5</v>
      </c>
      <c r="Y296" s="379"/>
      <c r="Z296" s="133"/>
      <c r="AA296" s="337">
        <v>25933.8</v>
      </c>
      <c r="AB296" s="124"/>
      <c r="AC296" s="237"/>
    </row>
    <row r="297" spans="1:29" s="34" customFormat="1" ht="61.5" hidden="1" customHeight="1" x14ac:dyDescent="0.25">
      <c r="A297" s="34">
        <v>530</v>
      </c>
      <c r="B297" s="434" t="s">
        <v>532</v>
      </c>
      <c r="C297" s="334"/>
      <c r="D297" s="330" t="s">
        <v>18</v>
      </c>
      <c r="E297" s="331" t="s">
        <v>16</v>
      </c>
      <c r="F297" s="331" t="s">
        <v>15</v>
      </c>
      <c r="G297" s="336" t="s">
        <v>533</v>
      </c>
      <c r="H297" s="337">
        <v>1920</v>
      </c>
      <c r="I297" s="337"/>
      <c r="J297" s="337">
        <v>1920</v>
      </c>
      <c r="K297" s="133"/>
      <c r="L297" s="133">
        <v>826</v>
      </c>
      <c r="M297" s="319">
        <f t="shared" si="67"/>
        <v>826</v>
      </c>
      <c r="N297" s="133"/>
      <c r="O297" s="133">
        <v>826</v>
      </c>
      <c r="P297" s="134"/>
      <c r="Q297" s="319"/>
      <c r="R297" s="325"/>
      <c r="S297" s="133"/>
      <c r="T297" s="337">
        <v>1920</v>
      </c>
      <c r="U297" s="134"/>
      <c r="V297" s="319"/>
      <c r="W297" s="133"/>
      <c r="X297" s="337">
        <v>1920</v>
      </c>
      <c r="Y297" s="379"/>
      <c r="Z297" s="133"/>
      <c r="AA297" s="337">
        <v>1920</v>
      </c>
      <c r="AB297" s="124"/>
      <c r="AC297" s="237"/>
    </row>
    <row r="298" spans="1:29" ht="79.5" hidden="1" customHeight="1" x14ac:dyDescent="0.25">
      <c r="A298" s="34">
        <v>530</v>
      </c>
      <c r="B298" s="353" t="s">
        <v>534</v>
      </c>
      <c r="C298" s="348"/>
      <c r="D298" s="350" t="s">
        <v>18</v>
      </c>
      <c r="E298" s="347" t="s">
        <v>17</v>
      </c>
      <c r="F298" s="347" t="s">
        <v>11</v>
      </c>
      <c r="G298" s="336" t="s">
        <v>535</v>
      </c>
      <c r="H298" s="337">
        <v>35793</v>
      </c>
      <c r="I298" s="337"/>
      <c r="J298" s="409">
        <v>35793</v>
      </c>
      <c r="K298" s="324"/>
      <c r="L298" s="133">
        <v>17541</v>
      </c>
      <c r="M298" s="319">
        <f t="shared" si="67"/>
        <v>17541</v>
      </c>
      <c r="N298" s="324"/>
      <c r="O298" s="133">
        <v>17541</v>
      </c>
      <c r="P298" s="134"/>
      <c r="Q298" s="319">
        <f>SUM(S298:T298)</f>
        <v>34293</v>
      </c>
      <c r="R298" s="325"/>
      <c r="S298" s="133"/>
      <c r="T298" s="337">
        <v>34293</v>
      </c>
      <c r="U298" s="134"/>
      <c r="V298" s="319"/>
      <c r="W298" s="133"/>
      <c r="X298" s="337">
        <v>37799</v>
      </c>
      <c r="Y298" s="379"/>
      <c r="Z298" s="133"/>
      <c r="AA298" s="337">
        <v>14474</v>
      </c>
      <c r="AB298" s="124"/>
      <c r="AC298" s="234"/>
    </row>
    <row r="299" spans="1:29" ht="79.5" hidden="1" customHeight="1" x14ac:dyDescent="0.25">
      <c r="A299" s="34">
        <v>530</v>
      </c>
      <c r="B299" s="353" t="s">
        <v>536</v>
      </c>
      <c r="C299" s="348"/>
      <c r="D299" s="350" t="s">
        <v>18</v>
      </c>
      <c r="E299" s="347" t="s">
        <v>16</v>
      </c>
      <c r="F299" s="347" t="s">
        <v>12</v>
      </c>
      <c r="G299" s="354" t="s">
        <v>537</v>
      </c>
      <c r="H299" s="302"/>
      <c r="I299" s="302"/>
      <c r="J299" s="338"/>
      <c r="K299" s="324"/>
      <c r="L299" s="133">
        <v>1498.3</v>
      </c>
      <c r="M299" s="319">
        <f t="shared" si="67"/>
        <v>1540.7</v>
      </c>
      <c r="N299" s="324"/>
      <c r="O299" s="133">
        <v>1540.7</v>
      </c>
      <c r="P299" s="134"/>
      <c r="Q299" s="319">
        <f>SUM(S299:T299)</f>
        <v>0</v>
      </c>
      <c r="R299" s="325"/>
      <c r="S299" s="133"/>
      <c r="T299" s="435"/>
      <c r="U299" s="134"/>
      <c r="V299" s="319">
        <f>SUM(W299:X299)</f>
        <v>0</v>
      </c>
      <c r="W299" s="133"/>
      <c r="X299" s="133"/>
      <c r="Y299" s="134">
        <f>SUM(Z299:AA299)</f>
        <v>0</v>
      </c>
      <c r="Z299" s="133"/>
      <c r="AA299" s="133"/>
      <c r="AB299" s="124"/>
      <c r="AC299" s="234"/>
    </row>
    <row r="300" spans="1:29" ht="79.5" hidden="1" customHeight="1" x14ac:dyDescent="0.25">
      <c r="A300" s="34">
        <v>530</v>
      </c>
      <c r="B300" s="353" t="s">
        <v>274</v>
      </c>
      <c r="C300" s="348"/>
      <c r="D300" s="350" t="s">
        <v>18</v>
      </c>
      <c r="E300" s="347" t="s">
        <v>16</v>
      </c>
      <c r="F300" s="347" t="s">
        <v>15</v>
      </c>
      <c r="G300" s="354" t="s">
        <v>256</v>
      </c>
      <c r="H300" s="302"/>
      <c r="I300" s="302"/>
      <c r="J300" s="338"/>
      <c r="K300" s="324"/>
      <c r="L300" s="133">
        <v>127.2</v>
      </c>
      <c r="M300" s="319">
        <f t="shared" si="67"/>
        <v>127.2</v>
      </c>
      <c r="N300" s="324"/>
      <c r="O300" s="133">
        <v>127.2</v>
      </c>
      <c r="P300" s="134"/>
      <c r="Q300" s="319">
        <f>SUM(S300:T300)</f>
        <v>0</v>
      </c>
      <c r="R300" s="325"/>
      <c r="S300" s="133"/>
      <c r="T300" s="435"/>
      <c r="U300" s="134"/>
      <c r="V300" s="319">
        <f>SUM(W300:X300)</f>
        <v>0</v>
      </c>
      <c r="W300" s="133"/>
      <c r="X300" s="133"/>
      <c r="Y300" s="134">
        <f>SUM(Z300:AA300)</f>
        <v>0</v>
      </c>
      <c r="Z300" s="133"/>
      <c r="AA300" s="133"/>
      <c r="AB300" s="124"/>
      <c r="AC300" s="234"/>
    </row>
    <row r="301" spans="1:29" ht="79.5" hidden="1" customHeight="1" x14ac:dyDescent="0.25">
      <c r="A301" s="34">
        <v>530</v>
      </c>
      <c r="B301" s="353" t="s">
        <v>274</v>
      </c>
      <c r="C301" s="348"/>
      <c r="D301" s="350" t="s">
        <v>18</v>
      </c>
      <c r="E301" s="347" t="s">
        <v>16</v>
      </c>
      <c r="F301" s="347" t="s">
        <v>8</v>
      </c>
      <c r="G301" s="354" t="s">
        <v>256</v>
      </c>
      <c r="H301" s="302"/>
      <c r="I301" s="302"/>
      <c r="J301" s="338"/>
      <c r="K301" s="324"/>
      <c r="L301" s="133">
        <v>144.5</v>
      </c>
      <c r="M301" s="319">
        <f t="shared" si="67"/>
        <v>102.1</v>
      </c>
      <c r="N301" s="324"/>
      <c r="O301" s="133">
        <v>102.1</v>
      </c>
      <c r="P301" s="134"/>
      <c r="Q301" s="319">
        <f>SUM(S301:T301)</f>
        <v>0</v>
      </c>
      <c r="R301" s="325"/>
      <c r="S301" s="133"/>
      <c r="T301" s="435"/>
      <c r="U301" s="134"/>
      <c r="V301" s="319">
        <f>SUM(W301:X301)</f>
        <v>0</v>
      </c>
      <c r="W301" s="133"/>
      <c r="X301" s="133"/>
      <c r="Y301" s="134">
        <f>SUM(Z301:AA301)</f>
        <v>0</v>
      </c>
      <c r="Z301" s="133"/>
      <c r="AA301" s="133"/>
      <c r="AB301" s="124"/>
      <c r="AC301" s="234"/>
    </row>
    <row r="302" spans="1:29" ht="66" hidden="1" customHeight="1" x14ac:dyDescent="0.25">
      <c r="B302" s="353" t="s">
        <v>361</v>
      </c>
      <c r="C302" s="348"/>
      <c r="D302" s="350" t="s">
        <v>18</v>
      </c>
      <c r="E302" s="347" t="s">
        <v>16</v>
      </c>
      <c r="F302" s="347" t="s">
        <v>12</v>
      </c>
      <c r="G302" s="354" t="s">
        <v>359</v>
      </c>
      <c r="H302" s="302"/>
      <c r="I302" s="302"/>
      <c r="J302" s="338"/>
      <c r="K302" s="324"/>
      <c r="L302" s="133"/>
      <c r="M302" s="319">
        <f t="shared" si="67"/>
        <v>3532</v>
      </c>
      <c r="N302" s="324"/>
      <c r="O302" s="133">
        <v>3532</v>
      </c>
      <c r="P302" s="134"/>
      <c r="Q302" s="319"/>
      <c r="R302" s="325"/>
      <c r="S302" s="133"/>
      <c r="T302" s="435"/>
      <c r="U302" s="134"/>
      <c r="V302" s="319"/>
      <c r="W302" s="133"/>
      <c r="X302" s="133"/>
      <c r="Y302" s="134"/>
      <c r="Z302" s="133"/>
      <c r="AA302" s="133"/>
      <c r="AB302" s="124"/>
      <c r="AC302" s="234"/>
    </row>
    <row r="303" spans="1:29" ht="62.25" hidden="1" customHeight="1" x14ac:dyDescent="0.25">
      <c r="A303" s="34">
        <v>540</v>
      </c>
      <c r="B303" s="348" t="s">
        <v>358</v>
      </c>
      <c r="C303" s="348"/>
      <c r="D303" s="350" t="s">
        <v>18</v>
      </c>
      <c r="E303" s="347" t="s">
        <v>16</v>
      </c>
      <c r="F303" s="347" t="s">
        <v>12</v>
      </c>
      <c r="G303" s="354" t="s">
        <v>319</v>
      </c>
      <c r="H303" s="252"/>
      <c r="I303" s="252"/>
      <c r="J303" s="381">
        <f t="shared" ref="J303:P303" si="79">SUM(J304:J316)</f>
        <v>0</v>
      </c>
      <c r="K303" s="252">
        <f t="shared" si="79"/>
        <v>0</v>
      </c>
      <c r="L303" s="252">
        <f t="shared" si="79"/>
        <v>0</v>
      </c>
      <c r="M303" s="253">
        <f t="shared" si="79"/>
        <v>801.5</v>
      </c>
      <c r="N303" s="252">
        <f t="shared" si="79"/>
        <v>0</v>
      </c>
      <c r="O303" s="252">
        <f t="shared" si="79"/>
        <v>801.5</v>
      </c>
      <c r="P303" s="250">
        <f t="shared" si="79"/>
        <v>0</v>
      </c>
      <c r="Q303" s="253">
        <f t="shared" ref="Q303:AB303" si="80">SUM(Q304:Q316)</f>
        <v>0</v>
      </c>
      <c r="R303" s="251"/>
      <c r="S303" s="252">
        <f>SUM(S304:S316)</f>
        <v>0</v>
      </c>
      <c r="T303" s="252">
        <f>SUM(T304:T316)</f>
        <v>0</v>
      </c>
      <c r="U303" s="250">
        <f>SUM(U304:U316)</f>
        <v>0</v>
      </c>
      <c r="V303" s="253">
        <f t="shared" si="80"/>
        <v>0</v>
      </c>
      <c r="W303" s="252">
        <f t="shared" si="80"/>
        <v>0</v>
      </c>
      <c r="X303" s="252">
        <f t="shared" si="80"/>
        <v>0</v>
      </c>
      <c r="Y303" s="250">
        <f t="shared" si="80"/>
        <v>0</v>
      </c>
      <c r="Z303" s="252">
        <f t="shared" si="80"/>
        <v>0</v>
      </c>
      <c r="AA303" s="252">
        <f t="shared" si="80"/>
        <v>0</v>
      </c>
      <c r="AB303" s="214">
        <f t="shared" si="80"/>
        <v>0</v>
      </c>
      <c r="AC303" s="234"/>
    </row>
    <row r="304" spans="1:29" ht="15" hidden="1" customHeight="1" outlineLevel="1" x14ac:dyDescent="0.25">
      <c r="B304" s="436" t="s">
        <v>88</v>
      </c>
      <c r="C304" s="348"/>
      <c r="D304" s="350" t="s">
        <v>18</v>
      </c>
      <c r="E304" s="347" t="s">
        <v>16</v>
      </c>
      <c r="F304" s="347" t="s">
        <v>12</v>
      </c>
      <c r="G304" s="354" t="s">
        <v>319</v>
      </c>
      <c r="H304" s="302"/>
      <c r="I304" s="302"/>
      <c r="J304" s="338"/>
      <c r="K304" s="324"/>
      <c r="L304" s="133"/>
      <c r="M304" s="319">
        <f t="shared" si="67"/>
        <v>0</v>
      </c>
      <c r="N304" s="324"/>
      <c r="O304" s="133"/>
      <c r="P304" s="134"/>
      <c r="Q304" s="319">
        <f t="shared" ref="Q304:Q316" si="81">SUM(S304:T304)</f>
        <v>0</v>
      </c>
      <c r="R304" s="325"/>
      <c r="S304" s="133"/>
      <c r="T304" s="133"/>
      <c r="U304" s="134"/>
      <c r="V304" s="319">
        <f t="shared" ref="V304:V316" si="82">SUM(W304:X304)</f>
        <v>0</v>
      </c>
      <c r="W304" s="133"/>
      <c r="X304" s="133"/>
      <c r="Y304" s="134">
        <f t="shared" ref="Y304:Y316" si="83">SUM(Z304:AA304)</f>
        <v>0</v>
      </c>
      <c r="Z304" s="133"/>
      <c r="AA304" s="133"/>
      <c r="AB304" s="124">
        <f t="shared" ref="AB304:AB316" si="84">SUM(AC304:AD304)</f>
        <v>0</v>
      </c>
      <c r="AC304" s="234"/>
    </row>
    <row r="305" spans="2:29" s="1" customFormat="1" ht="15" hidden="1" customHeight="1" outlineLevel="1" x14ac:dyDescent="0.25">
      <c r="B305" s="436" t="s">
        <v>89</v>
      </c>
      <c r="C305" s="348"/>
      <c r="D305" s="350" t="s">
        <v>18</v>
      </c>
      <c r="E305" s="347" t="s">
        <v>16</v>
      </c>
      <c r="F305" s="347" t="s">
        <v>12</v>
      </c>
      <c r="G305" s="354" t="s">
        <v>319</v>
      </c>
      <c r="H305" s="302"/>
      <c r="I305" s="302"/>
      <c r="J305" s="338"/>
      <c r="K305" s="324"/>
      <c r="L305" s="133"/>
      <c r="M305" s="319">
        <f t="shared" si="67"/>
        <v>200</v>
      </c>
      <c r="N305" s="324"/>
      <c r="O305" s="133">
        <v>200</v>
      </c>
      <c r="P305" s="134"/>
      <c r="Q305" s="319">
        <f t="shared" si="81"/>
        <v>0</v>
      </c>
      <c r="R305" s="325"/>
      <c r="S305" s="133"/>
      <c r="T305" s="133"/>
      <c r="U305" s="134"/>
      <c r="V305" s="319">
        <f t="shared" si="82"/>
        <v>0</v>
      </c>
      <c r="W305" s="133"/>
      <c r="X305" s="133"/>
      <c r="Y305" s="134">
        <f t="shared" si="83"/>
        <v>0</v>
      </c>
      <c r="Z305" s="133"/>
      <c r="AA305" s="133"/>
      <c r="AB305" s="124">
        <f t="shared" si="84"/>
        <v>0</v>
      </c>
      <c r="AC305" s="234"/>
    </row>
    <row r="306" spans="2:29" s="1" customFormat="1" ht="15" hidden="1" customHeight="1" outlineLevel="1" x14ac:dyDescent="0.25">
      <c r="B306" s="436" t="s">
        <v>90</v>
      </c>
      <c r="C306" s="348"/>
      <c r="D306" s="350" t="s">
        <v>18</v>
      </c>
      <c r="E306" s="347" t="s">
        <v>16</v>
      </c>
      <c r="F306" s="347" t="s">
        <v>12</v>
      </c>
      <c r="G306" s="354" t="s">
        <v>319</v>
      </c>
      <c r="H306" s="302"/>
      <c r="I306" s="302"/>
      <c r="J306" s="338"/>
      <c r="K306" s="324"/>
      <c r="L306" s="133"/>
      <c r="M306" s="319">
        <f t="shared" si="67"/>
        <v>0</v>
      </c>
      <c r="N306" s="324"/>
      <c r="O306" s="133"/>
      <c r="P306" s="134"/>
      <c r="Q306" s="319">
        <f t="shared" si="81"/>
        <v>0</v>
      </c>
      <c r="R306" s="325"/>
      <c r="S306" s="133"/>
      <c r="T306" s="133"/>
      <c r="U306" s="134"/>
      <c r="V306" s="319">
        <f t="shared" si="82"/>
        <v>0</v>
      </c>
      <c r="W306" s="133"/>
      <c r="X306" s="133"/>
      <c r="Y306" s="134">
        <f t="shared" si="83"/>
        <v>0</v>
      </c>
      <c r="Z306" s="133"/>
      <c r="AA306" s="133"/>
      <c r="AB306" s="124">
        <f t="shared" si="84"/>
        <v>0</v>
      </c>
      <c r="AC306" s="234"/>
    </row>
    <row r="307" spans="2:29" s="1" customFormat="1" ht="15" hidden="1" customHeight="1" outlineLevel="1" x14ac:dyDescent="0.25">
      <c r="B307" s="436" t="s">
        <v>91</v>
      </c>
      <c r="C307" s="348"/>
      <c r="D307" s="350" t="s">
        <v>18</v>
      </c>
      <c r="E307" s="347" t="s">
        <v>16</v>
      </c>
      <c r="F307" s="347" t="s">
        <v>12</v>
      </c>
      <c r="G307" s="354" t="s">
        <v>319</v>
      </c>
      <c r="H307" s="302"/>
      <c r="I307" s="302"/>
      <c r="J307" s="338"/>
      <c r="K307" s="324"/>
      <c r="L307" s="133"/>
      <c r="M307" s="319">
        <f t="shared" si="67"/>
        <v>0</v>
      </c>
      <c r="N307" s="324"/>
      <c r="O307" s="133"/>
      <c r="P307" s="134"/>
      <c r="Q307" s="319">
        <f t="shared" si="81"/>
        <v>0</v>
      </c>
      <c r="R307" s="325"/>
      <c r="S307" s="133"/>
      <c r="T307" s="133"/>
      <c r="U307" s="134"/>
      <c r="V307" s="319">
        <f t="shared" si="82"/>
        <v>0</v>
      </c>
      <c r="W307" s="133"/>
      <c r="X307" s="133"/>
      <c r="Y307" s="134">
        <f t="shared" si="83"/>
        <v>0</v>
      </c>
      <c r="Z307" s="133"/>
      <c r="AA307" s="133"/>
      <c r="AB307" s="124">
        <f t="shared" si="84"/>
        <v>0</v>
      </c>
      <c r="AC307" s="234"/>
    </row>
    <row r="308" spans="2:29" s="1" customFormat="1" ht="15" hidden="1" customHeight="1" outlineLevel="1" x14ac:dyDescent="0.25">
      <c r="B308" s="436" t="s">
        <v>92</v>
      </c>
      <c r="C308" s="348"/>
      <c r="D308" s="350" t="s">
        <v>18</v>
      </c>
      <c r="E308" s="347" t="s">
        <v>16</v>
      </c>
      <c r="F308" s="347" t="s">
        <v>12</v>
      </c>
      <c r="G308" s="354" t="s">
        <v>319</v>
      </c>
      <c r="H308" s="302"/>
      <c r="I308" s="302"/>
      <c r="J308" s="338"/>
      <c r="K308" s="324"/>
      <c r="L308" s="133"/>
      <c r="M308" s="319">
        <f t="shared" si="67"/>
        <v>0</v>
      </c>
      <c r="N308" s="324"/>
      <c r="O308" s="133"/>
      <c r="P308" s="134"/>
      <c r="Q308" s="319">
        <f t="shared" si="81"/>
        <v>0</v>
      </c>
      <c r="R308" s="325"/>
      <c r="S308" s="133"/>
      <c r="T308" s="133"/>
      <c r="U308" s="134"/>
      <c r="V308" s="319">
        <f t="shared" si="82"/>
        <v>0</v>
      </c>
      <c r="W308" s="133"/>
      <c r="X308" s="133"/>
      <c r="Y308" s="134">
        <f t="shared" si="83"/>
        <v>0</v>
      </c>
      <c r="Z308" s="133"/>
      <c r="AA308" s="133"/>
      <c r="AB308" s="124">
        <f t="shared" si="84"/>
        <v>0</v>
      </c>
      <c r="AC308" s="234"/>
    </row>
    <row r="309" spans="2:29" s="1" customFormat="1" ht="15" hidden="1" customHeight="1" outlineLevel="1" x14ac:dyDescent="0.25">
      <c r="B309" s="436" t="s">
        <v>93</v>
      </c>
      <c r="C309" s="348"/>
      <c r="D309" s="350" t="s">
        <v>18</v>
      </c>
      <c r="E309" s="347" t="s">
        <v>16</v>
      </c>
      <c r="F309" s="347" t="s">
        <v>12</v>
      </c>
      <c r="G309" s="354" t="s">
        <v>319</v>
      </c>
      <c r="H309" s="302"/>
      <c r="I309" s="302"/>
      <c r="J309" s="338"/>
      <c r="K309" s="324"/>
      <c r="L309" s="133"/>
      <c r="M309" s="319">
        <f t="shared" si="67"/>
        <v>0</v>
      </c>
      <c r="N309" s="324"/>
      <c r="O309" s="133"/>
      <c r="P309" s="134"/>
      <c r="Q309" s="319">
        <f t="shared" si="81"/>
        <v>0</v>
      </c>
      <c r="R309" s="325"/>
      <c r="S309" s="133"/>
      <c r="T309" s="133"/>
      <c r="U309" s="134"/>
      <c r="V309" s="319">
        <f t="shared" si="82"/>
        <v>0</v>
      </c>
      <c r="W309" s="133"/>
      <c r="X309" s="133"/>
      <c r="Y309" s="134">
        <f t="shared" si="83"/>
        <v>0</v>
      </c>
      <c r="Z309" s="133"/>
      <c r="AA309" s="133"/>
      <c r="AB309" s="124">
        <f t="shared" si="84"/>
        <v>0</v>
      </c>
      <c r="AC309" s="234"/>
    </row>
    <row r="310" spans="2:29" s="1" customFormat="1" ht="15" hidden="1" customHeight="1" outlineLevel="1" x14ac:dyDescent="0.25">
      <c r="B310" s="436" t="s">
        <v>94</v>
      </c>
      <c r="C310" s="348"/>
      <c r="D310" s="350" t="s">
        <v>18</v>
      </c>
      <c r="E310" s="347" t="s">
        <v>16</v>
      </c>
      <c r="F310" s="347" t="s">
        <v>12</v>
      </c>
      <c r="G310" s="354" t="s">
        <v>319</v>
      </c>
      <c r="H310" s="302"/>
      <c r="I310" s="302"/>
      <c r="J310" s="338"/>
      <c r="K310" s="324"/>
      <c r="L310" s="133"/>
      <c r="M310" s="319">
        <f t="shared" si="67"/>
        <v>0</v>
      </c>
      <c r="N310" s="324"/>
      <c r="O310" s="133"/>
      <c r="P310" s="134"/>
      <c r="Q310" s="319">
        <f t="shared" si="81"/>
        <v>0</v>
      </c>
      <c r="R310" s="325"/>
      <c r="S310" s="133"/>
      <c r="T310" s="133"/>
      <c r="U310" s="134"/>
      <c r="V310" s="319">
        <f t="shared" si="82"/>
        <v>0</v>
      </c>
      <c r="W310" s="133"/>
      <c r="X310" s="133"/>
      <c r="Y310" s="134">
        <f t="shared" si="83"/>
        <v>0</v>
      </c>
      <c r="Z310" s="133"/>
      <c r="AA310" s="133"/>
      <c r="AB310" s="124">
        <f t="shared" si="84"/>
        <v>0</v>
      </c>
      <c r="AC310" s="234"/>
    </row>
    <row r="311" spans="2:29" s="1" customFormat="1" ht="15" hidden="1" customHeight="1" outlineLevel="1" x14ac:dyDescent="0.25">
      <c r="B311" s="436" t="s">
        <v>95</v>
      </c>
      <c r="C311" s="348"/>
      <c r="D311" s="350" t="s">
        <v>18</v>
      </c>
      <c r="E311" s="347" t="s">
        <v>16</v>
      </c>
      <c r="F311" s="347" t="s">
        <v>12</v>
      </c>
      <c r="G311" s="354" t="s">
        <v>319</v>
      </c>
      <c r="H311" s="302"/>
      <c r="I311" s="302"/>
      <c r="J311" s="338"/>
      <c r="K311" s="324"/>
      <c r="L311" s="133"/>
      <c r="M311" s="319">
        <f t="shared" si="67"/>
        <v>401.5</v>
      </c>
      <c r="N311" s="324"/>
      <c r="O311" s="133">
        <v>401.5</v>
      </c>
      <c r="P311" s="134"/>
      <c r="Q311" s="319">
        <f t="shared" si="81"/>
        <v>0</v>
      </c>
      <c r="R311" s="325"/>
      <c r="S311" s="133"/>
      <c r="T311" s="133"/>
      <c r="U311" s="134"/>
      <c r="V311" s="319">
        <f t="shared" si="82"/>
        <v>0</v>
      </c>
      <c r="W311" s="133"/>
      <c r="X311" s="133"/>
      <c r="Y311" s="134">
        <f t="shared" si="83"/>
        <v>0</v>
      </c>
      <c r="Z311" s="133"/>
      <c r="AA311" s="133"/>
      <c r="AB311" s="124">
        <f t="shared" si="84"/>
        <v>0</v>
      </c>
      <c r="AC311" s="234"/>
    </row>
    <row r="312" spans="2:29" s="1" customFormat="1" ht="15" hidden="1" customHeight="1" outlineLevel="1" x14ac:dyDescent="0.25">
      <c r="B312" s="436" t="s">
        <v>96</v>
      </c>
      <c r="C312" s="348"/>
      <c r="D312" s="350" t="s">
        <v>18</v>
      </c>
      <c r="E312" s="347" t="s">
        <v>16</v>
      </c>
      <c r="F312" s="347" t="s">
        <v>12</v>
      </c>
      <c r="G312" s="354" t="s">
        <v>319</v>
      </c>
      <c r="H312" s="302"/>
      <c r="I312" s="302"/>
      <c r="J312" s="338"/>
      <c r="K312" s="324"/>
      <c r="L312" s="133"/>
      <c r="M312" s="319">
        <f t="shared" ref="M312:M382" si="85">SUM(N312:O312)</f>
        <v>0</v>
      </c>
      <c r="N312" s="324"/>
      <c r="O312" s="133"/>
      <c r="P312" s="134"/>
      <c r="Q312" s="319">
        <f t="shared" si="81"/>
        <v>0</v>
      </c>
      <c r="R312" s="325"/>
      <c r="S312" s="133"/>
      <c r="T312" s="133"/>
      <c r="U312" s="134"/>
      <c r="V312" s="319">
        <f t="shared" si="82"/>
        <v>0</v>
      </c>
      <c r="W312" s="133"/>
      <c r="X312" s="133"/>
      <c r="Y312" s="134">
        <f t="shared" si="83"/>
        <v>0</v>
      </c>
      <c r="Z312" s="133"/>
      <c r="AA312" s="133"/>
      <c r="AB312" s="124">
        <f t="shared" si="84"/>
        <v>0</v>
      </c>
      <c r="AC312" s="234"/>
    </row>
    <row r="313" spans="2:29" s="1" customFormat="1" ht="15" hidden="1" customHeight="1" outlineLevel="1" x14ac:dyDescent="0.25">
      <c r="B313" s="436" t="s">
        <v>97</v>
      </c>
      <c r="C313" s="348"/>
      <c r="D313" s="350" t="s">
        <v>18</v>
      </c>
      <c r="E313" s="347" t="s">
        <v>16</v>
      </c>
      <c r="F313" s="347" t="s">
        <v>12</v>
      </c>
      <c r="G313" s="354" t="s">
        <v>319</v>
      </c>
      <c r="H313" s="302"/>
      <c r="I313" s="302"/>
      <c r="J313" s="338"/>
      <c r="K313" s="324"/>
      <c r="L313" s="133"/>
      <c r="M313" s="319">
        <f t="shared" si="85"/>
        <v>0</v>
      </c>
      <c r="N313" s="324"/>
      <c r="O313" s="133"/>
      <c r="P313" s="134"/>
      <c r="Q313" s="319">
        <f t="shared" si="81"/>
        <v>0</v>
      </c>
      <c r="R313" s="325"/>
      <c r="S313" s="133"/>
      <c r="T313" s="133"/>
      <c r="U313" s="134"/>
      <c r="V313" s="319">
        <f t="shared" si="82"/>
        <v>0</v>
      </c>
      <c r="W313" s="133"/>
      <c r="X313" s="133"/>
      <c r="Y313" s="134">
        <f t="shared" si="83"/>
        <v>0</v>
      </c>
      <c r="Z313" s="133"/>
      <c r="AA313" s="133"/>
      <c r="AB313" s="124">
        <f t="shared" si="84"/>
        <v>0</v>
      </c>
      <c r="AC313" s="234"/>
    </row>
    <row r="314" spans="2:29" s="1" customFormat="1" ht="15" hidden="1" customHeight="1" outlineLevel="1" x14ac:dyDescent="0.25">
      <c r="B314" s="348" t="s">
        <v>98</v>
      </c>
      <c r="C314" s="348"/>
      <c r="D314" s="350" t="s">
        <v>18</v>
      </c>
      <c r="E314" s="347" t="s">
        <v>16</v>
      </c>
      <c r="F314" s="347" t="s">
        <v>12</v>
      </c>
      <c r="G314" s="354" t="s">
        <v>319</v>
      </c>
      <c r="H314" s="302"/>
      <c r="I314" s="302"/>
      <c r="J314" s="338"/>
      <c r="K314" s="324"/>
      <c r="L314" s="133"/>
      <c r="M314" s="319">
        <f t="shared" si="85"/>
        <v>0</v>
      </c>
      <c r="N314" s="324"/>
      <c r="O314" s="133"/>
      <c r="P314" s="134"/>
      <c r="Q314" s="319">
        <f t="shared" si="81"/>
        <v>0</v>
      </c>
      <c r="R314" s="325"/>
      <c r="S314" s="133"/>
      <c r="T314" s="133"/>
      <c r="U314" s="134"/>
      <c r="V314" s="319">
        <f t="shared" si="82"/>
        <v>0</v>
      </c>
      <c r="W314" s="133"/>
      <c r="X314" s="133"/>
      <c r="Y314" s="134">
        <f t="shared" si="83"/>
        <v>0</v>
      </c>
      <c r="Z314" s="133"/>
      <c r="AA314" s="133"/>
      <c r="AB314" s="124">
        <f t="shared" si="84"/>
        <v>0</v>
      </c>
      <c r="AC314" s="234"/>
    </row>
    <row r="315" spans="2:29" s="1" customFormat="1" ht="15" hidden="1" customHeight="1" outlineLevel="1" x14ac:dyDescent="0.25">
      <c r="B315" s="436" t="s">
        <v>99</v>
      </c>
      <c r="C315" s="348"/>
      <c r="D315" s="350" t="s">
        <v>18</v>
      </c>
      <c r="E315" s="347" t="s">
        <v>16</v>
      </c>
      <c r="F315" s="347" t="s">
        <v>12</v>
      </c>
      <c r="G315" s="354" t="s">
        <v>319</v>
      </c>
      <c r="H315" s="302"/>
      <c r="I315" s="302"/>
      <c r="J315" s="338"/>
      <c r="K315" s="324"/>
      <c r="L315" s="133"/>
      <c r="M315" s="319">
        <f t="shared" si="85"/>
        <v>0</v>
      </c>
      <c r="N315" s="324"/>
      <c r="O315" s="133"/>
      <c r="P315" s="134"/>
      <c r="Q315" s="319">
        <f t="shared" si="81"/>
        <v>0</v>
      </c>
      <c r="R315" s="325"/>
      <c r="S315" s="133"/>
      <c r="T315" s="133"/>
      <c r="U315" s="134"/>
      <c r="V315" s="319">
        <f t="shared" si="82"/>
        <v>0</v>
      </c>
      <c r="W315" s="133"/>
      <c r="X315" s="133"/>
      <c r="Y315" s="134">
        <f t="shared" si="83"/>
        <v>0</v>
      </c>
      <c r="Z315" s="133"/>
      <c r="AA315" s="133"/>
      <c r="AB315" s="124">
        <f t="shared" si="84"/>
        <v>0</v>
      </c>
      <c r="AC315" s="234"/>
    </row>
    <row r="316" spans="2:29" s="1" customFormat="1" ht="15" hidden="1" customHeight="1" outlineLevel="1" x14ac:dyDescent="0.25">
      <c r="B316" s="436" t="s">
        <v>100</v>
      </c>
      <c r="C316" s="348"/>
      <c r="D316" s="350" t="s">
        <v>18</v>
      </c>
      <c r="E316" s="347" t="s">
        <v>16</v>
      </c>
      <c r="F316" s="347" t="s">
        <v>12</v>
      </c>
      <c r="G316" s="354" t="s">
        <v>319</v>
      </c>
      <c r="H316" s="302"/>
      <c r="I316" s="302"/>
      <c r="J316" s="338"/>
      <c r="K316" s="324"/>
      <c r="L316" s="133"/>
      <c r="M316" s="319">
        <f t="shared" si="85"/>
        <v>200</v>
      </c>
      <c r="N316" s="324"/>
      <c r="O316" s="133">
        <v>200</v>
      </c>
      <c r="P316" s="134"/>
      <c r="Q316" s="319">
        <f t="shared" si="81"/>
        <v>0</v>
      </c>
      <c r="R316" s="325"/>
      <c r="S316" s="133"/>
      <c r="T316" s="133"/>
      <c r="U316" s="134"/>
      <c r="V316" s="319">
        <f t="shared" si="82"/>
        <v>0</v>
      </c>
      <c r="W316" s="133"/>
      <c r="X316" s="133"/>
      <c r="Y316" s="134">
        <f t="shared" si="83"/>
        <v>0</v>
      </c>
      <c r="Z316" s="133"/>
      <c r="AA316" s="133"/>
      <c r="AB316" s="124">
        <f t="shared" si="84"/>
        <v>0</v>
      </c>
      <c r="AC316" s="234"/>
    </row>
    <row r="317" spans="2:29" s="1" customFormat="1" ht="87" hidden="1" customHeight="1" outlineLevel="1" x14ac:dyDescent="0.25">
      <c r="B317" s="353" t="s">
        <v>591</v>
      </c>
      <c r="C317" s="348"/>
      <c r="D317" s="350"/>
      <c r="E317" s="347"/>
      <c r="F317" s="347"/>
      <c r="G317" s="354"/>
      <c r="H317" s="302"/>
      <c r="I317" s="302"/>
      <c r="J317" s="338"/>
      <c r="K317" s="324"/>
      <c r="L317" s="133"/>
      <c r="M317" s="319"/>
      <c r="N317" s="324"/>
      <c r="O317" s="133"/>
      <c r="P317" s="134"/>
      <c r="Q317" s="319"/>
      <c r="R317" s="325"/>
      <c r="S317" s="133"/>
      <c r="T317" s="337">
        <v>2304</v>
      </c>
      <c r="U317" s="134"/>
      <c r="V317" s="319"/>
      <c r="W317" s="133"/>
      <c r="X317" s="337">
        <v>2304</v>
      </c>
      <c r="Y317" s="134"/>
      <c r="Z317" s="133"/>
      <c r="AA317" s="337">
        <v>2304</v>
      </c>
      <c r="AB317" s="124"/>
      <c r="AC317" s="234"/>
    </row>
    <row r="318" spans="2:29" s="1" customFormat="1" ht="62.25" hidden="1" customHeight="1" x14ac:dyDescent="0.25">
      <c r="B318" s="353" t="s">
        <v>270</v>
      </c>
      <c r="C318" s="348"/>
      <c r="D318" s="350" t="s">
        <v>18</v>
      </c>
      <c r="E318" s="347" t="s">
        <v>16</v>
      </c>
      <c r="F318" s="347" t="s">
        <v>12</v>
      </c>
      <c r="G318" s="354" t="s">
        <v>255</v>
      </c>
      <c r="H318" s="252">
        <f>SUM(H319:H333)</f>
        <v>124251.20000000001</v>
      </c>
      <c r="I318" s="252">
        <f>SUM(I319:I333)</f>
        <v>0</v>
      </c>
      <c r="J318" s="252">
        <v>130270.8</v>
      </c>
      <c r="K318" s="252">
        <f>SUM(K319:K332)</f>
        <v>293784.60000000003</v>
      </c>
      <c r="L318" s="252">
        <f>SUM(L319:L332)</f>
        <v>0</v>
      </c>
      <c r="M318" s="253">
        <f>SUM(M319:M332)</f>
        <v>295637.49999999994</v>
      </c>
      <c r="N318" s="252">
        <f>SUM(N319:N332)</f>
        <v>295637.49999999994</v>
      </c>
      <c r="O318" s="252">
        <f>SUM(O319:O332)</f>
        <v>0</v>
      </c>
      <c r="P318" s="250">
        <f>SUM(P319:P355)</f>
        <v>163756.5</v>
      </c>
      <c r="Q318" s="250">
        <f>SUM(Q319:Q332)</f>
        <v>0</v>
      </c>
      <c r="R318" s="251">
        <f>SUM(R319:R333)</f>
        <v>0</v>
      </c>
      <c r="S318" s="252">
        <f>SUM(S319:S332)</f>
        <v>0</v>
      </c>
      <c r="T318" s="252">
        <f>SUM(T319:T333)</f>
        <v>0</v>
      </c>
      <c r="U318" s="250">
        <f>SUM(U319:U355)</f>
        <v>189210.40000000005</v>
      </c>
      <c r="V318" s="253">
        <f>SUM(V319:V332)</f>
        <v>0</v>
      </c>
      <c r="W318" s="252">
        <f>SUM(W319:W333)</f>
        <v>0</v>
      </c>
      <c r="X318" s="252">
        <f>SUM(X319:X333)</f>
        <v>0</v>
      </c>
      <c r="Y318" s="250">
        <f>SUM(Y319:Y355)</f>
        <v>189210.40000000005</v>
      </c>
      <c r="Z318" s="252">
        <f>SUM(Z319:Z333)</f>
        <v>0</v>
      </c>
      <c r="AA318" s="252">
        <f>SUM(AA319:AA332)</f>
        <v>0</v>
      </c>
      <c r="AB318" s="214">
        <f>SUM(AB319:AB332)</f>
        <v>0</v>
      </c>
      <c r="AC318" s="234">
        <v>311600</v>
      </c>
    </row>
    <row r="319" spans="2:29" s="1" customFormat="1" ht="19.5" hidden="1" customHeight="1" outlineLevel="1" x14ac:dyDescent="0.25">
      <c r="B319" s="436" t="s">
        <v>88</v>
      </c>
      <c r="C319" s="348"/>
      <c r="D319" s="350" t="s">
        <v>18</v>
      </c>
      <c r="E319" s="347" t="s">
        <v>16</v>
      </c>
      <c r="F319" s="347" t="s">
        <v>12</v>
      </c>
      <c r="G319" s="354" t="s">
        <v>255</v>
      </c>
      <c r="H319" s="133">
        <v>8421.9</v>
      </c>
      <c r="I319" s="133"/>
      <c r="J319" s="133"/>
      <c r="K319" s="437">
        <v>24474.1</v>
      </c>
      <c r="L319" s="133"/>
      <c r="M319" s="319">
        <f t="shared" si="85"/>
        <v>24474.1</v>
      </c>
      <c r="N319" s="324">
        <v>24474.1</v>
      </c>
      <c r="O319" s="133"/>
      <c r="P319" s="379">
        <v>8294.5</v>
      </c>
      <c r="Q319" s="390"/>
      <c r="R319" s="380"/>
      <c r="S319" s="133"/>
      <c r="T319" s="133"/>
      <c r="U319" s="379">
        <v>9225.7000000000007</v>
      </c>
      <c r="V319" s="319"/>
      <c r="W319" s="133"/>
      <c r="X319" s="133"/>
      <c r="Y319" s="379">
        <v>9225.7000000000007</v>
      </c>
      <c r="Z319" s="302"/>
      <c r="AA319" s="133"/>
      <c r="AB319" s="124"/>
      <c r="AC319" s="234"/>
    </row>
    <row r="320" spans="2:29" s="1" customFormat="1" ht="19.5" hidden="1" customHeight="1" outlineLevel="1" x14ac:dyDescent="0.25">
      <c r="B320" s="436" t="s">
        <v>89</v>
      </c>
      <c r="C320" s="348"/>
      <c r="D320" s="350" t="s">
        <v>18</v>
      </c>
      <c r="E320" s="347" t="s">
        <v>16</v>
      </c>
      <c r="F320" s="347" t="s">
        <v>12</v>
      </c>
      <c r="G320" s="354" t="s">
        <v>255</v>
      </c>
      <c r="H320" s="133">
        <v>7301.1</v>
      </c>
      <c r="I320" s="133"/>
      <c r="J320" s="133"/>
      <c r="K320" s="437">
        <v>19741.3</v>
      </c>
      <c r="L320" s="133"/>
      <c r="M320" s="319">
        <f t="shared" si="85"/>
        <v>19741.400000000001</v>
      </c>
      <c r="N320" s="324">
        <v>19741.400000000001</v>
      </c>
      <c r="O320" s="133"/>
      <c r="P320" s="379">
        <v>15052.1</v>
      </c>
      <c r="Q320" s="390"/>
      <c r="R320" s="380"/>
      <c r="S320" s="133"/>
      <c r="T320" s="133"/>
      <c r="U320" s="379">
        <v>18101.900000000001</v>
      </c>
      <c r="V320" s="319"/>
      <c r="W320" s="133"/>
      <c r="X320" s="133"/>
      <c r="Y320" s="379">
        <v>18101.900000000001</v>
      </c>
      <c r="Z320" s="302"/>
      <c r="AA320" s="133"/>
      <c r="AB320" s="124"/>
      <c r="AC320" s="234"/>
    </row>
    <row r="321" spans="2:29" s="1" customFormat="1" ht="19.5" hidden="1" customHeight="1" outlineLevel="1" x14ac:dyDescent="0.25">
      <c r="B321" s="436" t="s">
        <v>90</v>
      </c>
      <c r="C321" s="348"/>
      <c r="D321" s="350" t="s">
        <v>18</v>
      </c>
      <c r="E321" s="347" t="s">
        <v>16</v>
      </c>
      <c r="F321" s="347" t="s">
        <v>12</v>
      </c>
      <c r="G321" s="354" t="s">
        <v>255</v>
      </c>
      <c r="H321" s="133">
        <v>7824.4</v>
      </c>
      <c r="I321" s="133"/>
      <c r="J321" s="133"/>
      <c r="K321" s="437">
        <v>18867.7</v>
      </c>
      <c r="L321" s="133"/>
      <c r="M321" s="319">
        <f t="shared" si="85"/>
        <v>19019.900000000001</v>
      </c>
      <c r="N321" s="324">
        <v>19019.900000000001</v>
      </c>
      <c r="O321" s="133"/>
      <c r="P321" s="379">
        <v>8445.6</v>
      </c>
      <c r="Q321" s="390"/>
      <c r="R321" s="380"/>
      <c r="S321" s="133"/>
      <c r="T321" s="133"/>
      <c r="U321" s="379">
        <v>10056.5</v>
      </c>
      <c r="V321" s="319"/>
      <c r="W321" s="133"/>
      <c r="X321" s="133"/>
      <c r="Y321" s="379">
        <v>10056.5</v>
      </c>
      <c r="Z321" s="302"/>
      <c r="AA321" s="133"/>
      <c r="AB321" s="124"/>
      <c r="AC321" s="234"/>
    </row>
    <row r="322" spans="2:29" s="1" customFormat="1" ht="19.5" hidden="1" customHeight="1" outlineLevel="1" x14ac:dyDescent="0.25">
      <c r="B322" s="436" t="s">
        <v>91</v>
      </c>
      <c r="C322" s="348"/>
      <c r="D322" s="350" t="s">
        <v>18</v>
      </c>
      <c r="E322" s="347" t="s">
        <v>16</v>
      </c>
      <c r="F322" s="347" t="s">
        <v>12</v>
      </c>
      <c r="G322" s="354" t="s">
        <v>255</v>
      </c>
      <c r="H322" s="133">
        <v>6869.3</v>
      </c>
      <c r="I322" s="133"/>
      <c r="J322" s="133"/>
      <c r="K322" s="437">
        <v>19406.5</v>
      </c>
      <c r="L322" s="133"/>
      <c r="M322" s="319">
        <f t="shared" si="85"/>
        <v>19558.7</v>
      </c>
      <c r="N322" s="324">
        <v>19558.7</v>
      </c>
      <c r="O322" s="133"/>
      <c r="P322" s="379">
        <v>7913.6</v>
      </c>
      <c r="Q322" s="390"/>
      <c r="R322" s="380"/>
      <c r="S322" s="133"/>
      <c r="T322" s="133"/>
      <c r="U322" s="379">
        <v>8680.5</v>
      </c>
      <c r="V322" s="319"/>
      <c r="W322" s="133"/>
      <c r="X322" s="133"/>
      <c r="Y322" s="379">
        <v>8680.5</v>
      </c>
      <c r="Z322" s="302"/>
      <c r="AA322" s="133"/>
      <c r="AB322" s="124"/>
      <c r="AC322" s="234"/>
    </row>
    <row r="323" spans="2:29" s="1" customFormat="1" ht="19.5" hidden="1" customHeight="1" outlineLevel="1" x14ac:dyDescent="0.25">
      <c r="B323" s="436" t="s">
        <v>92</v>
      </c>
      <c r="C323" s="348"/>
      <c r="D323" s="350" t="s">
        <v>18</v>
      </c>
      <c r="E323" s="347" t="s">
        <v>16</v>
      </c>
      <c r="F323" s="347" t="s">
        <v>12</v>
      </c>
      <c r="G323" s="354" t="s">
        <v>255</v>
      </c>
      <c r="H323" s="133">
        <v>7474.3</v>
      </c>
      <c r="I323" s="133"/>
      <c r="J323" s="133"/>
      <c r="K323" s="437">
        <v>20028</v>
      </c>
      <c r="L323" s="133"/>
      <c r="M323" s="319">
        <f t="shared" si="85"/>
        <v>20180.2</v>
      </c>
      <c r="N323" s="324">
        <v>20180.2</v>
      </c>
      <c r="O323" s="133"/>
      <c r="P323" s="379">
        <v>8782.7000000000007</v>
      </c>
      <c r="Q323" s="390"/>
      <c r="R323" s="380"/>
      <c r="S323" s="133"/>
      <c r="T323" s="133"/>
      <c r="U323" s="379">
        <v>9519.6</v>
      </c>
      <c r="V323" s="319"/>
      <c r="W323" s="133"/>
      <c r="X323" s="133"/>
      <c r="Y323" s="379">
        <v>9519.6</v>
      </c>
      <c r="Z323" s="302"/>
      <c r="AA323" s="133"/>
      <c r="AB323" s="124"/>
      <c r="AC323" s="234"/>
    </row>
    <row r="324" spans="2:29" s="1" customFormat="1" ht="19.5" hidden="1" customHeight="1" outlineLevel="1" x14ac:dyDescent="0.25">
      <c r="B324" s="436" t="s">
        <v>93</v>
      </c>
      <c r="C324" s="348"/>
      <c r="D324" s="350" t="s">
        <v>18</v>
      </c>
      <c r="E324" s="347" t="s">
        <v>16</v>
      </c>
      <c r="F324" s="347" t="s">
        <v>12</v>
      </c>
      <c r="G324" s="354" t="s">
        <v>255</v>
      </c>
      <c r="H324" s="133">
        <v>19013.599999999999</v>
      </c>
      <c r="I324" s="133"/>
      <c r="J324" s="133"/>
      <c r="K324" s="437">
        <v>43795.3</v>
      </c>
      <c r="L324" s="133"/>
      <c r="M324" s="319">
        <f t="shared" si="85"/>
        <v>43947.5</v>
      </c>
      <c r="N324" s="324">
        <v>43947.5</v>
      </c>
      <c r="O324" s="133"/>
      <c r="P324" s="379">
        <v>19391.099999999999</v>
      </c>
      <c r="Q324" s="390"/>
      <c r="R324" s="380"/>
      <c r="S324" s="133"/>
      <c r="T324" s="133"/>
      <c r="U324" s="379">
        <v>22837</v>
      </c>
      <c r="V324" s="319"/>
      <c r="W324" s="133"/>
      <c r="X324" s="133"/>
      <c r="Y324" s="379">
        <v>22837</v>
      </c>
      <c r="Z324" s="302"/>
      <c r="AA324" s="133"/>
      <c r="AB324" s="124"/>
      <c r="AC324" s="234"/>
    </row>
    <row r="325" spans="2:29" s="1" customFormat="1" ht="21" hidden="1" customHeight="1" outlineLevel="1" x14ac:dyDescent="0.25">
      <c r="B325" s="436" t="s">
        <v>94</v>
      </c>
      <c r="C325" s="348"/>
      <c r="D325" s="350" t="s">
        <v>18</v>
      </c>
      <c r="E325" s="347" t="s">
        <v>16</v>
      </c>
      <c r="F325" s="347" t="s">
        <v>12</v>
      </c>
      <c r="G325" s="354" t="s">
        <v>255</v>
      </c>
      <c r="H325" s="133">
        <v>8909.9</v>
      </c>
      <c r="I325" s="133"/>
      <c r="J325" s="133"/>
      <c r="K325" s="437">
        <v>22044.400000000001</v>
      </c>
      <c r="L325" s="133"/>
      <c r="M325" s="319">
        <f t="shared" si="85"/>
        <v>22196.6</v>
      </c>
      <c r="N325" s="324">
        <v>22196.6</v>
      </c>
      <c r="O325" s="133"/>
      <c r="P325" s="379">
        <v>9045.6</v>
      </c>
      <c r="Q325" s="390"/>
      <c r="R325" s="380"/>
      <c r="S325" s="133"/>
      <c r="T325" s="133"/>
      <c r="U325" s="379">
        <v>10435.700000000001</v>
      </c>
      <c r="V325" s="319"/>
      <c r="W325" s="133"/>
      <c r="X325" s="133"/>
      <c r="Y325" s="379">
        <v>10435.700000000001</v>
      </c>
      <c r="Z325" s="302"/>
      <c r="AA325" s="133"/>
      <c r="AB325" s="124"/>
      <c r="AC325" s="234"/>
    </row>
    <row r="326" spans="2:29" s="1" customFormat="1" ht="21" hidden="1" customHeight="1" outlineLevel="1" x14ac:dyDescent="0.25">
      <c r="B326" s="436" t="s">
        <v>95</v>
      </c>
      <c r="C326" s="348"/>
      <c r="D326" s="350" t="s">
        <v>18</v>
      </c>
      <c r="E326" s="347" t="s">
        <v>16</v>
      </c>
      <c r="F326" s="347" t="s">
        <v>12</v>
      </c>
      <c r="G326" s="354" t="s">
        <v>255</v>
      </c>
      <c r="H326" s="133">
        <v>9890.4</v>
      </c>
      <c r="I326" s="133"/>
      <c r="J326" s="133"/>
      <c r="K326" s="437">
        <v>22288.9</v>
      </c>
      <c r="L326" s="133"/>
      <c r="M326" s="319">
        <f t="shared" si="85"/>
        <v>22848</v>
      </c>
      <c r="N326" s="324">
        <v>22848</v>
      </c>
      <c r="O326" s="133"/>
      <c r="P326" s="379">
        <v>16163.9</v>
      </c>
      <c r="Q326" s="390"/>
      <c r="R326" s="380"/>
      <c r="S326" s="133"/>
      <c r="T326" s="133"/>
      <c r="U326" s="379">
        <v>18945.400000000001</v>
      </c>
      <c r="V326" s="319"/>
      <c r="W326" s="133"/>
      <c r="X326" s="133"/>
      <c r="Y326" s="379">
        <v>18945.400000000001</v>
      </c>
      <c r="Z326" s="302"/>
      <c r="AA326" s="133"/>
      <c r="AB326" s="124"/>
      <c r="AC326" s="234"/>
    </row>
    <row r="327" spans="2:29" s="1" customFormat="1" ht="21" hidden="1" customHeight="1" outlineLevel="1" x14ac:dyDescent="0.25">
      <c r="B327" s="436" t="s">
        <v>96</v>
      </c>
      <c r="C327" s="348"/>
      <c r="D327" s="350" t="s">
        <v>18</v>
      </c>
      <c r="E327" s="347" t="s">
        <v>16</v>
      </c>
      <c r="F327" s="347" t="s">
        <v>12</v>
      </c>
      <c r="G327" s="354" t="s">
        <v>255</v>
      </c>
      <c r="H327" s="133">
        <v>10457</v>
      </c>
      <c r="I327" s="133"/>
      <c r="J327" s="133"/>
      <c r="K327" s="437">
        <v>26204.400000000001</v>
      </c>
      <c r="L327" s="133"/>
      <c r="M327" s="319">
        <f t="shared" si="85"/>
        <v>26356.6</v>
      </c>
      <c r="N327" s="324">
        <v>26356.6</v>
      </c>
      <c r="O327" s="133"/>
      <c r="P327" s="379">
        <v>11651.7</v>
      </c>
      <c r="Q327" s="390"/>
      <c r="R327" s="380"/>
      <c r="S327" s="133"/>
      <c r="T327" s="133"/>
      <c r="U327" s="379">
        <v>13586.2</v>
      </c>
      <c r="V327" s="319"/>
      <c r="W327" s="133"/>
      <c r="X327" s="133"/>
      <c r="Y327" s="379">
        <v>13586.2</v>
      </c>
      <c r="Z327" s="302"/>
      <c r="AA327" s="133"/>
      <c r="AB327" s="124"/>
      <c r="AC327" s="234"/>
    </row>
    <row r="328" spans="2:29" s="1" customFormat="1" ht="21" hidden="1" customHeight="1" outlineLevel="1" x14ac:dyDescent="0.25">
      <c r="B328" s="436" t="s">
        <v>97</v>
      </c>
      <c r="C328" s="348"/>
      <c r="D328" s="350" t="s">
        <v>18</v>
      </c>
      <c r="E328" s="347" t="s">
        <v>16</v>
      </c>
      <c r="F328" s="347" t="s">
        <v>12</v>
      </c>
      <c r="G328" s="354" t="s">
        <v>255</v>
      </c>
      <c r="H328" s="133">
        <v>7545.3</v>
      </c>
      <c r="I328" s="133"/>
      <c r="J328" s="133"/>
      <c r="K328" s="437">
        <v>15406.2</v>
      </c>
      <c r="L328" s="133"/>
      <c r="M328" s="319">
        <f t="shared" si="85"/>
        <v>15482.4</v>
      </c>
      <c r="N328" s="324">
        <v>15482.4</v>
      </c>
      <c r="O328" s="133"/>
      <c r="P328" s="379">
        <v>9459.6</v>
      </c>
      <c r="Q328" s="390"/>
      <c r="R328" s="380"/>
      <c r="S328" s="133"/>
      <c r="T328" s="133"/>
      <c r="U328" s="379">
        <v>10713.3</v>
      </c>
      <c r="V328" s="319"/>
      <c r="W328" s="133"/>
      <c r="X328" s="133"/>
      <c r="Y328" s="379">
        <v>10713.3</v>
      </c>
      <c r="Z328" s="302"/>
      <c r="AA328" s="133"/>
      <c r="AB328" s="124"/>
      <c r="AC328" s="234"/>
    </row>
    <row r="329" spans="2:29" s="308" customFormat="1" ht="21" hidden="1" customHeight="1" outlineLevel="1" x14ac:dyDescent="0.25">
      <c r="B329" s="438" t="s">
        <v>98</v>
      </c>
      <c r="C329" s="438"/>
      <c r="D329" s="439" t="s">
        <v>18</v>
      </c>
      <c r="E329" s="440" t="s">
        <v>16</v>
      </c>
      <c r="F329" s="440" t="s">
        <v>12</v>
      </c>
      <c r="G329" s="441" t="s">
        <v>255</v>
      </c>
      <c r="H329" s="442">
        <v>7556.8</v>
      </c>
      <c r="I329" s="442"/>
      <c r="J329" s="442"/>
      <c r="K329" s="442">
        <v>18583.599999999999</v>
      </c>
      <c r="L329" s="442"/>
      <c r="M329" s="443">
        <f t="shared" si="85"/>
        <v>18735.8</v>
      </c>
      <c r="N329" s="442">
        <v>18735.8</v>
      </c>
      <c r="O329" s="442"/>
      <c r="P329" s="442">
        <v>0</v>
      </c>
      <c r="Q329" s="442"/>
      <c r="R329" s="442"/>
      <c r="S329" s="442"/>
      <c r="T329" s="442"/>
      <c r="U329" s="442">
        <v>0</v>
      </c>
      <c r="V329" s="443"/>
      <c r="W329" s="442"/>
      <c r="X329" s="442"/>
      <c r="Y329" s="442">
        <v>0</v>
      </c>
      <c r="Z329" s="443"/>
      <c r="AA329" s="442"/>
      <c r="AB329" s="309"/>
      <c r="AC329" s="310"/>
    </row>
    <row r="330" spans="2:29" s="1" customFormat="1" ht="21" hidden="1" customHeight="1" outlineLevel="1" x14ac:dyDescent="0.25">
      <c r="B330" s="436" t="s">
        <v>99</v>
      </c>
      <c r="C330" s="348"/>
      <c r="D330" s="350" t="s">
        <v>18</v>
      </c>
      <c r="E330" s="347" t="s">
        <v>16</v>
      </c>
      <c r="F330" s="347" t="s">
        <v>12</v>
      </c>
      <c r="G330" s="354" t="s">
        <v>255</v>
      </c>
      <c r="H330" s="133">
        <v>7341.6</v>
      </c>
      <c r="I330" s="133"/>
      <c r="J330" s="133"/>
      <c r="K330" s="437">
        <v>19082.8</v>
      </c>
      <c r="L330" s="133"/>
      <c r="M330" s="319">
        <f t="shared" si="85"/>
        <v>19235</v>
      </c>
      <c r="N330" s="324">
        <v>19235</v>
      </c>
      <c r="O330" s="133"/>
      <c r="P330" s="379">
        <v>8607.2999999999993</v>
      </c>
      <c r="Q330" s="390"/>
      <c r="R330" s="380"/>
      <c r="S330" s="133"/>
      <c r="T330" s="133"/>
      <c r="U330" s="379">
        <v>10748.2</v>
      </c>
      <c r="V330" s="319"/>
      <c r="W330" s="133"/>
      <c r="X330" s="133"/>
      <c r="Y330" s="379">
        <v>10748.2</v>
      </c>
      <c r="Z330" s="302"/>
      <c r="AA330" s="133"/>
      <c r="AB330" s="124"/>
      <c r="AC330" s="234"/>
    </row>
    <row r="331" spans="2:29" s="308" customFormat="1" ht="21" hidden="1" customHeight="1" outlineLevel="1" x14ac:dyDescent="0.25">
      <c r="B331" s="444" t="s">
        <v>343</v>
      </c>
      <c r="C331" s="438"/>
      <c r="D331" s="439"/>
      <c r="E331" s="440"/>
      <c r="F331" s="440"/>
      <c r="G331" s="441"/>
      <c r="H331" s="442">
        <v>7194.8</v>
      </c>
      <c r="I331" s="442"/>
      <c r="J331" s="442"/>
      <c r="K331" s="442"/>
      <c r="L331" s="442"/>
      <c r="M331" s="443">
        <f t="shared" si="85"/>
        <v>0</v>
      </c>
      <c r="N331" s="442"/>
      <c r="O331" s="442"/>
      <c r="P331" s="442">
        <v>0</v>
      </c>
      <c r="Q331" s="442"/>
      <c r="R331" s="442"/>
      <c r="S331" s="442"/>
      <c r="T331" s="442"/>
      <c r="U331" s="442">
        <v>0</v>
      </c>
      <c r="V331" s="443"/>
      <c r="W331" s="442"/>
      <c r="X331" s="442"/>
      <c r="Y331" s="442">
        <v>0</v>
      </c>
      <c r="Z331" s="443"/>
      <c r="AA331" s="442"/>
      <c r="AB331" s="309"/>
      <c r="AC331" s="310"/>
    </row>
    <row r="332" spans="2:29" s="1" customFormat="1" ht="26.25" hidden="1" customHeight="1" outlineLevel="1" x14ac:dyDescent="0.25">
      <c r="B332" s="436" t="s">
        <v>403</v>
      </c>
      <c r="C332" s="348"/>
      <c r="D332" s="350" t="s">
        <v>18</v>
      </c>
      <c r="E332" s="347" t="s">
        <v>16</v>
      </c>
      <c r="F332" s="347" t="s">
        <v>12</v>
      </c>
      <c r="G332" s="354" t="s">
        <v>255</v>
      </c>
      <c r="H332" s="133">
        <v>8450.7999999999993</v>
      </c>
      <c r="I332" s="133"/>
      <c r="J332" s="133"/>
      <c r="K332" s="437">
        <v>23861.4</v>
      </c>
      <c r="L332" s="133"/>
      <c r="M332" s="319">
        <f t="shared" si="85"/>
        <v>23861.3</v>
      </c>
      <c r="N332" s="324">
        <v>23861.3</v>
      </c>
      <c r="O332" s="133"/>
      <c r="P332" s="379">
        <v>17201.8</v>
      </c>
      <c r="Q332" s="390"/>
      <c r="R332" s="380"/>
      <c r="S332" s="133"/>
      <c r="T332" s="133"/>
      <c r="U332" s="379">
        <v>18563.099999999999</v>
      </c>
      <c r="V332" s="319"/>
      <c r="W332" s="133"/>
      <c r="X332" s="133"/>
      <c r="Y332" s="379">
        <v>18563.099999999999</v>
      </c>
      <c r="Z332" s="302"/>
      <c r="AA332" s="133"/>
      <c r="AB332" s="124"/>
      <c r="AC332" s="234"/>
    </row>
    <row r="333" spans="2:29" s="1" customFormat="1" ht="24" hidden="1" customHeight="1" outlineLevel="1" x14ac:dyDescent="0.25">
      <c r="B333" s="436" t="s">
        <v>701</v>
      </c>
      <c r="C333" s="348"/>
      <c r="D333" s="350" t="s">
        <v>18</v>
      </c>
      <c r="E333" s="347" t="s">
        <v>16</v>
      </c>
      <c r="F333" s="347" t="s">
        <v>12</v>
      </c>
      <c r="G333" s="354" t="s">
        <v>255</v>
      </c>
      <c r="H333" s="133"/>
      <c r="I333" s="133"/>
      <c r="J333" s="133"/>
      <c r="K333" s="437"/>
      <c r="L333" s="133"/>
      <c r="M333" s="319"/>
      <c r="N333" s="324"/>
      <c r="O333" s="133"/>
      <c r="P333" s="379">
        <v>17379.5</v>
      </c>
      <c r="Q333" s="390"/>
      <c r="R333" s="380"/>
      <c r="S333" s="133"/>
      <c r="T333" s="133"/>
      <c r="U333" s="379">
        <v>19408.2</v>
      </c>
      <c r="V333" s="319"/>
      <c r="W333" s="133"/>
      <c r="X333" s="133"/>
      <c r="Y333" s="379">
        <v>19408.2</v>
      </c>
      <c r="Z333" s="302"/>
      <c r="AA333" s="133"/>
      <c r="AB333" s="124"/>
      <c r="AC333" s="234"/>
    </row>
    <row r="334" spans="2:29" s="1" customFormat="1" ht="61.5" hidden="1" customHeight="1" outlineLevel="1" x14ac:dyDescent="0.25">
      <c r="B334" s="348" t="s">
        <v>358</v>
      </c>
      <c r="C334" s="348"/>
      <c r="D334" s="350" t="s">
        <v>18</v>
      </c>
      <c r="E334" s="347" t="s">
        <v>16</v>
      </c>
      <c r="F334" s="347" t="s">
        <v>15</v>
      </c>
      <c r="G334" s="354" t="s">
        <v>319</v>
      </c>
      <c r="H334" s="302"/>
      <c r="I334" s="302"/>
      <c r="J334" s="302"/>
      <c r="K334" s="437"/>
      <c r="L334" s="133"/>
      <c r="M334" s="319">
        <f>SUM(N334:O334)</f>
        <v>3994.3</v>
      </c>
      <c r="N334" s="324"/>
      <c r="O334" s="133">
        <f>SUM(O335:O342)</f>
        <v>3994.3</v>
      </c>
      <c r="P334" s="134"/>
      <c r="Q334" s="319"/>
      <c r="R334" s="325"/>
      <c r="S334" s="133"/>
      <c r="T334" s="133"/>
      <c r="U334" s="134"/>
      <c r="V334" s="319"/>
      <c r="W334" s="133"/>
      <c r="X334" s="133"/>
      <c r="Y334" s="134"/>
      <c r="Z334" s="302"/>
      <c r="AA334" s="133"/>
      <c r="AB334" s="124"/>
      <c r="AC334" s="234"/>
    </row>
    <row r="335" spans="2:29" s="1" customFormat="1" ht="20.25" hidden="1" customHeight="1" outlineLevel="1" x14ac:dyDescent="0.25">
      <c r="B335" s="436" t="s">
        <v>101</v>
      </c>
      <c r="C335" s="348"/>
      <c r="D335" s="350" t="s">
        <v>18</v>
      </c>
      <c r="E335" s="347" t="s">
        <v>16</v>
      </c>
      <c r="F335" s="347" t="s">
        <v>15</v>
      </c>
      <c r="G335" s="354" t="s">
        <v>319</v>
      </c>
      <c r="H335" s="302"/>
      <c r="I335" s="302"/>
      <c r="J335" s="302"/>
      <c r="K335" s="437"/>
      <c r="L335" s="133"/>
      <c r="M335" s="319">
        <f t="shared" si="85"/>
        <v>230</v>
      </c>
      <c r="N335" s="324"/>
      <c r="O335" s="133">
        <v>230</v>
      </c>
      <c r="P335" s="134"/>
      <c r="Q335" s="319"/>
      <c r="R335" s="325"/>
      <c r="S335" s="133"/>
      <c r="T335" s="133"/>
      <c r="U335" s="134"/>
      <c r="V335" s="319"/>
      <c r="W335" s="133"/>
      <c r="X335" s="133"/>
      <c r="Y335" s="134"/>
      <c r="Z335" s="302"/>
      <c r="AA335" s="133"/>
      <c r="AB335" s="124"/>
      <c r="AC335" s="234"/>
    </row>
    <row r="336" spans="2:29" s="1" customFormat="1" ht="20.25" hidden="1" customHeight="1" outlineLevel="1" x14ac:dyDescent="0.25">
      <c r="B336" s="436" t="s">
        <v>102</v>
      </c>
      <c r="C336" s="348"/>
      <c r="D336" s="350" t="s">
        <v>18</v>
      </c>
      <c r="E336" s="347" t="s">
        <v>16</v>
      </c>
      <c r="F336" s="347" t="s">
        <v>15</v>
      </c>
      <c r="G336" s="354" t="s">
        <v>319</v>
      </c>
      <c r="H336" s="302"/>
      <c r="I336" s="302"/>
      <c r="J336" s="302"/>
      <c r="K336" s="437"/>
      <c r="L336" s="133"/>
      <c r="M336" s="319">
        <f t="shared" si="85"/>
        <v>0</v>
      </c>
      <c r="N336" s="324"/>
      <c r="O336" s="133"/>
      <c r="P336" s="134"/>
      <c r="Q336" s="319"/>
      <c r="R336" s="325"/>
      <c r="S336" s="133"/>
      <c r="T336" s="133"/>
      <c r="U336" s="134"/>
      <c r="V336" s="319"/>
      <c r="W336" s="133"/>
      <c r="X336" s="133"/>
      <c r="Y336" s="134"/>
      <c r="Z336" s="302"/>
      <c r="AA336" s="133"/>
      <c r="AB336" s="124"/>
      <c r="AC336" s="234"/>
    </row>
    <row r="337" spans="1:29" ht="20.25" hidden="1" customHeight="1" outlineLevel="1" x14ac:dyDescent="0.25">
      <c r="B337" s="348" t="s">
        <v>103</v>
      </c>
      <c r="C337" s="348"/>
      <c r="D337" s="350" t="s">
        <v>18</v>
      </c>
      <c r="E337" s="347" t="s">
        <v>16</v>
      </c>
      <c r="F337" s="347" t="s">
        <v>15</v>
      </c>
      <c r="G337" s="354" t="s">
        <v>319</v>
      </c>
      <c r="H337" s="302"/>
      <c r="I337" s="302"/>
      <c r="J337" s="302"/>
      <c r="K337" s="437"/>
      <c r="L337" s="133"/>
      <c r="M337" s="319">
        <f t="shared" si="85"/>
        <v>679</v>
      </c>
      <c r="N337" s="324"/>
      <c r="O337" s="133">
        <v>679</v>
      </c>
      <c r="P337" s="134"/>
      <c r="Q337" s="319"/>
      <c r="R337" s="325"/>
      <c r="S337" s="133"/>
      <c r="T337" s="133"/>
      <c r="U337" s="134"/>
      <c r="V337" s="319"/>
      <c r="W337" s="133"/>
      <c r="X337" s="133"/>
      <c r="Y337" s="134"/>
      <c r="Z337" s="302"/>
      <c r="AA337" s="133"/>
      <c r="AB337" s="124"/>
      <c r="AC337" s="234"/>
    </row>
    <row r="338" spans="1:29" ht="20.25" hidden="1" customHeight="1" outlineLevel="1" x14ac:dyDescent="0.25">
      <c r="B338" s="445" t="s">
        <v>104</v>
      </c>
      <c r="C338" s="348"/>
      <c r="D338" s="350" t="s">
        <v>18</v>
      </c>
      <c r="E338" s="347" t="s">
        <v>16</v>
      </c>
      <c r="F338" s="347" t="s">
        <v>15</v>
      </c>
      <c r="G338" s="354" t="s">
        <v>319</v>
      </c>
      <c r="H338" s="302"/>
      <c r="I338" s="302"/>
      <c r="J338" s="302"/>
      <c r="K338" s="437"/>
      <c r="L338" s="133"/>
      <c r="M338" s="319">
        <f t="shared" si="85"/>
        <v>500</v>
      </c>
      <c r="N338" s="324"/>
      <c r="O338" s="133">
        <v>500</v>
      </c>
      <c r="P338" s="134"/>
      <c r="Q338" s="319"/>
      <c r="R338" s="325"/>
      <c r="S338" s="133"/>
      <c r="T338" s="133"/>
      <c r="U338" s="134"/>
      <c r="V338" s="319"/>
      <c r="W338" s="133"/>
      <c r="X338" s="133"/>
      <c r="Y338" s="134"/>
      <c r="Z338" s="302"/>
      <c r="AA338" s="133"/>
      <c r="AB338" s="124"/>
      <c r="AC338" s="234"/>
    </row>
    <row r="339" spans="1:29" ht="20.25" hidden="1" customHeight="1" outlineLevel="1" x14ac:dyDescent="0.25">
      <c r="B339" s="436" t="s">
        <v>108</v>
      </c>
      <c r="C339" s="348"/>
      <c r="D339" s="350" t="s">
        <v>18</v>
      </c>
      <c r="E339" s="347" t="s">
        <v>16</v>
      </c>
      <c r="F339" s="347" t="s">
        <v>15</v>
      </c>
      <c r="G339" s="354" t="s">
        <v>319</v>
      </c>
      <c r="H339" s="302"/>
      <c r="I339" s="302"/>
      <c r="J339" s="302"/>
      <c r="K339" s="437"/>
      <c r="L339" s="133"/>
      <c r="M339" s="319">
        <f t="shared" si="85"/>
        <v>600</v>
      </c>
      <c r="N339" s="324"/>
      <c r="O339" s="133">
        <v>600</v>
      </c>
      <c r="P339" s="134"/>
      <c r="Q339" s="319"/>
      <c r="R339" s="325"/>
      <c r="S339" s="133"/>
      <c r="T339" s="133"/>
      <c r="U339" s="134"/>
      <c r="V339" s="319"/>
      <c r="W339" s="133"/>
      <c r="X339" s="133"/>
      <c r="Y339" s="134"/>
      <c r="Z339" s="302"/>
      <c r="AA339" s="133"/>
      <c r="AB339" s="124"/>
      <c r="AC339" s="234"/>
    </row>
    <row r="340" spans="1:29" ht="20.25" hidden="1" customHeight="1" outlineLevel="1" x14ac:dyDescent="0.25">
      <c r="B340" s="436" t="s">
        <v>109</v>
      </c>
      <c r="C340" s="348"/>
      <c r="D340" s="350" t="s">
        <v>18</v>
      </c>
      <c r="E340" s="347" t="s">
        <v>16</v>
      </c>
      <c r="F340" s="347" t="s">
        <v>15</v>
      </c>
      <c r="G340" s="354" t="s">
        <v>319</v>
      </c>
      <c r="H340" s="302"/>
      <c r="I340" s="302"/>
      <c r="J340" s="302"/>
      <c r="K340" s="437"/>
      <c r="L340" s="133"/>
      <c r="M340" s="319">
        <f t="shared" si="85"/>
        <v>1399</v>
      </c>
      <c r="N340" s="324"/>
      <c r="O340" s="133">
        <v>1399</v>
      </c>
      <c r="P340" s="134"/>
      <c r="Q340" s="319"/>
      <c r="R340" s="325"/>
      <c r="S340" s="133"/>
      <c r="T340" s="133"/>
      <c r="U340" s="134"/>
      <c r="V340" s="319"/>
      <c r="W340" s="133"/>
      <c r="X340" s="133"/>
      <c r="Y340" s="134"/>
      <c r="Z340" s="302"/>
      <c r="AA340" s="133"/>
      <c r="AB340" s="124"/>
      <c r="AC340" s="234"/>
    </row>
    <row r="341" spans="1:29" ht="20.25" hidden="1" customHeight="1" outlineLevel="1" x14ac:dyDescent="0.25">
      <c r="B341" s="436" t="s">
        <v>110</v>
      </c>
      <c r="C341" s="348"/>
      <c r="D341" s="350" t="s">
        <v>18</v>
      </c>
      <c r="E341" s="347" t="s">
        <v>16</v>
      </c>
      <c r="F341" s="347" t="s">
        <v>15</v>
      </c>
      <c r="G341" s="354" t="s">
        <v>319</v>
      </c>
      <c r="H341" s="302"/>
      <c r="I341" s="302"/>
      <c r="J341" s="302"/>
      <c r="K341" s="437"/>
      <c r="L341" s="133"/>
      <c r="M341" s="319">
        <f t="shared" si="85"/>
        <v>586.29999999999995</v>
      </c>
      <c r="N341" s="324"/>
      <c r="O341" s="133">
        <v>586.29999999999995</v>
      </c>
      <c r="P341" s="134"/>
      <c r="Q341" s="319"/>
      <c r="R341" s="325"/>
      <c r="S341" s="133"/>
      <c r="T341" s="133"/>
      <c r="U341" s="134"/>
      <c r="V341" s="319"/>
      <c r="W341" s="133"/>
      <c r="X341" s="133"/>
      <c r="Y341" s="134"/>
      <c r="Z341" s="302"/>
      <c r="AA341" s="133"/>
      <c r="AB341" s="124"/>
      <c r="AC341" s="234"/>
    </row>
    <row r="342" spans="1:29" ht="20.25" hidden="1" customHeight="1" outlineLevel="1" x14ac:dyDescent="0.25">
      <c r="B342" s="436" t="s">
        <v>111</v>
      </c>
      <c r="C342" s="348"/>
      <c r="D342" s="350" t="s">
        <v>18</v>
      </c>
      <c r="E342" s="347" t="s">
        <v>16</v>
      </c>
      <c r="F342" s="347" t="s">
        <v>15</v>
      </c>
      <c r="G342" s="354" t="s">
        <v>319</v>
      </c>
      <c r="H342" s="302"/>
      <c r="I342" s="302"/>
      <c r="J342" s="302"/>
      <c r="K342" s="437"/>
      <c r="L342" s="133"/>
      <c r="M342" s="319">
        <f t="shared" si="85"/>
        <v>0</v>
      </c>
      <c r="N342" s="324"/>
      <c r="O342" s="133"/>
      <c r="P342" s="134"/>
      <c r="Q342" s="319"/>
      <c r="R342" s="325"/>
      <c r="S342" s="133"/>
      <c r="T342" s="133"/>
      <c r="U342" s="134"/>
      <c r="V342" s="319"/>
      <c r="W342" s="133"/>
      <c r="X342" s="133"/>
      <c r="Y342" s="134"/>
      <c r="Z342" s="302"/>
      <c r="AA342" s="133"/>
      <c r="AB342" s="124"/>
      <c r="AC342" s="234"/>
    </row>
    <row r="343" spans="1:29" ht="45" hidden="1" customHeight="1" x14ac:dyDescent="0.25">
      <c r="A343" s="34">
        <v>540</v>
      </c>
      <c r="B343" s="353" t="s">
        <v>269</v>
      </c>
      <c r="C343" s="348"/>
      <c r="D343" s="350" t="s">
        <v>18</v>
      </c>
      <c r="E343" s="347" t="s">
        <v>16</v>
      </c>
      <c r="F343" s="347" t="s">
        <v>15</v>
      </c>
      <c r="G343" s="354" t="s">
        <v>252</v>
      </c>
      <c r="H343" s="252"/>
      <c r="I343" s="252"/>
      <c r="J343" s="252">
        <f>J344+J345+J346+J347+J351+J352+J353+J354</f>
        <v>0</v>
      </c>
      <c r="K343" s="252">
        <f>SUM(K344+K345+K346+K347+K351+K352+K353+K354)</f>
        <v>0</v>
      </c>
      <c r="L343" s="252">
        <f>SUM(L344+L345+L346+L347+L351+L352+L353+L354)</f>
        <v>0</v>
      </c>
      <c r="M343" s="253">
        <f>SUM(M344+M345+M346+M347+M351+M352+M353+M354)</f>
        <v>982</v>
      </c>
      <c r="N343" s="252">
        <f t="shared" ref="N343:AB343" si="86">SUM(N344+N345+N346+N347+N351+N352+N353+N354)</f>
        <v>0</v>
      </c>
      <c r="O343" s="252">
        <f t="shared" si="86"/>
        <v>982</v>
      </c>
      <c r="P343" s="250">
        <f>P344+P345+P346+P347+P351+P352+P353+P354</f>
        <v>0</v>
      </c>
      <c r="Q343" s="253">
        <f t="shared" si="86"/>
        <v>0</v>
      </c>
      <c r="R343" s="251"/>
      <c r="S343" s="252">
        <f>SUM(S344+S345+S346+S347+S351+S352+S353+S354)</f>
        <v>0</v>
      </c>
      <c r="T343" s="252">
        <f>SUM(T344+T345+T346+T347+T351+T352+T353+T354)</f>
        <v>0</v>
      </c>
      <c r="U343" s="250">
        <f>U344+U345+U346+U347+U351+U352+U353+U354</f>
        <v>0</v>
      </c>
      <c r="V343" s="253">
        <f t="shared" si="86"/>
        <v>0</v>
      </c>
      <c r="W343" s="252">
        <f t="shared" si="86"/>
        <v>0</v>
      </c>
      <c r="X343" s="252">
        <f t="shared" si="86"/>
        <v>0</v>
      </c>
      <c r="Y343" s="250">
        <f t="shared" si="86"/>
        <v>0</v>
      </c>
      <c r="Z343" s="252">
        <f t="shared" si="86"/>
        <v>0</v>
      </c>
      <c r="AA343" s="252">
        <f t="shared" si="86"/>
        <v>0</v>
      </c>
      <c r="AB343" s="214">
        <f t="shared" si="86"/>
        <v>0</v>
      </c>
      <c r="AC343" s="234"/>
    </row>
    <row r="344" spans="1:29" ht="20.25" hidden="1" customHeight="1" outlineLevel="1" x14ac:dyDescent="0.25">
      <c r="B344" s="436" t="s">
        <v>101</v>
      </c>
      <c r="C344" s="348"/>
      <c r="D344" s="350" t="s">
        <v>18</v>
      </c>
      <c r="E344" s="347" t="s">
        <v>16</v>
      </c>
      <c r="F344" s="347" t="s">
        <v>15</v>
      </c>
      <c r="G344" s="354" t="s">
        <v>252</v>
      </c>
      <c r="H344" s="302"/>
      <c r="I344" s="302"/>
      <c r="J344" s="302"/>
      <c r="K344" s="446"/>
      <c r="L344" s="133"/>
      <c r="M344" s="319">
        <f>SUM(N344:O344)</f>
        <v>90</v>
      </c>
      <c r="N344" s="324"/>
      <c r="O344" s="133">
        <v>90</v>
      </c>
      <c r="P344" s="134"/>
      <c r="Q344" s="319">
        <f>SUM(S344:T344)</f>
        <v>0</v>
      </c>
      <c r="R344" s="325"/>
      <c r="S344" s="447"/>
      <c r="T344" s="133"/>
      <c r="U344" s="134"/>
      <c r="V344" s="319">
        <f>SUM(W344:X344)</f>
        <v>0</v>
      </c>
      <c r="W344" s="447"/>
      <c r="X344" s="133"/>
      <c r="Y344" s="134">
        <f>SUM(Z344:AA344)</f>
        <v>0</v>
      </c>
      <c r="Z344" s="447"/>
      <c r="AA344" s="133"/>
      <c r="AB344" s="124">
        <f>SUM(AC344:AD344)</f>
        <v>0</v>
      </c>
      <c r="AC344" s="234"/>
    </row>
    <row r="345" spans="1:29" ht="20.25" hidden="1" customHeight="1" outlineLevel="1" x14ac:dyDescent="0.25">
      <c r="B345" s="436" t="s">
        <v>102</v>
      </c>
      <c r="C345" s="348"/>
      <c r="D345" s="350" t="s">
        <v>18</v>
      </c>
      <c r="E345" s="347" t="s">
        <v>16</v>
      </c>
      <c r="F345" s="347" t="s">
        <v>15</v>
      </c>
      <c r="G345" s="354" t="s">
        <v>252</v>
      </c>
      <c r="H345" s="302"/>
      <c r="I345" s="302"/>
      <c r="J345" s="302"/>
      <c r="K345" s="446"/>
      <c r="L345" s="133"/>
      <c r="M345" s="319">
        <f t="shared" ref="M345:M354" si="87">SUM(N345:O345)</f>
        <v>150</v>
      </c>
      <c r="N345" s="324"/>
      <c r="O345" s="133">
        <v>150</v>
      </c>
      <c r="P345" s="134"/>
      <c r="Q345" s="319">
        <f>SUM(S345:T345)</f>
        <v>0</v>
      </c>
      <c r="R345" s="325"/>
      <c r="S345" s="447"/>
      <c r="T345" s="133"/>
      <c r="U345" s="134"/>
      <c r="V345" s="319">
        <f>SUM(W345:X345)</f>
        <v>0</v>
      </c>
      <c r="W345" s="447"/>
      <c r="X345" s="133"/>
      <c r="Y345" s="134">
        <f>SUM(Z345:AA345)</f>
        <v>0</v>
      </c>
      <c r="Z345" s="447"/>
      <c r="AA345" s="133"/>
      <c r="AB345" s="124">
        <f>SUM(AC345:AD345)</f>
        <v>0</v>
      </c>
      <c r="AC345" s="234"/>
    </row>
    <row r="346" spans="1:29" ht="20.25" hidden="1" customHeight="1" outlineLevel="1" x14ac:dyDescent="0.25">
      <c r="B346" s="348" t="s">
        <v>103</v>
      </c>
      <c r="C346" s="348"/>
      <c r="D346" s="350" t="s">
        <v>18</v>
      </c>
      <c r="E346" s="347" t="s">
        <v>16</v>
      </c>
      <c r="F346" s="347" t="s">
        <v>15</v>
      </c>
      <c r="G346" s="354" t="s">
        <v>252</v>
      </c>
      <c r="H346" s="302"/>
      <c r="I346" s="302"/>
      <c r="J346" s="302"/>
      <c r="K346" s="446"/>
      <c r="L346" s="133"/>
      <c r="M346" s="319">
        <f t="shared" si="87"/>
        <v>10</v>
      </c>
      <c r="N346" s="324"/>
      <c r="O346" s="133">
        <v>10</v>
      </c>
      <c r="P346" s="134"/>
      <c r="Q346" s="319">
        <f>SUM(S346:T346)</f>
        <v>0</v>
      </c>
      <c r="R346" s="325"/>
      <c r="S346" s="447"/>
      <c r="T346" s="133"/>
      <c r="U346" s="134"/>
      <c r="V346" s="319">
        <f>SUM(W346:X346)</f>
        <v>0</v>
      </c>
      <c r="W346" s="447"/>
      <c r="X346" s="133"/>
      <c r="Y346" s="134">
        <f>SUM(Z346:AA346)</f>
        <v>0</v>
      </c>
      <c r="Z346" s="447"/>
      <c r="AA346" s="133"/>
      <c r="AB346" s="124">
        <f>SUM(AC346:AD346)</f>
        <v>0</v>
      </c>
      <c r="AC346" s="234"/>
    </row>
    <row r="347" spans="1:29" ht="20.25" hidden="1" customHeight="1" outlineLevel="1" x14ac:dyDescent="0.25">
      <c r="B347" s="445" t="s">
        <v>104</v>
      </c>
      <c r="C347" s="369"/>
      <c r="D347" s="350" t="s">
        <v>18</v>
      </c>
      <c r="E347" s="347" t="s">
        <v>16</v>
      </c>
      <c r="F347" s="347" t="s">
        <v>15</v>
      </c>
      <c r="G347" s="354" t="s">
        <v>252</v>
      </c>
      <c r="H347" s="252"/>
      <c r="I347" s="252"/>
      <c r="J347" s="252">
        <f>SUM(J348:J350)</f>
        <v>0</v>
      </c>
      <c r="K347" s="252">
        <f>SUM(K348:K350)</f>
        <v>0</v>
      </c>
      <c r="L347" s="252">
        <f>SUM(L348:L350)</f>
        <v>0</v>
      </c>
      <c r="M347" s="319">
        <f t="shared" si="87"/>
        <v>50</v>
      </c>
      <c r="N347" s="252">
        <f t="shared" ref="N347:AB347" si="88">SUM(N348:N350)</f>
        <v>0</v>
      </c>
      <c r="O347" s="252">
        <v>50</v>
      </c>
      <c r="P347" s="250">
        <f>SUM(P348:P350)</f>
        <v>0</v>
      </c>
      <c r="Q347" s="253">
        <f t="shared" si="88"/>
        <v>0</v>
      </c>
      <c r="R347" s="251"/>
      <c r="S347" s="252">
        <f>SUM(S348:S350)</f>
        <v>0</v>
      </c>
      <c r="T347" s="252">
        <f>SUM(T348:T350)</f>
        <v>0</v>
      </c>
      <c r="U347" s="250">
        <f>SUM(U348:U350)</f>
        <v>0</v>
      </c>
      <c r="V347" s="253">
        <f t="shared" si="88"/>
        <v>0</v>
      </c>
      <c r="W347" s="252">
        <f t="shared" si="88"/>
        <v>0</v>
      </c>
      <c r="X347" s="252">
        <f t="shared" si="88"/>
        <v>0</v>
      </c>
      <c r="Y347" s="250">
        <f t="shared" si="88"/>
        <v>0</v>
      </c>
      <c r="Z347" s="252">
        <f t="shared" si="88"/>
        <v>0</v>
      </c>
      <c r="AA347" s="252">
        <f t="shared" si="88"/>
        <v>0</v>
      </c>
      <c r="AB347" s="214">
        <f t="shared" si="88"/>
        <v>0</v>
      </c>
      <c r="AC347" s="234"/>
    </row>
    <row r="348" spans="1:29" ht="20.25" hidden="1" customHeight="1" outlineLevel="1" x14ac:dyDescent="0.25">
      <c r="B348" s="448" t="s">
        <v>105</v>
      </c>
      <c r="C348" s="449"/>
      <c r="D348" s="350" t="s">
        <v>18</v>
      </c>
      <c r="E348" s="347" t="s">
        <v>16</v>
      </c>
      <c r="F348" s="347" t="s">
        <v>15</v>
      </c>
      <c r="G348" s="354" t="s">
        <v>252</v>
      </c>
      <c r="H348" s="302"/>
      <c r="I348" s="302"/>
      <c r="J348" s="302"/>
      <c r="K348" s="446"/>
      <c r="L348" s="133"/>
      <c r="M348" s="319">
        <f t="shared" si="87"/>
        <v>0</v>
      </c>
      <c r="N348" s="324"/>
      <c r="O348" s="133"/>
      <c r="P348" s="134"/>
      <c r="Q348" s="319">
        <f t="shared" ref="Q348:Q354" si="89">SUM(S348:T348)</f>
        <v>0</v>
      </c>
      <c r="R348" s="325"/>
      <c r="S348" s="447"/>
      <c r="T348" s="133"/>
      <c r="U348" s="134"/>
      <c r="V348" s="319">
        <f t="shared" ref="V348:V354" si="90">SUM(W348:X348)</f>
        <v>0</v>
      </c>
      <c r="W348" s="447"/>
      <c r="X348" s="133"/>
      <c r="Y348" s="134">
        <f t="shared" ref="Y348:Y354" si="91">SUM(Z348:AA348)</f>
        <v>0</v>
      </c>
      <c r="Z348" s="447"/>
      <c r="AA348" s="133"/>
      <c r="AB348" s="124">
        <f t="shared" ref="AB348:AB354" si="92">SUM(AC348:AD348)</f>
        <v>0</v>
      </c>
      <c r="AC348" s="234"/>
    </row>
    <row r="349" spans="1:29" ht="20.25" hidden="1" customHeight="1" outlineLevel="1" x14ac:dyDescent="0.25">
      <c r="B349" s="448" t="s">
        <v>106</v>
      </c>
      <c r="C349" s="449"/>
      <c r="D349" s="350" t="s">
        <v>18</v>
      </c>
      <c r="E349" s="347" t="s">
        <v>16</v>
      </c>
      <c r="F349" s="347" t="s">
        <v>15</v>
      </c>
      <c r="G349" s="354" t="s">
        <v>252</v>
      </c>
      <c r="H349" s="302"/>
      <c r="I349" s="302"/>
      <c r="J349" s="302"/>
      <c r="K349" s="446"/>
      <c r="L349" s="133"/>
      <c r="M349" s="319">
        <f t="shared" si="87"/>
        <v>0</v>
      </c>
      <c r="N349" s="324"/>
      <c r="O349" s="133"/>
      <c r="P349" s="134"/>
      <c r="Q349" s="319">
        <f t="shared" si="89"/>
        <v>0</v>
      </c>
      <c r="R349" s="325"/>
      <c r="S349" s="447"/>
      <c r="T349" s="133"/>
      <c r="U349" s="134"/>
      <c r="V349" s="319">
        <f t="shared" si="90"/>
        <v>0</v>
      </c>
      <c r="W349" s="447"/>
      <c r="X349" s="133"/>
      <c r="Y349" s="134">
        <f t="shared" si="91"/>
        <v>0</v>
      </c>
      <c r="Z349" s="447"/>
      <c r="AA349" s="133"/>
      <c r="AB349" s="124">
        <f t="shared" si="92"/>
        <v>0</v>
      </c>
      <c r="AC349" s="234"/>
    </row>
    <row r="350" spans="1:29" ht="20.25" hidden="1" customHeight="1" outlineLevel="1" x14ac:dyDescent="0.25">
      <c r="B350" s="448" t="s">
        <v>107</v>
      </c>
      <c r="C350" s="449"/>
      <c r="D350" s="350" t="s">
        <v>18</v>
      </c>
      <c r="E350" s="347" t="s">
        <v>16</v>
      </c>
      <c r="F350" s="347" t="s">
        <v>15</v>
      </c>
      <c r="G350" s="354" t="s">
        <v>252</v>
      </c>
      <c r="H350" s="302"/>
      <c r="I350" s="302"/>
      <c r="J350" s="302"/>
      <c r="K350" s="446"/>
      <c r="L350" s="133"/>
      <c r="M350" s="319">
        <f t="shared" si="87"/>
        <v>0</v>
      </c>
      <c r="N350" s="324"/>
      <c r="O350" s="133"/>
      <c r="P350" s="134"/>
      <c r="Q350" s="319">
        <f t="shared" si="89"/>
        <v>0</v>
      </c>
      <c r="R350" s="325"/>
      <c r="S350" s="447"/>
      <c r="T350" s="133"/>
      <c r="U350" s="134"/>
      <c r="V350" s="319">
        <f t="shared" si="90"/>
        <v>0</v>
      </c>
      <c r="W350" s="447"/>
      <c r="X350" s="133"/>
      <c r="Y350" s="134">
        <f t="shared" si="91"/>
        <v>0</v>
      </c>
      <c r="Z350" s="447"/>
      <c r="AA350" s="133"/>
      <c r="AB350" s="124">
        <f t="shared" si="92"/>
        <v>0</v>
      </c>
      <c r="AC350" s="234"/>
    </row>
    <row r="351" spans="1:29" ht="20.25" hidden="1" customHeight="1" outlineLevel="1" x14ac:dyDescent="0.25">
      <c r="B351" s="436" t="s">
        <v>108</v>
      </c>
      <c r="C351" s="348"/>
      <c r="D351" s="350" t="s">
        <v>18</v>
      </c>
      <c r="E351" s="347" t="s">
        <v>16</v>
      </c>
      <c r="F351" s="347" t="s">
        <v>15</v>
      </c>
      <c r="G351" s="354" t="s">
        <v>252</v>
      </c>
      <c r="H351" s="302"/>
      <c r="I351" s="302"/>
      <c r="J351" s="302"/>
      <c r="K351" s="446"/>
      <c r="L351" s="133"/>
      <c r="M351" s="319">
        <f t="shared" si="87"/>
        <v>89</v>
      </c>
      <c r="N351" s="324"/>
      <c r="O351" s="133">
        <v>89</v>
      </c>
      <c r="P351" s="134"/>
      <c r="Q351" s="319">
        <f t="shared" si="89"/>
        <v>0</v>
      </c>
      <c r="R351" s="325"/>
      <c r="S351" s="447"/>
      <c r="T351" s="133"/>
      <c r="U351" s="134"/>
      <c r="V351" s="319">
        <f t="shared" si="90"/>
        <v>0</v>
      </c>
      <c r="W351" s="447"/>
      <c r="X351" s="133"/>
      <c r="Y351" s="134">
        <f t="shared" si="91"/>
        <v>0</v>
      </c>
      <c r="Z351" s="447"/>
      <c r="AA351" s="133"/>
      <c r="AB351" s="124">
        <f t="shared" si="92"/>
        <v>0</v>
      </c>
      <c r="AC351" s="234"/>
    </row>
    <row r="352" spans="1:29" ht="20.25" hidden="1" customHeight="1" outlineLevel="1" x14ac:dyDescent="0.25">
      <c r="B352" s="436" t="s">
        <v>109</v>
      </c>
      <c r="C352" s="348"/>
      <c r="D352" s="350" t="s">
        <v>18</v>
      </c>
      <c r="E352" s="347" t="s">
        <v>16</v>
      </c>
      <c r="F352" s="347" t="s">
        <v>15</v>
      </c>
      <c r="G352" s="354" t="s">
        <v>252</v>
      </c>
      <c r="H352" s="302"/>
      <c r="I352" s="302"/>
      <c r="J352" s="302"/>
      <c r="K352" s="446"/>
      <c r="L352" s="133"/>
      <c r="M352" s="319">
        <f t="shared" si="87"/>
        <v>10</v>
      </c>
      <c r="N352" s="324"/>
      <c r="O352" s="133">
        <v>10</v>
      </c>
      <c r="P352" s="134"/>
      <c r="Q352" s="319">
        <f t="shared" si="89"/>
        <v>0</v>
      </c>
      <c r="R352" s="325"/>
      <c r="S352" s="447"/>
      <c r="T352" s="133"/>
      <c r="U352" s="134"/>
      <c r="V352" s="319">
        <f t="shared" si="90"/>
        <v>0</v>
      </c>
      <c r="W352" s="447"/>
      <c r="X352" s="133"/>
      <c r="Y352" s="134">
        <f t="shared" si="91"/>
        <v>0</v>
      </c>
      <c r="Z352" s="447"/>
      <c r="AA352" s="133"/>
      <c r="AB352" s="124">
        <f t="shared" si="92"/>
        <v>0</v>
      </c>
      <c r="AC352" s="234"/>
    </row>
    <row r="353" spans="2:30" s="1" customFormat="1" ht="1.5" hidden="1" customHeight="1" outlineLevel="1" x14ac:dyDescent="0.25">
      <c r="B353" s="436" t="s">
        <v>110</v>
      </c>
      <c r="C353" s="348"/>
      <c r="D353" s="350" t="s">
        <v>18</v>
      </c>
      <c r="E353" s="347" t="s">
        <v>16</v>
      </c>
      <c r="F353" s="347" t="s">
        <v>15</v>
      </c>
      <c r="G353" s="354" t="s">
        <v>252</v>
      </c>
      <c r="H353" s="302"/>
      <c r="I353" s="302"/>
      <c r="J353" s="302"/>
      <c r="K353" s="446"/>
      <c r="L353" s="133"/>
      <c r="M353" s="319">
        <f t="shared" si="87"/>
        <v>45</v>
      </c>
      <c r="N353" s="324"/>
      <c r="O353" s="133">
        <v>45</v>
      </c>
      <c r="P353" s="134"/>
      <c r="Q353" s="319">
        <f t="shared" si="89"/>
        <v>0</v>
      </c>
      <c r="R353" s="325"/>
      <c r="S353" s="447"/>
      <c r="T353" s="133"/>
      <c r="U353" s="134"/>
      <c r="V353" s="319">
        <f t="shared" si="90"/>
        <v>0</v>
      </c>
      <c r="W353" s="447"/>
      <c r="X353" s="133"/>
      <c r="Y353" s="134">
        <f t="shared" si="91"/>
        <v>0</v>
      </c>
      <c r="Z353" s="447"/>
      <c r="AA353" s="133"/>
      <c r="AB353" s="124">
        <f t="shared" si="92"/>
        <v>0</v>
      </c>
      <c r="AC353" s="234"/>
    </row>
    <row r="354" spans="2:30" s="1" customFormat="1" ht="20.25" hidden="1" customHeight="1" outlineLevel="1" x14ac:dyDescent="0.25">
      <c r="B354" s="436" t="s">
        <v>111</v>
      </c>
      <c r="C354" s="348"/>
      <c r="D354" s="350" t="s">
        <v>18</v>
      </c>
      <c r="E354" s="347" t="s">
        <v>16</v>
      </c>
      <c r="F354" s="347" t="s">
        <v>15</v>
      </c>
      <c r="G354" s="354" t="s">
        <v>252</v>
      </c>
      <c r="H354" s="302"/>
      <c r="I354" s="302"/>
      <c r="J354" s="302"/>
      <c r="K354" s="446"/>
      <c r="L354" s="133"/>
      <c r="M354" s="319">
        <f t="shared" si="87"/>
        <v>538</v>
      </c>
      <c r="N354" s="324"/>
      <c r="O354" s="133">
        <v>538</v>
      </c>
      <c r="P354" s="134"/>
      <c r="Q354" s="319">
        <f t="shared" si="89"/>
        <v>0</v>
      </c>
      <c r="R354" s="325"/>
      <c r="S354" s="447"/>
      <c r="T354" s="133"/>
      <c r="U354" s="134"/>
      <c r="V354" s="319">
        <f t="shared" si="90"/>
        <v>0</v>
      </c>
      <c r="W354" s="447"/>
      <c r="X354" s="133"/>
      <c r="Y354" s="134">
        <f t="shared" si="91"/>
        <v>0</v>
      </c>
      <c r="Z354" s="447"/>
      <c r="AA354" s="133"/>
      <c r="AB354" s="124">
        <f t="shared" si="92"/>
        <v>0</v>
      </c>
      <c r="AC354" s="234"/>
    </row>
    <row r="355" spans="2:30" s="1" customFormat="1" ht="20.25" hidden="1" customHeight="1" outlineLevel="1" x14ac:dyDescent="0.25">
      <c r="B355" s="436" t="s">
        <v>702</v>
      </c>
      <c r="C355" s="348"/>
      <c r="D355" s="350" t="s">
        <v>18</v>
      </c>
      <c r="E355" s="347" t="s">
        <v>16</v>
      </c>
      <c r="F355" s="347" t="s">
        <v>12</v>
      </c>
      <c r="G355" s="354" t="s">
        <v>255</v>
      </c>
      <c r="H355" s="302"/>
      <c r="I355" s="302"/>
      <c r="J355" s="302"/>
      <c r="K355" s="446"/>
      <c r="L355" s="133"/>
      <c r="M355" s="319"/>
      <c r="N355" s="324"/>
      <c r="O355" s="133"/>
      <c r="P355" s="379">
        <v>6367.5</v>
      </c>
      <c r="Q355" s="319"/>
      <c r="R355" s="325"/>
      <c r="S355" s="447"/>
      <c r="T355" s="133"/>
      <c r="U355" s="379">
        <v>8389.1</v>
      </c>
      <c r="V355" s="390"/>
      <c r="W355" s="447"/>
      <c r="X355" s="133"/>
      <c r="Y355" s="379">
        <v>8389.1</v>
      </c>
      <c r="Z355" s="447"/>
      <c r="AA355" s="133"/>
      <c r="AB355" s="124"/>
      <c r="AC355" s="234"/>
    </row>
    <row r="356" spans="2:30" s="1" customFormat="1" ht="69.75" hidden="1" customHeight="1" x14ac:dyDescent="0.25">
      <c r="B356" s="353" t="s">
        <v>273</v>
      </c>
      <c r="C356" s="348"/>
      <c r="D356" s="350" t="s">
        <v>18</v>
      </c>
      <c r="E356" s="347" t="s">
        <v>16</v>
      </c>
      <c r="F356" s="347" t="s">
        <v>15</v>
      </c>
      <c r="G356" s="354" t="s">
        <v>255</v>
      </c>
      <c r="H356" s="252">
        <f>SUM(H357+H358+H359+H360+H364+H365+H366+H367)</f>
        <v>83513.799999999988</v>
      </c>
      <c r="I356" s="252">
        <f>SUM(I357+I358+I359+I360+I364+I365+I366+I367)</f>
        <v>0</v>
      </c>
      <c r="J356" s="252">
        <v>96354.6</v>
      </c>
      <c r="K356" s="252">
        <f>SUM(K357+K358+K359+K360+K364+K365+K366+K367)</f>
        <v>79317.899999999994</v>
      </c>
      <c r="L356" s="252">
        <f>SUM(L357+L358+L359+L360+L364+L365+L366+L367)</f>
        <v>0</v>
      </c>
      <c r="M356" s="253">
        <f>SUM(M357+M358+M359+M360+M364+M365+M366+M367)</f>
        <v>83266.700000000012</v>
      </c>
      <c r="N356" s="252">
        <f>SUM(N357+N358+N359+N360+N364+N365+N366+N367)</f>
        <v>83266.700000000012</v>
      </c>
      <c r="O356" s="252">
        <f t="shared" ref="O356:AB356" si="93">SUM(O357+O358+O359+O360+O364+O365+O366+O367)</f>
        <v>0</v>
      </c>
      <c r="P356" s="250">
        <f t="shared" ref="P356:U356" si="94">SUM(P357+P358+P359+P360+P364+P365+P366+P367)</f>
        <v>116601.1</v>
      </c>
      <c r="Q356" s="250">
        <f t="shared" si="94"/>
        <v>0</v>
      </c>
      <c r="R356" s="251">
        <f t="shared" si="94"/>
        <v>0</v>
      </c>
      <c r="S356" s="252">
        <f t="shared" si="94"/>
        <v>0</v>
      </c>
      <c r="T356" s="252">
        <f t="shared" si="94"/>
        <v>0</v>
      </c>
      <c r="U356" s="250">
        <f t="shared" si="94"/>
        <v>133061.9</v>
      </c>
      <c r="V356" s="253">
        <f t="shared" si="93"/>
        <v>0</v>
      </c>
      <c r="W356" s="252">
        <f t="shared" si="93"/>
        <v>0</v>
      </c>
      <c r="X356" s="252">
        <f t="shared" si="93"/>
        <v>0</v>
      </c>
      <c r="Y356" s="250">
        <f t="shared" si="93"/>
        <v>133061.9</v>
      </c>
      <c r="Z356" s="252">
        <f t="shared" si="93"/>
        <v>0</v>
      </c>
      <c r="AA356" s="252">
        <f t="shared" si="93"/>
        <v>0</v>
      </c>
      <c r="AB356" s="214">
        <f t="shared" si="93"/>
        <v>0</v>
      </c>
      <c r="AC356" s="234"/>
    </row>
    <row r="357" spans="2:30" s="1" customFormat="1" ht="20.25" hidden="1" customHeight="1" outlineLevel="1" x14ac:dyDescent="0.25">
      <c r="B357" s="436" t="s">
        <v>101</v>
      </c>
      <c r="C357" s="348"/>
      <c r="D357" s="350" t="s">
        <v>18</v>
      </c>
      <c r="E357" s="347" t="s">
        <v>16</v>
      </c>
      <c r="F357" s="347" t="s">
        <v>15</v>
      </c>
      <c r="G357" s="354" t="s">
        <v>255</v>
      </c>
      <c r="H357" s="133">
        <v>15484.4</v>
      </c>
      <c r="I357" s="133"/>
      <c r="J357" s="133"/>
      <c r="K357" s="324">
        <v>13396.1</v>
      </c>
      <c r="L357" s="133"/>
      <c r="M357" s="319">
        <f t="shared" si="85"/>
        <v>14219.5</v>
      </c>
      <c r="N357" s="324">
        <v>14219.5</v>
      </c>
      <c r="O357" s="133"/>
      <c r="P357" s="379">
        <v>19633</v>
      </c>
      <c r="Q357" s="390"/>
      <c r="R357" s="380"/>
      <c r="S357" s="133"/>
      <c r="T357" s="133"/>
      <c r="U357" s="379">
        <v>21488.400000000001</v>
      </c>
      <c r="V357" s="319"/>
      <c r="W357" s="133"/>
      <c r="X357" s="133"/>
      <c r="Y357" s="379">
        <v>21488.400000000001</v>
      </c>
      <c r="Z357" s="302"/>
      <c r="AA357" s="133"/>
      <c r="AB357" s="124"/>
      <c r="AC357" s="234"/>
    </row>
    <row r="358" spans="2:30" s="1" customFormat="1" ht="20.25" hidden="1" customHeight="1" outlineLevel="1" x14ac:dyDescent="0.25">
      <c r="B358" s="436" t="s">
        <v>102</v>
      </c>
      <c r="C358" s="348"/>
      <c r="D358" s="350" t="s">
        <v>18</v>
      </c>
      <c r="E358" s="347" t="s">
        <v>16</v>
      </c>
      <c r="F358" s="347" t="s">
        <v>15</v>
      </c>
      <c r="G358" s="354" t="s">
        <v>255</v>
      </c>
      <c r="H358" s="133">
        <v>6522.8</v>
      </c>
      <c r="I358" s="133"/>
      <c r="J358" s="133"/>
      <c r="K358" s="324">
        <v>6534.6</v>
      </c>
      <c r="L358" s="133"/>
      <c r="M358" s="319">
        <f t="shared" si="85"/>
        <v>6612.7</v>
      </c>
      <c r="N358" s="324">
        <v>6612.7</v>
      </c>
      <c r="O358" s="133"/>
      <c r="P358" s="379">
        <v>9033.2000000000007</v>
      </c>
      <c r="Q358" s="390"/>
      <c r="R358" s="380"/>
      <c r="S358" s="133"/>
      <c r="T358" s="133"/>
      <c r="U358" s="379">
        <v>10143.299999999999</v>
      </c>
      <c r="V358" s="319"/>
      <c r="W358" s="133"/>
      <c r="X358" s="133"/>
      <c r="Y358" s="379">
        <v>10143.299999999999</v>
      </c>
      <c r="Z358" s="302"/>
      <c r="AA358" s="133"/>
      <c r="AB358" s="124"/>
      <c r="AC358" s="234"/>
    </row>
    <row r="359" spans="2:30" s="1" customFormat="1" ht="20.25" hidden="1" customHeight="1" outlineLevel="1" x14ac:dyDescent="0.25">
      <c r="B359" s="348" t="s">
        <v>103</v>
      </c>
      <c r="C359" s="348"/>
      <c r="D359" s="350" t="s">
        <v>18</v>
      </c>
      <c r="E359" s="347" t="s">
        <v>16</v>
      </c>
      <c r="F359" s="347" t="s">
        <v>15</v>
      </c>
      <c r="G359" s="354" t="s">
        <v>255</v>
      </c>
      <c r="H359" s="133">
        <v>6524.8</v>
      </c>
      <c r="I359" s="133"/>
      <c r="J359" s="133"/>
      <c r="K359" s="324">
        <v>6188</v>
      </c>
      <c r="L359" s="133"/>
      <c r="M359" s="319">
        <f t="shared" si="85"/>
        <v>6188</v>
      </c>
      <c r="N359" s="324">
        <v>6188</v>
      </c>
      <c r="O359" s="133"/>
      <c r="P359" s="379">
        <v>8991.2000000000007</v>
      </c>
      <c r="Q359" s="390"/>
      <c r="R359" s="380"/>
      <c r="S359" s="133"/>
      <c r="T359" s="133"/>
      <c r="U359" s="379">
        <v>11666.5</v>
      </c>
      <c r="V359" s="319"/>
      <c r="W359" s="133"/>
      <c r="X359" s="133"/>
      <c r="Y359" s="379">
        <v>11666.5</v>
      </c>
      <c r="Z359" s="302"/>
      <c r="AA359" s="133"/>
      <c r="AB359" s="124"/>
      <c r="AC359" s="234"/>
    </row>
    <row r="360" spans="2:30" s="1" customFormat="1" ht="20.25" hidden="1" customHeight="1" outlineLevel="1" x14ac:dyDescent="0.25">
      <c r="B360" s="445" t="s">
        <v>104</v>
      </c>
      <c r="C360" s="369"/>
      <c r="D360" s="350" t="s">
        <v>18</v>
      </c>
      <c r="E360" s="347" t="s">
        <v>16</v>
      </c>
      <c r="F360" s="347" t="s">
        <v>15</v>
      </c>
      <c r="G360" s="354" t="s">
        <v>255</v>
      </c>
      <c r="H360" s="450">
        <f>SUM(H361:H363)</f>
        <v>21469.300000000003</v>
      </c>
      <c r="I360" s="450"/>
      <c r="J360" s="450"/>
      <c r="K360" s="252">
        <f>SUM(K361:K363)</f>
        <v>20689</v>
      </c>
      <c r="L360" s="252">
        <f>SUM(L361:L363)</f>
        <v>0</v>
      </c>
      <c r="M360" s="253">
        <f>SUM(M361:M363)</f>
        <v>22439.7</v>
      </c>
      <c r="N360" s="252">
        <f t="shared" ref="N360:AB360" si="95">SUM(N361:N363)</f>
        <v>22439.7</v>
      </c>
      <c r="O360" s="252">
        <f t="shared" si="95"/>
        <v>0</v>
      </c>
      <c r="P360" s="451">
        <f t="shared" si="95"/>
        <v>24205.7</v>
      </c>
      <c r="Q360" s="452">
        <f t="shared" si="95"/>
        <v>0</v>
      </c>
      <c r="R360" s="453">
        <f>SUM(R361:R363)</f>
        <v>0</v>
      </c>
      <c r="S360" s="252">
        <f t="shared" si="95"/>
        <v>0</v>
      </c>
      <c r="T360" s="252">
        <f t="shared" si="95"/>
        <v>0</v>
      </c>
      <c r="U360" s="451">
        <f>SUM(U361:U363)</f>
        <v>28401.399999999998</v>
      </c>
      <c r="V360" s="253">
        <f t="shared" si="95"/>
        <v>0</v>
      </c>
      <c r="W360" s="252">
        <f t="shared" si="95"/>
        <v>0</v>
      </c>
      <c r="X360" s="252">
        <f t="shared" si="95"/>
        <v>0</v>
      </c>
      <c r="Y360" s="451">
        <f>SUM(Y361:Y363)</f>
        <v>28401.399999999998</v>
      </c>
      <c r="Z360" s="252">
        <f>SUM(Z361:Z363)</f>
        <v>0</v>
      </c>
      <c r="AA360" s="252">
        <f t="shared" si="95"/>
        <v>0</v>
      </c>
      <c r="AB360" s="214">
        <f t="shared" si="95"/>
        <v>0</v>
      </c>
      <c r="AC360" s="234"/>
    </row>
    <row r="361" spans="2:30" s="1" customFormat="1" ht="20.25" hidden="1" customHeight="1" outlineLevel="1" x14ac:dyDescent="0.25">
      <c r="B361" s="448" t="s">
        <v>105</v>
      </c>
      <c r="C361" s="449"/>
      <c r="D361" s="350" t="s">
        <v>18</v>
      </c>
      <c r="E361" s="347" t="s">
        <v>16</v>
      </c>
      <c r="F361" s="347" t="s">
        <v>15</v>
      </c>
      <c r="G361" s="354" t="s">
        <v>255</v>
      </c>
      <c r="H361" s="133">
        <v>7803.2</v>
      </c>
      <c r="I361" s="133"/>
      <c r="J361" s="450"/>
      <c r="K361" s="382">
        <v>8946.2000000000007</v>
      </c>
      <c r="L361" s="450"/>
      <c r="M361" s="319">
        <f t="shared" si="85"/>
        <v>8637.1</v>
      </c>
      <c r="N361" s="382">
        <v>8637.1</v>
      </c>
      <c r="O361" s="450"/>
      <c r="P361" s="451">
        <v>8366.5</v>
      </c>
      <c r="Q361" s="390"/>
      <c r="R361" s="380"/>
      <c r="S361" s="450"/>
      <c r="T361" s="450"/>
      <c r="U361" s="451">
        <v>8979.7999999999993</v>
      </c>
      <c r="V361" s="319"/>
      <c r="W361" s="450"/>
      <c r="X361" s="450"/>
      <c r="Y361" s="379">
        <v>8979.7999999999993</v>
      </c>
      <c r="Z361" s="252"/>
      <c r="AA361" s="450"/>
      <c r="AB361" s="124"/>
      <c r="AC361" s="234"/>
      <c r="AD361" s="6"/>
    </row>
    <row r="362" spans="2:30" s="1" customFormat="1" ht="20.25" hidden="1" customHeight="1" outlineLevel="1" x14ac:dyDescent="0.25">
      <c r="B362" s="448" t="s">
        <v>538</v>
      </c>
      <c r="C362" s="449"/>
      <c r="D362" s="350" t="s">
        <v>18</v>
      </c>
      <c r="E362" s="347" t="s">
        <v>16</v>
      </c>
      <c r="F362" s="347" t="s">
        <v>15</v>
      </c>
      <c r="G362" s="354" t="s">
        <v>255</v>
      </c>
      <c r="H362" s="133">
        <v>892.5</v>
      </c>
      <c r="I362" s="133"/>
      <c r="J362" s="450"/>
      <c r="K362" s="382">
        <v>377.8</v>
      </c>
      <c r="L362" s="450"/>
      <c r="M362" s="319">
        <f t="shared" si="85"/>
        <v>0</v>
      </c>
      <c r="N362" s="382">
        <v>0</v>
      </c>
      <c r="O362" s="450"/>
      <c r="P362" s="451">
        <v>962</v>
      </c>
      <c r="Q362" s="390"/>
      <c r="R362" s="380"/>
      <c r="S362" s="450"/>
      <c r="T362" s="450"/>
      <c r="U362" s="451">
        <v>1656.3</v>
      </c>
      <c r="V362" s="319"/>
      <c r="W362" s="450"/>
      <c r="X362" s="450"/>
      <c r="Y362" s="379">
        <v>1656.3</v>
      </c>
      <c r="Z362" s="252"/>
      <c r="AA362" s="450"/>
      <c r="AB362" s="124"/>
      <c r="AC362" s="234"/>
    </row>
    <row r="363" spans="2:30" s="1" customFormat="1" ht="20.25" hidden="1" customHeight="1" outlineLevel="1" x14ac:dyDescent="0.25">
      <c r="B363" s="448" t="s">
        <v>107</v>
      </c>
      <c r="C363" s="449"/>
      <c r="D363" s="350" t="s">
        <v>18</v>
      </c>
      <c r="E363" s="347" t="s">
        <v>16</v>
      </c>
      <c r="F363" s="347" t="s">
        <v>15</v>
      </c>
      <c r="G363" s="354" t="s">
        <v>255</v>
      </c>
      <c r="H363" s="133">
        <v>12773.6</v>
      </c>
      <c r="I363" s="133"/>
      <c r="J363" s="450"/>
      <c r="K363" s="382">
        <v>11365</v>
      </c>
      <c r="L363" s="450"/>
      <c r="M363" s="319">
        <f t="shared" si="85"/>
        <v>13802.6</v>
      </c>
      <c r="N363" s="382">
        <v>13802.6</v>
      </c>
      <c r="O363" s="450"/>
      <c r="P363" s="451">
        <v>14877.2</v>
      </c>
      <c r="Q363" s="390"/>
      <c r="R363" s="380"/>
      <c r="S363" s="450"/>
      <c r="T363" s="450"/>
      <c r="U363" s="451">
        <v>17765.3</v>
      </c>
      <c r="V363" s="319"/>
      <c r="W363" s="450"/>
      <c r="X363" s="450"/>
      <c r="Y363" s="379">
        <v>17765.3</v>
      </c>
      <c r="Z363" s="252"/>
      <c r="AA363" s="450"/>
      <c r="AB363" s="124"/>
      <c r="AC363" s="234"/>
    </row>
    <row r="364" spans="2:30" s="1" customFormat="1" ht="20.25" hidden="1" customHeight="1" outlineLevel="1" x14ac:dyDescent="0.25">
      <c r="B364" s="436" t="s">
        <v>108</v>
      </c>
      <c r="C364" s="348"/>
      <c r="D364" s="350" t="s">
        <v>18</v>
      </c>
      <c r="E364" s="347" t="s">
        <v>16</v>
      </c>
      <c r="F364" s="347" t="s">
        <v>15</v>
      </c>
      <c r="G364" s="354" t="s">
        <v>255</v>
      </c>
      <c r="H364" s="133">
        <v>8738.6</v>
      </c>
      <c r="I364" s="133"/>
      <c r="J364" s="133"/>
      <c r="K364" s="324">
        <v>8778.2999999999993</v>
      </c>
      <c r="L364" s="133"/>
      <c r="M364" s="319">
        <f t="shared" si="85"/>
        <v>9264.9</v>
      </c>
      <c r="N364" s="324">
        <v>9264.9</v>
      </c>
      <c r="O364" s="133"/>
      <c r="P364" s="379">
        <v>11040.1</v>
      </c>
      <c r="Q364" s="390"/>
      <c r="R364" s="380"/>
      <c r="S364" s="133"/>
      <c r="T364" s="133"/>
      <c r="U364" s="379">
        <v>12032.2</v>
      </c>
      <c r="V364" s="319"/>
      <c r="W364" s="133"/>
      <c r="X364" s="133"/>
      <c r="Y364" s="379">
        <v>12032.2</v>
      </c>
      <c r="Z364" s="302"/>
      <c r="AA364" s="133"/>
      <c r="AB364" s="124"/>
      <c r="AC364" s="234"/>
    </row>
    <row r="365" spans="2:30" s="1" customFormat="1" ht="20.25" hidden="1" customHeight="1" outlineLevel="1" x14ac:dyDescent="0.25">
      <c r="B365" s="436" t="s">
        <v>109</v>
      </c>
      <c r="C365" s="348"/>
      <c r="D365" s="350" t="s">
        <v>18</v>
      </c>
      <c r="E365" s="347" t="s">
        <v>16</v>
      </c>
      <c r="F365" s="347" t="s">
        <v>15</v>
      </c>
      <c r="G365" s="354" t="s">
        <v>255</v>
      </c>
      <c r="H365" s="133">
        <v>7042.5</v>
      </c>
      <c r="I365" s="133"/>
      <c r="J365" s="133"/>
      <c r="K365" s="324">
        <v>5960.9</v>
      </c>
      <c r="L365" s="133"/>
      <c r="M365" s="319">
        <f t="shared" si="85"/>
        <v>6210.9</v>
      </c>
      <c r="N365" s="324">
        <v>6210.9</v>
      </c>
      <c r="O365" s="133"/>
      <c r="P365" s="379">
        <v>8321.4</v>
      </c>
      <c r="Q365" s="390"/>
      <c r="R365" s="380"/>
      <c r="S365" s="133"/>
      <c r="T365" s="133"/>
      <c r="U365" s="379">
        <v>9057.6</v>
      </c>
      <c r="V365" s="319"/>
      <c r="W365" s="133"/>
      <c r="X365" s="133"/>
      <c r="Y365" s="379">
        <v>9057.6</v>
      </c>
      <c r="Z365" s="302"/>
      <c r="AA365" s="133"/>
      <c r="AB365" s="124"/>
      <c r="AC365" s="234"/>
    </row>
    <row r="366" spans="2:30" s="1" customFormat="1" ht="20.25" hidden="1" customHeight="1" outlineLevel="1" x14ac:dyDescent="0.25">
      <c r="B366" s="436" t="s">
        <v>110</v>
      </c>
      <c r="C366" s="348"/>
      <c r="D366" s="350" t="s">
        <v>18</v>
      </c>
      <c r="E366" s="347" t="s">
        <v>16</v>
      </c>
      <c r="F366" s="347" t="s">
        <v>15</v>
      </c>
      <c r="G366" s="354" t="s">
        <v>255</v>
      </c>
      <c r="H366" s="133">
        <v>5201.5</v>
      </c>
      <c r="I366" s="133"/>
      <c r="J366" s="133"/>
      <c r="K366" s="324">
        <v>4359.5</v>
      </c>
      <c r="L366" s="133"/>
      <c r="M366" s="319">
        <f t="shared" si="85"/>
        <v>4919.5</v>
      </c>
      <c r="N366" s="324">
        <v>4919.5</v>
      </c>
      <c r="O366" s="133"/>
      <c r="P366" s="379">
        <v>6066.9</v>
      </c>
      <c r="Q366" s="390"/>
      <c r="R366" s="380"/>
      <c r="S366" s="133"/>
      <c r="T366" s="133"/>
      <c r="U366" s="379">
        <v>7769.8</v>
      </c>
      <c r="V366" s="319"/>
      <c r="W366" s="133"/>
      <c r="X366" s="133"/>
      <c r="Y366" s="379">
        <v>7769.8</v>
      </c>
      <c r="Z366" s="302"/>
      <c r="AA366" s="133"/>
      <c r="AB366" s="124"/>
      <c r="AC366" s="234"/>
    </row>
    <row r="367" spans="2:30" s="1" customFormat="1" ht="20.25" hidden="1" customHeight="1" outlineLevel="1" x14ac:dyDescent="0.25">
      <c r="B367" s="436" t="s">
        <v>111</v>
      </c>
      <c r="C367" s="348"/>
      <c r="D367" s="350" t="s">
        <v>18</v>
      </c>
      <c r="E367" s="347" t="s">
        <v>16</v>
      </c>
      <c r="F367" s="347" t="s">
        <v>15</v>
      </c>
      <c r="G367" s="354" t="s">
        <v>255</v>
      </c>
      <c r="H367" s="133">
        <v>12529.9</v>
      </c>
      <c r="I367" s="133"/>
      <c r="J367" s="133"/>
      <c r="K367" s="324">
        <v>13411.5</v>
      </c>
      <c r="L367" s="133"/>
      <c r="M367" s="319">
        <f t="shared" si="85"/>
        <v>13411.5</v>
      </c>
      <c r="N367" s="324">
        <v>13411.5</v>
      </c>
      <c r="O367" s="133"/>
      <c r="P367" s="379">
        <v>29309.599999999999</v>
      </c>
      <c r="Q367" s="390"/>
      <c r="R367" s="380"/>
      <c r="S367" s="133"/>
      <c r="T367" s="133"/>
      <c r="U367" s="379">
        <v>32502.7</v>
      </c>
      <c r="V367" s="319"/>
      <c r="W367" s="133"/>
      <c r="X367" s="133"/>
      <c r="Y367" s="379">
        <v>32502.7</v>
      </c>
      <c r="Z367" s="302"/>
      <c r="AA367" s="133"/>
      <c r="AB367" s="124"/>
      <c r="AC367" s="234"/>
    </row>
    <row r="368" spans="2:30" s="1" customFormat="1" ht="61.5" hidden="1" customHeight="1" x14ac:dyDescent="0.25">
      <c r="B368" s="348" t="s">
        <v>272</v>
      </c>
      <c r="C368" s="369"/>
      <c r="D368" s="350" t="s">
        <v>18</v>
      </c>
      <c r="E368" s="347" t="s">
        <v>16</v>
      </c>
      <c r="F368" s="347" t="s">
        <v>8</v>
      </c>
      <c r="G368" s="354" t="s">
        <v>255</v>
      </c>
      <c r="H368" s="302">
        <v>35604.199999999997</v>
      </c>
      <c r="I368" s="302"/>
      <c r="J368" s="302">
        <v>35616.1</v>
      </c>
      <c r="K368" s="133">
        <v>31616.1</v>
      </c>
      <c r="L368" s="133"/>
      <c r="M368" s="319">
        <f t="shared" si="85"/>
        <v>31972.1</v>
      </c>
      <c r="N368" s="324">
        <v>31972.1</v>
      </c>
      <c r="O368" s="133"/>
      <c r="P368" s="134">
        <v>36618.699999999997</v>
      </c>
      <c r="Q368" s="319"/>
      <c r="R368" s="325"/>
      <c r="S368" s="133"/>
      <c r="T368" s="133"/>
      <c r="U368" s="134">
        <v>37023.5</v>
      </c>
      <c r="V368" s="319"/>
      <c r="W368" s="133"/>
      <c r="X368" s="133"/>
      <c r="Y368" s="379">
        <v>37023.5</v>
      </c>
      <c r="Z368" s="302"/>
      <c r="AA368" s="133"/>
      <c r="AB368" s="124"/>
      <c r="AC368" s="234"/>
    </row>
    <row r="369" spans="1:29" ht="59.25" hidden="1" customHeight="1" x14ac:dyDescent="0.25">
      <c r="B369" s="348"/>
      <c r="C369" s="369"/>
      <c r="D369" s="350"/>
      <c r="E369" s="347"/>
      <c r="F369" s="347"/>
      <c r="G369" s="354" t="s">
        <v>255</v>
      </c>
      <c r="H369" s="302">
        <v>3000</v>
      </c>
      <c r="I369" s="302">
        <v>0</v>
      </c>
      <c r="J369" s="302">
        <v>3000</v>
      </c>
      <c r="K369" s="133"/>
      <c r="L369" s="133"/>
      <c r="M369" s="319"/>
      <c r="N369" s="324"/>
      <c r="O369" s="133"/>
      <c r="P369" s="134">
        <v>0</v>
      </c>
      <c r="Q369" s="319"/>
      <c r="R369" s="325"/>
      <c r="S369" s="133"/>
      <c r="T369" s="133"/>
      <c r="U369" s="134">
        <v>0</v>
      </c>
      <c r="V369" s="319"/>
      <c r="W369" s="133"/>
      <c r="X369" s="133"/>
      <c r="Y369" s="379">
        <v>0</v>
      </c>
      <c r="Z369" s="302"/>
      <c r="AA369" s="133"/>
      <c r="AB369" s="124"/>
      <c r="AC369" s="234"/>
    </row>
    <row r="370" spans="1:29" ht="53.25" hidden="1" customHeight="1" x14ac:dyDescent="0.25">
      <c r="B370" s="315" t="s">
        <v>244</v>
      </c>
      <c r="C370" s="315"/>
      <c r="D370" s="327"/>
      <c r="E370" s="328"/>
      <c r="F370" s="328"/>
      <c r="G370" s="318" t="s">
        <v>249</v>
      </c>
      <c r="H370" s="319">
        <f t="shared" ref="H370:AB370" si="96">SUM(H371:H373)</f>
        <v>10100</v>
      </c>
      <c r="I370" s="319">
        <f t="shared" si="96"/>
        <v>0</v>
      </c>
      <c r="J370" s="319">
        <f t="shared" si="96"/>
        <v>12829</v>
      </c>
      <c r="K370" s="319">
        <f t="shared" si="96"/>
        <v>10291.299999999999</v>
      </c>
      <c r="L370" s="319">
        <f t="shared" si="96"/>
        <v>40871</v>
      </c>
      <c r="M370" s="319">
        <f t="shared" si="96"/>
        <v>110633</v>
      </c>
      <c r="N370" s="319">
        <f t="shared" si="96"/>
        <v>18930.599999999999</v>
      </c>
      <c r="O370" s="319">
        <f t="shared" si="96"/>
        <v>91702.399999999994</v>
      </c>
      <c r="P370" s="319">
        <f t="shared" si="96"/>
        <v>100976.4</v>
      </c>
      <c r="Q370" s="319">
        <f t="shared" si="96"/>
        <v>0</v>
      </c>
      <c r="R370" s="319">
        <f t="shared" si="96"/>
        <v>0</v>
      </c>
      <c r="S370" s="319">
        <f t="shared" si="96"/>
        <v>0</v>
      </c>
      <c r="T370" s="319">
        <f t="shared" si="96"/>
        <v>0</v>
      </c>
      <c r="U370" s="319">
        <f t="shared" si="96"/>
        <v>28102</v>
      </c>
      <c r="V370" s="319">
        <f t="shared" si="96"/>
        <v>0</v>
      </c>
      <c r="W370" s="319">
        <f t="shared" si="96"/>
        <v>0</v>
      </c>
      <c r="X370" s="319">
        <f t="shared" si="96"/>
        <v>0</v>
      </c>
      <c r="Y370" s="319">
        <f t="shared" si="96"/>
        <v>143873.29999999999</v>
      </c>
      <c r="Z370" s="319">
        <f t="shared" si="96"/>
        <v>0</v>
      </c>
      <c r="AA370" s="319">
        <f t="shared" si="96"/>
        <v>0</v>
      </c>
      <c r="AB370" s="210">
        <f t="shared" si="96"/>
        <v>0</v>
      </c>
      <c r="AC370" s="234"/>
    </row>
    <row r="371" spans="1:29" ht="103.5" hidden="1" customHeight="1" x14ac:dyDescent="0.25">
      <c r="B371" s="353" t="s">
        <v>539</v>
      </c>
      <c r="C371" s="348"/>
      <c r="D371" s="350" t="s">
        <v>18</v>
      </c>
      <c r="E371" s="347" t="s">
        <v>16</v>
      </c>
      <c r="F371" s="347" t="s">
        <v>8</v>
      </c>
      <c r="G371" s="354" t="s">
        <v>321</v>
      </c>
      <c r="H371" s="302">
        <v>10100</v>
      </c>
      <c r="I371" s="302"/>
      <c r="J371" s="302">
        <v>12829</v>
      </c>
      <c r="K371" s="324">
        <v>5750</v>
      </c>
      <c r="L371" s="324"/>
      <c r="M371" s="319">
        <f>SUM(N371:O371)</f>
        <v>7477.7</v>
      </c>
      <c r="N371" s="324">
        <v>7477.7</v>
      </c>
      <c r="O371" s="324"/>
      <c r="P371" s="134">
        <v>86269.4</v>
      </c>
      <c r="Q371" s="319"/>
      <c r="R371" s="325"/>
      <c r="S371" s="133"/>
      <c r="T371" s="324"/>
      <c r="U371" s="134">
        <v>13395</v>
      </c>
      <c r="V371" s="319"/>
      <c r="W371" s="133"/>
      <c r="X371" s="324"/>
      <c r="Y371" s="134">
        <v>129166.3</v>
      </c>
      <c r="Z371" s="133"/>
      <c r="AA371" s="324"/>
      <c r="AB371" s="124"/>
      <c r="AC371" s="234">
        <v>8000</v>
      </c>
    </row>
    <row r="372" spans="1:29" ht="120.75" hidden="1" customHeight="1" x14ac:dyDescent="0.25">
      <c r="A372" s="1"/>
      <c r="B372" s="348" t="s">
        <v>452</v>
      </c>
      <c r="C372" s="348"/>
      <c r="D372" s="350" t="s">
        <v>9</v>
      </c>
      <c r="E372" s="350" t="s">
        <v>16</v>
      </c>
      <c r="F372" s="350" t="s">
        <v>12</v>
      </c>
      <c r="G372" s="354" t="s">
        <v>320</v>
      </c>
      <c r="H372" s="325"/>
      <c r="I372" s="325"/>
      <c r="J372" s="319"/>
      <c r="K372" s="324">
        <v>4541.3</v>
      </c>
      <c r="L372" s="324"/>
      <c r="M372" s="319">
        <f>SUM(N372:O372)</f>
        <v>11452.9</v>
      </c>
      <c r="N372" s="324">
        <v>11452.9</v>
      </c>
      <c r="O372" s="324">
        <v>0</v>
      </c>
      <c r="P372" s="134">
        <v>14707</v>
      </c>
      <c r="Q372" s="319">
        <f>SUM(S372:T372)</f>
        <v>0</v>
      </c>
      <c r="R372" s="324"/>
      <c r="S372" s="133"/>
      <c r="T372" s="324"/>
      <c r="U372" s="134">
        <v>14707</v>
      </c>
      <c r="V372" s="319">
        <f>SUM(W372:X372)</f>
        <v>0</v>
      </c>
      <c r="W372" s="324"/>
      <c r="X372" s="324"/>
      <c r="Y372" s="134">
        <v>14707</v>
      </c>
      <c r="Z372" s="324"/>
      <c r="AA372" s="324"/>
      <c r="AB372" s="124"/>
      <c r="AC372" s="234"/>
    </row>
    <row r="373" spans="1:29" ht="121.5" hidden="1" customHeight="1" x14ac:dyDescent="0.25">
      <c r="A373" s="1">
        <v>520</v>
      </c>
      <c r="B373" s="428" t="s">
        <v>453</v>
      </c>
      <c r="C373" s="348"/>
      <c r="D373" s="350" t="s">
        <v>9</v>
      </c>
      <c r="E373" s="347" t="s">
        <v>16</v>
      </c>
      <c r="F373" s="347" t="s">
        <v>12</v>
      </c>
      <c r="G373" s="354" t="s">
        <v>250</v>
      </c>
      <c r="H373" s="325"/>
      <c r="I373" s="325"/>
      <c r="J373" s="319"/>
      <c r="K373" s="324"/>
      <c r="L373" s="324">
        <v>40871</v>
      </c>
      <c r="M373" s="319">
        <f>SUM(N373:O373)</f>
        <v>91702.399999999994</v>
      </c>
      <c r="N373" s="324"/>
      <c r="O373" s="324">
        <v>91702.399999999994</v>
      </c>
      <c r="P373" s="134"/>
      <c r="Q373" s="319">
        <f>SUM(S373:T373)</f>
        <v>0</v>
      </c>
      <c r="R373" s="325"/>
      <c r="S373" s="133"/>
      <c r="T373" s="324"/>
      <c r="U373" s="134"/>
      <c r="V373" s="319">
        <f>SUM(W373:X373)</f>
        <v>0</v>
      </c>
      <c r="W373" s="133"/>
      <c r="X373" s="324"/>
      <c r="Y373" s="134">
        <f>SUM(Z373:AA373)</f>
        <v>0</v>
      </c>
      <c r="Z373" s="133"/>
      <c r="AA373" s="324"/>
      <c r="AB373" s="124"/>
      <c r="AC373" s="234"/>
    </row>
    <row r="374" spans="1:29" ht="51" hidden="1" customHeight="1" x14ac:dyDescent="0.25">
      <c r="B374" s="432" t="s">
        <v>277</v>
      </c>
      <c r="C374" s="315"/>
      <c r="D374" s="327"/>
      <c r="E374" s="328"/>
      <c r="F374" s="328"/>
      <c r="G374" s="318" t="s">
        <v>322</v>
      </c>
      <c r="H374" s="319">
        <f>SUM(H375+H378+H379+H380+H381+H382+H383)</f>
        <v>65846.2</v>
      </c>
      <c r="I374" s="319">
        <f>SUM(I375+I378+I379+I380+I381+I382+I383)</f>
        <v>0</v>
      </c>
      <c r="J374" s="319">
        <f>SUM(J375+J378+J379+J380+J381+J382+J383)</f>
        <v>79141.100000000006</v>
      </c>
      <c r="K374" s="319">
        <f t="shared" ref="K374:AB374" si="97">SUM(K375+K378+K379+K380+K381+K382+K383)</f>
        <v>43110.7</v>
      </c>
      <c r="L374" s="319">
        <f t="shared" si="97"/>
        <v>14793</v>
      </c>
      <c r="M374" s="319">
        <f>SUM(M375+M378+M379+M380+M381+M382+M383)</f>
        <v>72681</v>
      </c>
      <c r="N374" s="319">
        <f t="shared" si="97"/>
        <v>57987.899999999994</v>
      </c>
      <c r="O374" s="319">
        <f t="shared" si="97"/>
        <v>14693.1</v>
      </c>
      <c r="P374" s="319">
        <f t="shared" si="97"/>
        <v>56519.200000000004</v>
      </c>
      <c r="Q374" s="319">
        <f t="shared" si="97"/>
        <v>0</v>
      </c>
      <c r="R374" s="319">
        <f t="shared" si="97"/>
        <v>0</v>
      </c>
      <c r="S374" s="319">
        <f t="shared" si="97"/>
        <v>0</v>
      </c>
      <c r="T374" s="319">
        <f t="shared" si="97"/>
        <v>14578.4</v>
      </c>
      <c r="U374" s="319">
        <f>SUM(U375+U378+U379+U380+U381+U382+U383)</f>
        <v>56361.399999999994</v>
      </c>
      <c r="V374" s="319">
        <f t="shared" si="97"/>
        <v>0</v>
      </c>
      <c r="W374" s="319">
        <f t="shared" si="97"/>
        <v>0</v>
      </c>
      <c r="X374" s="319">
        <f t="shared" si="97"/>
        <v>14578.4</v>
      </c>
      <c r="Y374" s="319">
        <f>SUM(Y375+Y378+Y379+Y380+Y381+Y382+Y383)</f>
        <v>54136.399999999994</v>
      </c>
      <c r="Z374" s="319">
        <f t="shared" si="97"/>
        <v>0</v>
      </c>
      <c r="AA374" s="319">
        <f t="shared" si="97"/>
        <v>12838.4</v>
      </c>
      <c r="AB374" s="210">
        <f t="shared" si="97"/>
        <v>0</v>
      </c>
      <c r="AC374" s="234"/>
    </row>
    <row r="375" spans="1:29" ht="84" hidden="1" customHeight="1" x14ac:dyDescent="0.25">
      <c r="B375" s="353" t="s">
        <v>245</v>
      </c>
      <c r="C375" s="348"/>
      <c r="D375" s="350" t="s">
        <v>18</v>
      </c>
      <c r="E375" s="347" t="s">
        <v>16</v>
      </c>
      <c r="F375" s="347" t="s">
        <v>16</v>
      </c>
      <c r="G375" s="354" t="s">
        <v>324</v>
      </c>
      <c r="H375" s="252">
        <f>SUM(H376:H377)</f>
        <v>46880</v>
      </c>
      <c r="I375" s="252">
        <f>SUM(I376:I377)</f>
        <v>0</v>
      </c>
      <c r="J375" s="252">
        <v>47408.5</v>
      </c>
      <c r="K375" s="252">
        <f>SUM(K376:K377)</f>
        <v>42860.7</v>
      </c>
      <c r="L375" s="252">
        <f>SUM(L376:L377)</f>
        <v>0</v>
      </c>
      <c r="M375" s="253">
        <f>SUM(M376:M377)</f>
        <v>43235.7</v>
      </c>
      <c r="N375" s="252">
        <f t="shared" ref="N375:AB375" si="98">SUM(N376:N377)</f>
        <v>43235.7</v>
      </c>
      <c r="O375" s="252">
        <f t="shared" si="98"/>
        <v>0</v>
      </c>
      <c r="P375" s="250">
        <f t="shared" si="98"/>
        <v>46455.3</v>
      </c>
      <c r="Q375" s="250">
        <f t="shared" si="98"/>
        <v>0</v>
      </c>
      <c r="R375" s="251">
        <f t="shared" si="98"/>
        <v>0</v>
      </c>
      <c r="S375" s="381">
        <f t="shared" si="98"/>
        <v>0</v>
      </c>
      <c r="T375" s="252">
        <f t="shared" si="98"/>
        <v>0</v>
      </c>
      <c r="U375" s="250">
        <f>SUM(U376:U377)</f>
        <v>53361.399999999994</v>
      </c>
      <c r="V375" s="253">
        <f t="shared" si="98"/>
        <v>0</v>
      </c>
      <c r="W375" s="381">
        <f t="shared" si="98"/>
        <v>0</v>
      </c>
      <c r="X375" s="252">
        <f t="shared" si="98"/>
        <v>0</v>
      </c>
      <c r="Y375" s="250">
        <f>SUM(Y376:Y377)</f>
        <v>53361.399999999994</v>
      </c>
      <c r="Z375" s="381">
        <f t="shared" si="98"/>
        <v>0</v>
      </c>
      <c r="AA375" s="252">
        <f t="shared" si="98"/>
        <v>0</v>
      </c>
      <c r="AB375" s="214">
        <f t="shared" si="98"/>
        <v>0</v>
      </c>
      <c r="AC375" s="234"/>
    </row>
    <row r="376" spans="1:29" ht="21" hidden="1" customHeight="1" outlineLevel="1" x14ac:dyDescent="0.25">
      <c r="B376" s="436" t="s">
        <v>112</v>
      </c>
      <c r="C376" s="348"/>
      <c r="D376" s="350" t="s">
        <v>18</v>
      </c>
      <c r="E376" s="347" t="s">
        <v>16</v>
      </c>
      <c r="F376" s="347" t="s">
        <v>16</v>
      </c>
      <c r="G376" s="354" t="s">
        <v>324</v>
      </c>
      <c r="H376" s="133">
        <v>30387.1</v>
      </c>
      <c r="I376" s="133"/>
      <c r="J376" s="302"/>
      <c r="K376" s="324">
        <v>27984.2</v>
      </c>
      <c r="L376" s="324"/>
      <c r="M376" s="319">
        <f t="shared" si="85"/>
        <v>28284.2</v>
      </c>
      <c r="N376" s="133">
        <v>28284.2</v>
      </c>
      <c r="O376" s="324"/>
      <c r="P376" s="379">
        <v>30011.3</v>
      </c>
      <c r="Q376" s="379"/>
      <c r="R376" s="380"/>
      <c r="S376" s="324"/>
      <c r="T376" s="324"/>
      <c r="U376" s="379">
        <v>35761.599999999999</v>
      </c>
      <c r="V376" s="319"/>
      <c r="W376" s="324"/>
      <c r="X376" s="324"/>
      <c r="Y376" s="379">
        <v>35761.599999999999</v>
      </c>
      <c r="Z376" s="324"/>
      <c r="AA376" s="324"/>
      <c r="AB376" s="124"/>
      <c r="AC376" s="234"/>
    </row>
    <row r="377" spans="1:29" ht="21" hidden="1" customHeight="1" outlineLevel="1" x14ac:dyDescent="0.25">
      <c r="B377" s="436" t="s">
        <v>113</v>
      </c>
      <c r="C377" s="348"/>
      <c r="D377" s="350" t="s">
        <v>18</v>
      </c>
      <c r="E377" s="347" t="s">
        <v>16</v>
      </c>
      <c r="F377" s="347" t="s">
        <v>16</v>
      </c>
      <c r="G377" s="354" t="s">
        <v>324</v>
      </c>
      <c r="H377" s="133">
        <v>16492.900000000001</v>
      </c>
      <c r="I377" s="133"/>
      <c r="J377" s="302"/>
      <c r="K377" s="324">
        <v>14876.5</v>
      </c>
      <c r="L377" s="324"/>
      <c r="M377" s="319">
        <f t="shared" si="85"/>
        <v>14951.5</v>
      </c>
      <c r="N377" s="133">
        <v>14951.5</v>
      </c>
      <c r="O377" s="324"/>
      <c r="P377" s="379">
        <v>16444</v>
      </c>
      <c r="Q377" s="379"/>
      <c r="R377" s="380"/>
      <c r="S377" s="324"/>
      <c r="T377" s="324"/>
      <c r="U377" s="379">
        <v>17599.8</v>
      </c>
      <c r="V377" s="319"/>
      <c r="W377" s="324"/>
      <c r="X377" s="324"/>
      <c r="Y377" s="379">
        <v>17599.8</v>
      </c>
      <c r="Z377" s="324"/>
      <c r="AA377" s="324"/>
      <c r="AB377" s="124"/>
      <c r="AC377" s="234"/>
    </row>
    <row r="378" spans="1:29" ht="92.25" hidden="1" customHeight="1" x14ac:dyDescent="0.25">
      <c r="B378" s="353" t="s">
        <v>246</v>
      </c>
      <c r="C378" s="348"/>
      <c r="D378" s="350" t="s">
        <v>18</v>
      </c>
      <c r="E378" s="347" t="s">
        <v>16</v>
      </c>
      <c r="F378" s="347" t="s">
        <v>16</v>
      </c>
      <c r="G378" s="354"/>
      <c r="H378" s="302"/>
      <c r="I378" s="302"/>
      <c r="J378" s="302"/>
      <c r="K378" s="324"/>
      <c r="L378" s="324"/>
      <c r="M378" s="319">
        <f t="shared" si="85"/>
        <v>0</v>
      </c>
      <c r="N378" s="133"/>
      <c r="O378" s="324"/>
      <c r="P378" s="134"/>
      <c r="Q378" s="319"/>
      <c r="R378" s="325"/>
      <c r="S378" s="133"/>
      <c r="T378" s="324"/>
      <c r="U378" s="379"/>
      <c r="V378" s="319"/>
      <c r="W378" s="133"/>
      <c r="X378" s="324"/>
      <c r="Y378" s="379">
        <f>SUM(Z378)</f>
        <v>0</v>
      </c>
      <c r="Z378" s="133"/>
      <c r="AA378" s="324"/>
      <c r="AB378" s="124"/>
      <c r="AC378" s="234"/>
    </row>
    <row r="379" spans="1:29" ht="95.25" hidden="1" customHeight="1" x14ac:dyDescent="0.25">
      <c r="B379" s="353" t="s">
        <v>540</v>
      </c>
      <c r="C379" s="348"/>
      <c r="D379" s="350" t="s">
        <v>18</v>
      </c>
      <c r="E379" s="347" t="s">
        <v>16</v>
      </c>
      <c r="F379" s="347" t="s">
        <v>16</v>
      </c>
      <c r="G379" s="354" t="s">
        <v>323</v>
      </c>
      <c r="H379" s="302">
        <v>3000</v>
      </c>
      <c r="I379" s="302"/>
      <c r="J379" s="302">
        <v>14245</v>
      </c>
      <c r="K379" s="324">
        <v>250</v>
      </c>
      <c r="L379" s="338"/>
      <c r="M379" s="319">
        <f t="shared" si="85"/>
        <v>14752.2</v>
      </c>
      <c r="N379" s="133">
        <v>14752.2</v>
      </c>
      <c r="O379" s="324"/>
      <c r="P379" s="134">
        <v>10063.9</v>
      </c>
      <c r="Q379" s="319"/>
      <c r="R379" s="325"/>
      <c r="S379" s="133"/>
      <c r="T379" s="338"/>
      <c r="U379" s="134">
        <v>3000</v>
      </c>
      <c r="V379" s="319"/>
      <c r="W379" s="133"/>
      <c r="X379" s="338"/>
      <c r="Y379" s="134">
        <v>775</v>
      </c>
      <c r="Z379" s="133"/>
      <c r="AA379" s="338"/>
      <c r="AB379" s="124"/>
      <c r="AC379" s="234">
        <v>2500</v>
      </c>
    </row>
    <row r="380" spans="1:29" ht="75" hidden="1" customHeight="1" x14ac:dyDescent="0.25">
      <c r="A380" s="34">
        <v>540</v>
      </c>
      <c r="B380" s="353" t="s">
        <v>271</v>
      </c>
      <c r="C380" s="348"/>
      <c r="D380" s="350" t="s">
        <v>18</v>
      </c>
      <c r="E380" s="347" t="s">
        <v>16</v>
      </c>
      <c r="F380" s="347" t="s">
        <v>16</v>
      </c>
      <c r="G380" s="354"/>
      <c r="H380" s="302"/>
      <c r="I380" s="302"/>
      <c r="J380" s="302"/>
      <c r="K380" s="324"/>
      <c r="L380" s="338"/>
      <c r="M380" s="319">
        <f t="shared" si="85"/>
        <v>0</v>
      </c>
      <c r="N380" s="324"/>
      <c r="O380" s="324"/>
      <c r="P380" s="134"/>
      <c r="Q380" s="319"/>
      <c r="R380" s="325"/>
      <c r="S380" s="133"/>
      <c r="T380" s="338"/>
      <c r="U380" s="134"/>
      <c r="V380" s="319"/>
      <c r="W380" s="133"/>
      <c r="X380" s="338"/>
      <c r="Y380" s="379"/>
      <c r="Z380" s="133"/>
      <c r="AA380" s="338"/>
      <c r="AB380" s="124"/>
      <c r="AC380" s="234"/>
    </row>
    <row r="381" spans="1:29" ht="98.25" hidden="1" customHeight="1" x14ac:dyDescent="0.25">
      <c r="A381" s="34">
        <v>521</v>
      </c>
      <c r="B381" s="353" t="s">
        <v>541</v>
      </c>
      <c r="C381" s="454"/>
      <c r="D381" s="455" t="s">
        <v>18</v>
      </c>
      <c r="E381" s="456" t="s">
        <v>16</v>
      </c>
      <c r="F381" s="456" t="s">
        <v>16</v>
      </c>
      <c r="G381" s="457" t="s">
        <v>542</v>
      </c>
      <c r="H381" s="337">
        <v>7199.4</v>
      </c>
      <c r="I381" s="458"/>
      <c r="J381" s="458">
        <v>5000</v>
      </c>
      <c r="K381" s="338"/>
      <c r="L381" s="133">
        <v>6428.6</v>
      </c>
      <c r="M381" s="319">
        <f t="shared" si="85"/>
        <v>6428.6</v>
      </c>
      <c r="N381" s="459"/>
      <c r="O381" s="460">
        <v>6428.6</v>
      </c>
      <c r="P381" s="461"/>
      <c r="Q381" s="319"/>
      <c r="R381" s="325"/>
      <c r="S381" s="133"/>
      <c r="T381" s="339">
        <v>5766.4</v>
      </c>
      <c r="U381" s="134"/>
      <c r="V381" s="319"/>
      <c r="W381" s="462"/>
      <c r="X381" s="463">
        <v>5766.4</v>
      </c>
      <c r="Y381" s="379"/>
      <c r="Z381" s="462"/>
      <c r="AA381" s="463">
        <v>5357</v>
      </c>
      <c r="AB381" s="124"/>
      <c r="AC381" s="234"/>
    </row>
    <row r="382" spans="1:29" ht="79.5" hidden="1" customHeight="1" x14ac:dyDescent="0.25">
      <c r="A382" s="34">
        <v>530</v>
      </c>
      <c r="B382" s="353" t="s">
        <v>543</v>
      </c>
      <c r="C382" s="454"/>
      <c r="D382" s="455" t="s">
        <v>18</v>
      </c>
      <c r="E382" s="456" t="s">
        <v>16</v>
      </c>
      <c r="F382" s="456" t="s">
        <v>16</v>
      </c>
      <c r="G382" s="457" t="s">
        <v>544</v>
      </c>
      <c r="H382" s="339">
        <v>8766.7999999999993</v>
      </c>
      <c r="I382" s="339"/>
      <c r="J382" s="339">
        <v>12487.6</v>
      </c>
      <c r="K382" s="338"/>
      <c r="L382" s="133">
        <v>8364.4</v>
      </c>
      <c r="M382" s="319">
        <f t="shared" si="85"/>
        <v>8113.5</v>
      </c>
      <c r="N382" s="459"/>
      <c r="O382" s="460">
        <v>8113.5</v>
      </c>
      <c r="P382" s="461"/>
      <c r="Q382" s="319"/>
      <c r="R382" s="325"/>
      <c r="S382" s="133"/>
      <c r="T382" s="339">
        <v>8812</v>
      </c>
      <c r="U382" s="134"/>
      <c r="V382" s="319"/>
      <c r="W382" s="462"/>
      <c r="X382" s="339">
        <v>8812</v>
      </c>
      <c r="Y382" s="379"/>
      <c r="Z382" s="462"/>
      <c r="AA382" s="339">
        <v>7481.4</v>
      </c>
      <c r="AB382" s="124"/>
      <c r="AC382" s="234"/>
    </row>
    <row r="383" spans="1:29" ht="105.75" hidden="1" customHeight="1" x14ac:dyDescent="0.25">
      <c r="B383" s="464" t="s">
        <v>360</v>
      </c>
      <c r="C383" s="454"/>
      <c r="D383" s="455" t="s">
        <v>18</v>
      </c>
      <c r="E383" s="456" t="s">
        <v>16</v>
      </c>
      <c r="F383" s="456" t="s">
        <v>16</v>
      </c>
      <c r="G383" s="465"/>
      <c r="H383" s="466"/>
      <c r="I383" s="466"/>
      <c r="J383" s="467"/>
      <c r="K383" s="460"/>
      <c r="L383" s="460"/>
      <c r="M383" s="467">
        <f>SUM(N383:O383)</f>
        <v>151</v>
      </c>
      <c r="N383" s="460"/>
      <c r="O383" s="460">
        <v>151</v>
      </c>
      <c r="P383" s="461"/>
      <c r="Q383" s="319">
        <f>SUM(S383:T383)</f>
        <v>0</v>
      </c>
      <c r="R383" s="466"/>
      <c r="S383" s="462"/>
      <c r="T383" s="460"/>
      <c r="U383" s="461"/>
      <c r="V383" s="467">
        <f>SUM(W383:X383)</f>
        <v>0</v>
      </c>
      <c r="W383" s="462"/>
      <c r="X383" s="460"/>
      <c r="Y383" s="461">
        <f>SUM(Z383:AA383)</f>
        <v>0</v>
      </c>
      <c r="Z383" s="462"/>
      <c r="AA383" s="460"/>
      <c r="AB383" s="223"/>
      <c r="AC383" s="234"/>
    </row>
    <row r="384" spans="1:29" ht="33" hidden="1" customHeight="1" x14ac:dyDescent="0.25">
      <c r="B384" s="351" t="s">
        <v>327</v>
      </c>
      <c r="C384" s="348"/>
      <c r="D384" s="468"/>
      <c r="E384" s="413"/>
      <c r="F384" s="413"/>
      <c r="G384" s="469"/>
      <c r="H384" s="148">
        <f t="shared" ref="H384:AA384" si="99">SUM(H385)</f>
        <v>1000</v>
      </c>
      <c r="I384" s="148">
        <f t="shared" si="99"/>
        <v>0</v>
      </c>
      <c r="J384" s="148">
        <f t="shared" si="99"/>
        <v>1000</v>
      </c>
      <c r="K384" s="148">
        <f t="shared" si="99"/>
        <v>0</v>
      </c>
      <c r="L384" s="148">
        <f t="shared" si="99"/>
        <v>0</v>
      </c>
      <c r="M384" s="148">
        <f t="shared" si="99"/>
        <v>0</v>
      </c>
      <c r="N384" s="148">
        <f t="shared" si="99"/>
        <v>0</v>
      </c>
      <c r="O384" s="148">
        <f t="shared" si="99"/>
        <v>0</v>
      </c>
      <c r="P384" s="148">
        <f t="shared" si="99"/>
        <v>12942.6</v>
      </c>
      <c r="Q384" s="148">
        <f t="shared" si="99"/>
        <v>0</v>
      </c>
      <c r="R384" s="148">
        <f t="shared" si="99"/>
        <v>0</v>
      </c>
      <c r="S384" s="148">
        <f t="shared" si="99"/>
        <v>0</v>
      </c>
      <c r="T384" s="148">
        <f t="shared" si="99"/>
        <v>0</v>
      </c>
      <c r="U384" s="148">
        <f t="shared" si="99"/>
        <v>3500</v>
      </c>
      <c r="V384" s="148">
        <f t="shared" si="99"/>
        <v>0</v>
      </c>
      <c r="W384" s="148">
        <f t="shared" si="99"/>
        <v>0</v>
      </c>
      <c r="X384" s="148">
        <f t="shared" si="99"/>
        <v>0</v>
      </c>
      <c r="Y384" s="148">
        <f t="shared" si="99"/>
        <v>3500</v>
      </c>
      <c r="Z384" s="148">
        <f t="shared" si="99"/>
        <v>0</v>
      </c>
      <c r="AA384" s="148">
        <f t="shared" si="99"/>
        <v>0</v>
      </c>
      <c r="AB384" s="124"/>
      <c r="AC384" s="233">
        <f>SUM(AC385)</f>
        <v>1700</v>
      </c>
    </row>
    <row r="385" spans="1:260" ht="48.75" hidden="1" customHeight="1" x14ac:dyDescent="0.25">
      <c r="B385" s="434" t="s">
        <v>328</v>
      </c>
      <c r="C385" s="348"/>
      <c r="D385" s="350" t="s">
        <v>9</v>
      </c>
      <c r="E385" s="347" t="s">
        <v>13</v>
      </c>
      <c r="F385" s="347" t="s">
        <v>7</v>
      </c>
      <c r="G385" s="354" t="s">
        <v>326</v>
      </c>
      <c r="H385" s="302">
        <v>1000</v>
      </c>
      <c r="I385" s="302"/>
      <c r="J385" s="302">
        <v>1000</v>
      </c>
      <c r="K385" s="324">
        <v>0</v>
      </c>
      <c r="L385" s="324">
        <v>0</v>
      </c>
      <c r="M385" s="319"/>
      <c r="N385" s="324">
        <v>0</v>
      </c>
      <c r="O385" s="324">
        <v>0</v>
      </c>
      <c r="P385" s="134">
        <v>12942.6</v>
      </c>
      <c r="Q385" s="319"/>
      <c r="R385" s="325"/>
      <c r="S385" s="324"/>
      <c r="T385" s="324"/>
      <c r="U385" s="134">
        <v>3500</v>
      </c>
      <c r="V385" s="319"/>
      <c r="W385" s="324"/>
      <c r="X385" s="324"/>
      <c r="Y385" s="379">
        <v>3500</v>
      </c>
      <c r="Z385" s="324"/>
      <c r="AA385" s="324"/>
      <c r="AB385" s="224"/>
      <c r="AC385" s="234">
        <v>1700</v>
      </c>
    </row>
    <row r="386" spans="1:260" s="136" customFormat="1" ht="37.5" hidden="1" customHeight="1" x14ac:dyDescent="0.25">
      <c r="A386" s="144"/>
      <c r="B386" s="149" t="s">
        <v>464</v>
      </c>
      <c r="C386" s="150"/>
      <c r="D386" s="145"/>
      <c r="E386" s="146"/>
      <c r="F386" s="146"/>
      <c r="G386" s="147" t="s">
        <v>450</v>
      </c>
      <c r="H386" s="148">
        <f t="shared" ref="H386:AA386" si="100">SUM(H387+H401+H405)</f>
        <v>349541.9</v>
      </c>
      <c r="I386" s="148">
        <f t="shared" si="100"/>
        <v>0</v>
      </c>
      <c r="J386" s="148">
        <f t="shared" si="100"/>
        <v>362130.19999999995</v>
      </c>
      <c r="K386" s="148">
        <f t="shared" si="100"/>
        <v>296272.7</v>
      </c>
      <c r="L386" s="148">
        <f t="shared" si="100"/>
        <v>36438.1</v>
      </c>
      <c r="M386" s="148">
        <f t="shared" si="100"/>
        <v>337821.5</v>
      </c>
      <c r="N386" s="148">
        <f t="shared" si="100"/>
        <v>301383.40000000002</v>
      </c>
      <c r="O386" s="148">
        <f t="shared" si="100"/>
        <v>36438.1</v>
      </c>
      <c r="P386" s="148">
        <f t="shared" si="100"/>
        <v>333131.2</v>
      </c>
      <c r="Q386" s="148">
        <f t="shared" si="100"/>
        <v>185634.9</v>
      </c>
      <c r="R386" s="148">
        <f t="shared" si="100"/>
        <v>167329.20000000001</v>
      </c>
      <c r="S386" s="148">
        <f t="shared" si="100"/>
        <v>184136.60000000003</v>
      </c>
      <c r="T386" s="148">
        <f t="shared" si="100"/>
        <v>27252.400000000001</v>
      </c>
      <c r="U386" s="148">
        <f t="shared" si="100"/>
        <v>333131.2</v>
      </c>
      <c r="V386" s="148">
        <f t="shared" si="100"/>
        <v>0</v>
      </c>
      <c r="W386" s="148">
        <f t="shared" si="100"/>
        <v>0</v>
      </c>
      <c r="X386" s="148">
        <f t="shared" si="100"/>
        <v>27282.400000000001</v>
      </c>
      <c r="Y386" s="148">
        <f t="shared" si="100"/>
        <v>333131.2</v>
      </c>
      <c r="Z386" s="148">
        <f t="shared" si="100"/>
        <v>0</v>
      </c>
      <c r="AA386" s="148">
        <f t="shared" si="100"/>
        <v>25650.2</v>
      </c>
      <c r="AB386" s="135"/>
      <c r="AC386" s="238">
        <v>318625.3</v>
      </c>
    </row>
    <row r="387" spans="1:260" customFormat="1" ht="65.25" hidden="1" customHeight="1" x14ac:dyDescent="0.25">
      <c r="A387" s="8"/>
      <c r="B387" s="470" t="s">
        <v>426</v>
      </c>
      <c r="C387" s="471"/>
      <c r="D387" s="328" t="s">
        <v>9</v>
      </c>
      <c r="E387" s="318"/>
      <c r="F387" s="318"/>
      <c r="G387" s="316">
        <v>2210000</v>
      </c>
      <c r="H387" s="406">
        <f>SUM(H388:H392)+H394</f>
        <v>211601</v>
      </c>
      <c r="I387" s="406">
        <f>SUM(I388:I392)+I394</f>
        <v>0</v>
      </c>
      <c r="J387" s="406">
        <f>SUM(J388:J392)+J394</f>
        <v>203535</v>
      </c>
      <c r="K387" s="406">
        <f t="shared" ref="K387:S387" si="101">SUM(K388:K392)+K394</f>
        <v>178941.2</v>
      </c>
      <c r="L387" s="406">
        <f t="shared" si="101"/>
        <v>36438.1</v>
      </c>
      <c r="M387" s="406">
        <f t="shared" si="101"/>
        <v>217523.6</v>
      </c>
      <c r="N387" s="406">
        <f t="shared" si="101"/>
        <v>181085.5</v>
      </c>
      <c r="O387" s="406">
        <f t="shared" si="101"/>
        <v>36438.1</v>
      </c>
      <c r="P387" s="406">
        <f t="shared" si="101"/>
        <v>163849.60000000001</v>
      </c>
      <c r="Q387" s="406">
        <f t="shared" si="101"/>
        <v>185634.9</v>
      </c>
      <c r="R387" s="406">
        <f t="shared" si="101"/>
        <v>2500</v>
      </c>
      <c r="S387" s="406">
        <f t="shared" si="101"/>
        <v>184136.60000000003</v>
      </c>
      <c r="T387" s="406">
        <f t="shared" ref="T387:AA387" si="102">SUM(T388:T392)+T394</f>
        <v>27252.400000000001</v>
      </c>
      <c r="U387" s="406">
        <f t="shared" si="102"/>
        <v>163849.60000000001</v>
      </c>
      <c r="V387" s="406">
        <f t="shared" si="102"/>
        <v>0</v>
      </c>
      <c r="W387" s="406">
        <f t="shared" si="102"/>
        <v>0</v>
      </c>
      <c r="X387" s="406">
        <f t="shared" si="102"/>
        <v>27282.400000000001</v>
      </c>
      <c r="Y387" s="406">
        <f t="shared" si="102"/>
        <v>163849.60000000001</v>
      </c>
      <c r="Z387" s="406">
        <f t="shared" si="102"/>
        <v>0</v>
      </c>
      <c r="AA387" s="406">
        <f t="shared" si="102"/>
        <v>25650.2</v>
      </c>
      <c r="AB387" s="225">
        <f>SUM(AC387:AD387)</f>
        <v>0</v>
      </c>
      <c r="AC387" s="239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  <c r="IW387" s="8"/>
      <c r="IX387" s="8"/>
      <c r="IY387" s="8"/>
      <c r="IZ387" s="8"/>
    </row>
    <row r="388" spans="1:260" customFormat="1" ht="32.25" hidden="1" customHeight="1" x14ac:dyDescent="0.25">
      <c r="A388" s="1"/>
      <c r="B388" s="346" t="s">
        <v>545</v>
      </c>
      <c r="C388" s="346"/>
      <c r="D388" s="347" t="s">
        <v>9</v>
      </c>
      <c r="E388" s="354" t="s">
        <v>12</v>
      </c>
      <c r="F388" s="354" t="s">
        <v>11</v>
      </c>
      <c r="G388" s="97">
        <v>2210204</v>
      </c>
      <c r="H388" s="404">
        <v>4703.3999999999996</v>
      </c>
      <c r="I388" s="404"/>
      <c r="J388" s="404">
        <v>487.2</v>
      </c>
      <c r="K388" s="324">
        <v>4533.5</v>
      </c>
      <c r="L388" s="405"/>
      <c r="M388" s="406">
        <f t="shared" ref="M388:M393" si="103">SUM(N388:O388)</f>
        <v>4533.5</v>
      </c>
      <c r="N388" s="405">
        <v>4533.5</v>
      </c>
      <c r="O388" s="405"/>
      <c r="P388" s="407">
        <v>4895.3999999999996</v>
      </c>
      <c r="Q388" s="407">
        <v>4703.3999999999996</v>
      </c>
      <c r="R388" s="472"/>
      <c r="S388" s="473">
        <v>4692.2</v>
      </c>
      <c r="T388" s="405"/>
      <c r="U388" s="407">
        <v>4895.3999999999996</v>
      </c>
      <c r="V388" s="406">
        <f t="shared" ref="V388:V393" si="104">SUM(W388:X388)</f>
        <v>0</v>
      </c>
      <c r="W388" s="405"/>
      <c r="X388" s="405"/>
      <c r="Y388" s="379">
        <v>4895.3999999999996</v>
      </c>
      <c r="Z388" s="405"/>
      <c r="AA388" s="405"/>
      <c r="AB388" s="212">
        <f t="shared" ref="AB388:AB393" si="105">SUM(AC388:AD388)</f>
        <v>0</v>
      </c>
      <c r="AC388" s="234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</row>
    <row r="389" spans="1:260" customFormat="1" ht="31.5" hidden="1" customHeight="1" x14ac:dyDescent="0.25">
      <c r="A389" s="1"/>
      <c r="B389" s="348" t="s">
        <v>546</v>
      </c>
      <c r="C389" s="346"/>
      <c r="D389" s="347" t="s">
        <v>9</v>
      </c>
      <c r="E389" s="354" t="s">
        <v>12</v>
      </c>
      <c r="F389" s="354" t="s">
        <v>11</v>
      </c>
      <c r="G389" s="97">
        <v>2210204</v>
      </c>
      <c r="H389" s="404">
        <v>165758.20000000001</v>
      </c>
      <c r="I389" s="404"/>
      <c r="J389" s="404">
        <v>165286.79999999999</v>
      </c>
      <c r="K389" s="372">
        <v>166699.5</v>
      </c>
      <c r="L389" s="405"/>
      <c r="M389" s="406">
        <f t="shared" si="103"/>
        <v>166699.5</v>
      </c>
      <c r="N389" s="474">
        <v>166699.5</v>
      </c>
      <c r="O389" s="405"/>
      <c r="P389" s="407">
        <v>153098.29999999999</v>
      </c>
      <c r="Q389" s="407">
        <v>169133.1</v>
      </c>
      <c r="R389" s="408"/>
      <c r="S389" s="475">
        <v>171736.2</v>
      </c>
      <c r="T389" s="405"/>
      <c r="U389" s="407">
        <v>153098.29999999999</v>
      </c>
      <c r="V389" s="406">
        <f t="shared" si="104"/>
        <v>0</v>
      </c>
      <c r="W389" s="474"/>
      <c r="X389" s="405"/>
      <c r="Y389" s="379">
        <v>153098.29999999999</v>
      </c>
      <c r="Z389" s="476"/>
      <c r="AA389" s="405"/>
      <c r="AB389" s="212">
        <f t="shared" si="105"/>
        <v>0</v>
      </c>
      <c r="AC389" s="234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</row>
    <row r="390" spans="1:260" customFormat="1" ht="51" hidden="1" customHeight="1" x14ac:dyDescent="0.25">
      <c r="A390" s="8"/>
      <c r="B390" s="398" t="s">
        <v>547</v>
      </c>
      <c r="C390" s="477"/>
      <c r="D390" s="347" t="s">
        <v>9</v>
      </c>
      <c r="E390" s="354" t="s">
        <v>12</v>
      </c>
      <c r="F390" s="354" t="s">
        <v>21</v>
      </c>
      <c r="G390" s="97">
        <v>2210240</v>
      </c>
      <c r="H390" s="403">
        <v>1904.5</v>
      </c>
      <c r="I390" s="403"/>
      <c r="J390" s="403">
        <v>1904.5</v>
      </c>
      <c r="K390" s="474">
        <v>3770.6</v>
      </c>
      <c r="L390" s="478"/>
      <c r="M390" s="406">
        <f t="shared" si="103"/>
        <v>4873.5</v>
      </c>
      <c r="N390" s="474">
        <v>4873.5</v>
      </c>
      <c r="O390" s="478"/>
      <c r="P390" s="479">
        <v>3360</v>
      </c>
      <c r="Q390" s="479">
        <v>5640</v>
      </c>
      <c r="R390" s="408">
        <v>2500</v>
      </c>
      <c r="S390" s="474">
        <v>3770.6</v>
      </c>
      <c r="T390" s="478"/>
      <c r="U390" s="479">
        <v>3360</v>
      </c>
      <c r="V390" s="406">
        <f t="shared" si="104"/>
        <v>0</v>
      </c>
      <c r="W390" s="474"/>
      <c r="X390" s="478"/>
      <c r="Y390" s="379">
        <v>3360</v>
      </c>
      <c r="Z390" s="474"/>
      <c r="AA390" s="478"/>
      <c r="AB390" s="212">
        <f t="shared" si="105"/>
        <v>0</v>
      </c>
      <c r="AC390" s="239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  <c r="IW390" s="8"/>
      <c r="IX390" s="8"/>
      <c r="IY390" s="8"/>
      <c r="IZ390" s="8"/>
    </row>
    <row r="391" spans="1:260" customFormat="1" ht="51" hidden="1" customHeight="1" x14ac:dyDescent="0.25">
      <c r="A391" s="8"/>
      <c r="B391" s="398" t="s">
        <v>548</v>
      </c>
      <c r="C391" s="477"/>
      <c r="D391" s="347" t="s">
        <v>9</v>
      </c>
      <c r="E391" s="354" t="s">
        <v>12</v>
      </c>
      <c r="F391" s="354" t="s">
        <v>21</v>
      </c>
      <c r="G391" s="97">
        <v>2210240</v>
      </c>
      <c r="H391" s="403">
        <v>2388.4</v>
      </c>
      <c r="I391" s="403"/>
      <c r="J391" s="403"/>
      <c r="K391" s="474">
        <v>3770.6</v>
      </c>
      <c r="L391" s="478"/>
      <c r="M391" s="406">
        <f t="shared" si="103"/>
        <v>4873.5</v>
      </c>
      <c r="N391" s="474">
        <v>4873.5</v>
      </c>
      <c r="O391" s="478"/>
      <c r="P391" s="479">
        <v>1971.7</v>
      </c>
      <c r="Q391" s="479">
        <v>5640</v>
      </c>
      <c r="R391" s="408"/>
      <c r="S391" s="474">
        <v>3770.6</v>
      </c>
      <c r="T391" s="478"/>
      <c r="U391" s="479">
        <v>1971.7</v>
      </c>
      <c r="V391" s="406">
        <f t="shared" si="104"/>
        <v>0</v>
      </c>
      <c r="W391" s="474"/>
      <c r="X391" s="478"/>
      <c r="Y391" s="379">
        <v>1971.7</v>
      </c>
      <c r="Z391" s="474"/>
      <c r="AA391" s="478"/>
      <c r="AB391" s="212">
        <f t="shared" si="105"/>
        <v>0</v>
      </c>
      <c r="AC391" s="239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  <c r="IW391" s="8"/>
      <c r="IX391" s="8"/>
      <c r="IY391" s="8"/>
      <c r="IZ391" s="8"/>
    </row>
    <row r="392" spans="1:260" customFormat="1" ht="27" hidden="1" customHeight="1" x14ac:dyDescent="0.25">
      <c r="A392" s="8"/>
      <c r="B392" s="480" t="s">
        <v>549</v>
      </c>
      <c r="C392" s="477"/>
      <c r="D392" s="347" t="s">
        <v>9</v>
      </c>
      <c r="E392" s="354" t="s">
        <v>11</v>
      </c>
      <c r="F392" s="354" t="s">
        <v>17</v>
      </c>
      <c r="G392" s="97">
        <v>2210240</v>
      </c>
      <c r="H392" s="403">
        <v>518.4</v>
      </c>
      <c r="I392" s="403"/>
      <c r="J392" s="403">
        <v>518.4</v>
      </c>
      <c r="K392" s="474">
        <v>167</v>
      </c>
      <c r="L392" s="478"/>
      <c r="M392" s="406">
        <f t="shared" si="103"/>
        <v>105.5</v>
      </c>
      <c r="N392" s="474">
        <v>105.5</v>
      </c>
      <c r="O392" s="478"/>
      <c r="P392" s="479">
        <v>524.20000000000005</v>
      </c>
      <c r="Q392" s="479">
        <v>518.4</v>
      </c>
      <c r="R392" s="408"/>
      <c r="S392" s="474">
        <v>167</v>
      </c>
      <c r="T392" s="478"/>
      <c r="U392" s="479">
        <v>524.20000000000005</v>
      </c>
      <c r="V392" s="406">
        <f t="shared" si="104"/>
        <v>0</v>
      </c>
      <c r="W392" s="474"/>
      <c r="X392" s="478"/>
      <c r="Y392" s="379">
        <v>524.20000000000005</v>
      </c>
      <c r="Z392" s="474"/>
      <c r="AA392" s="478"/>
      <c r="AB392" s="212">
        <f t="shared" si="105"/>
        <v>0</v>
      </c>
      <c r="AC392" s="239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  <c r="IW392" s="8"/>
      <c r="IX392" s="8"/>
      <c r="IY392" s="8"/>
      <c r="IZ392" s="8"/>
    </row>
    <row r="393" spans="1:260" s="153" customFormat="1" ht="54.75" hidden="1" customHeight="1" x14ac:dyDescent="0.25">
      <c r="A393" s="101"/>
      <c r="B393" s="364" t="s">
        <v>337</v>
      </c>
      <c r="C393" s="481"/>
      <c r="D393" s="365" t="s">
        <v>9</v>
      </c>
      <c r="E393" s="366" t="s">
        <v>7</v>
      </c>
      <c r="F393" s="366" t="s">
        <v>8</v>
      </c>
      <c r="G393" s="366" t="s">
        <v>338</v>
      </c>
      <c r="H393" s="404">
        <v>0</v>
      </c>
      <c r="I393" s="404"/>
      <c r="J393" s="404">
        <v>0</v>
      </c>
      <c r="K393" s="482"/>
      <c r="L393" s="482"/>
      <c r="M393" s="483">
        <f t="shared" si="103"/>
        <v>0</v>
      </c>
      <c r="N393" s="482"/>
      <c r="O393" s="482"/>
      <c r="P393" s="484">
        <v>0</v>
      </c>
      <c r="Q393" s="484">
        <v>0</v>
      </c>
      <c r="R393" s="484">
        <v>0</v>
      </c>
      <c r="S393" s="482"/>
      <c r="T393" s="482"/>
      <c r="U393" s="484">
        <v>0</v>
      </c>
      <c r="V393" s="483">
        <f t="shared" si="104"/>
        <v>0</v>
      </c>
      <c r="W393" s="482"/>
      <c r="X393" s="482"/>
      <c r="Y393" s="483">
        <f>SUM(Z393:AA393)</f>
        <v>0</v>
      </c>
      <c r="Z393" s="482"/>
      <c r="AA393" s="482"/>
      <c r="AB393" s="226">
        <f t="shared" si="105"/>
        <v>0</v>
      </c>
      <c r="AC393" s="236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  <c r="AV393" s="101"/>
      <c r="AW393" s="101"/>
      <c r="AX393" s="101"/>
      <c r="AY393" s="101"/>
      <c r="AZ393" s="101"/>
      <c r="BA393" s="101"/>
      <c r="BB393" s="101"/>
      <c r="BC393" s="101"/>
      <c r="BD393" s="101"/>
      <c r="BE393" s="101"/>
      <c r="BF393" s="101"/>
      <c r="BG393" s="101"/>
      <c r="BH393" s="101"/>
      <c r="BI393" s="101"/>
      <c r="BJ393" s="101"/>
      <c r="BK393" s="101"/>
      <c r="BL393" s="101"/>
      <c r="BM393" s="101"/>
      <c r="BN393" s="101"/>
      <c r="BO393" s="101"/>
      <c r="BP393" s="101"/>
      <c r="BQ393" s="101"/>
      <c r="BR393" s="101"/>
      <c r="BS393" s="101"/>
      <c r="BT393" s="101"/>
      <c r="BU393" s="101"/>
      <c r="BV393" s="101"/>
      <c r="BW393" s="101"/>
      <c r="BX393" s="101"/>
      <c r="BY393" s="101"/>
      <c r="BZ393" s="101"/>
      <c r="CA393" s="101"/>
      <c r="CB393" s="101"/>
      <c r="CC393" s="101"/>
      <c r="CD393" s="101"/>
      <c r="CE393" s="101"/>
      <c r="CF393" s="101"/>
      <c r="CG393" s="101"/>
      <c r="CH393" s="101"/>
      <c r="CI393" s="101"/>
      <c r="CJ393" s="101"/>
      <c r="CK393" s="101"/>
      <c r="CL393" s="101"/>
      <c r="CM393" s="101"/>
      <c r="CN393" s="101"/>
      <c r="CO393" s="101"/>
      <c r="CP393" s="101"/>
      <c r="CQ393" s="101"/>
      <c r="CR393" s="101"/>
      <c r="CS393" s="101"/>
      <c r="CT393" s="101"/>
      <c r="CU393" s="101"/>
      <c r="CV393" s="101"/>
      <c r="CW393" s="101"/>
      <c r="CX393" s="101"/>
      <c r="CY393" s="101"/>
      <c r="CZ393" s="101"/>
      <c r="DA393" s="101"/>
      <c r="DB393" s="101"/>
      <c r="DC393" s="101"/>
      <c r="DD393" s="101"/>
      <c r="DE393" s="101"/>
      <c r="DF393" s="101"/>
      <c r="DG393" s="101"/>
      <c r="DH393" s="101"/>
      <c r="DI393" s="101"/>
      <c r="DJ393" s="101"/>
      <c r="DK393" s="101"/>
      <c r="DL393" s="101"/>
      <c r="DM393" s="101"/>
      <c r="DN393" s="101"/>
      <c r="DO393" s="101"/>
      <c r="DP393" s="101"/>
      <c r="DQ393" s="101"/>
      <c r="DR393" s="101"/>
      <c r="DS393" s="101"/>
      <c r="DT393" s="101"/>
      <c r="DU393" s="101"/>
      <c r="DV393" s="101"/>
      <c r="DW393" s="101"/>
      <c r="DX393" s="101"/>
      <c r="DY393" s="101"/>
      <c r="DZ393" s="101"/>
      <c r="EA393" s="101"/>
      <c r="EB393" s="101"/>
      <c r="EC393" s="101"/>
      <c r="ED393" s="101"/>
      <c r="EE393" s="101"/>
      <c r="EF393" s="101"/>
      <c r="EG393" s="101"/>
      <c r="EH393" s="101"/>
      <c r="EI393" s="101"/>
      <c r="EJ393" s="101"/>
      <c r="EK393" s="101"/>
      <c r="EL393" s="101"/>
      <c r="EM393" s="101"/>
      <c r="EN393" s="101"/>
      <c r="EO393" s="101"/>
      <c r="EP393" s="101"/>
      <c r="EQ393" s="101"/>
      <c r="ER393" s="101"/>
      <c r="ES393" s="101"/>
      <c r="ET393" s="101"/>
      <c r="EU393" s="101"/>
      <c r="EV393" s="101"/>
      <c r="EW393" s="101"/>
      <c r="EX393" s="101"/>
      <c r="EY393" s="101"/>
      <c r="EZ393" s="101"/>
      <c r="FA393" s="101"/>
      <c r="FB393" s="101"/>
      <c r="FC393" s="101"/>
      <c r="FD393" s="101"/>
      <c r="FE393" s="101"/>
      <c r="FF393" s="101"/>
      <c r="FG393" s="101"/>
      <c r="FH393" s="101"/>
      <c r="FI393" s="101"/>
      <c r="FJ393" s="101"/>
      <c r="FK393" s="101"/>
      <c r="FL393" s="101"/>
      <c r="FM393" s="101"/>
      <c r="FN393" s="101"/>
      <c r="FO393" s="101"/>
      <c r="FP393" s="101"/>
      <c r="FQ393" s="101"/>
      <c r="FR393" s="101"/>
      <c r="FS393" s="101"/>
      <c r="FT393" s="101"/>
      <c r="FU393" s="101"/>
      <c r="FV393" s="101"/>
      <c r="FW393" s="101"/>
      <c r="FX393" s="101"/>
      <c r="FY393" s="101"/>
      <c r="FZ393" s="101"/>
      <c r="GA393" s="101"/>
      <c r="GB393" s="101"/>
      <c r="GC393" s="101"/>
      <c r="GD393" s="101"/>
      <c r="GE393" s="101"/>
      <c r="GF393" s="101"/>
      <c r="GG393" s="101"/>
      <c r="GH393" s="101"/>
      <c r="GI393" s="101"/>
      <c r="GJ393" s="101"/>
      <c r="GK393" s="101"/>
      <c r="GL393" s="101"/>
      <c r="GM393" s="101"/>
      <c r="GN393" s="101"/>
      <c r="GO393" s="101"/>
      <c r="GP393" s="101"/>
      <c r="GQ393" s="101"/>
      <c r="GR393" s="101"/>
      <c r="GS393" s="101"/>
      <c r="GT393" s="101"/>
      <c r="GU393" s="101"/>
      <c r="GV393" s="101"/>
      <c r="GW393" s="101"/>
      <c r="GX393" s="101"/>
      <c r="GY393" s="101"/>
      <c r="GZ393" s="101"/>
      <c r="HA393" s="101"/>
      <c r="HB393" s="101"/>
      <c r="HC393" s="101"/>
      <c r="HD393" s="101"/>
      <c r="HE393" s="101"/>
      <c r="HF393" s="101"/>
      <c r="HG393" s="101"/>
      <c r="HH393" s="101"/>
      <c r="HI393" s="101"/>
      <c r="HJ393" s="101"/>
      <c r="HK393" s="101"/>
      <c r="HL393" s="101"/>
      <c r="HM393" s="101"/>
      <c r="HN393" s="101"/>
      <c r="HO393" s="101"/>
      <c r="HP393" s="101"/>
      <c r="HQ393" s="101"/>
      <c r="HR393" s="101"/>
      <c r="HS393" s="101"/>
      <c r="HT393" s="101"/>
      <c r="HU393" s="101"/>
      <c r="HV393" s="101"/>
      <c r="HW393" s="101"/>
      <c r="HX393" s="101"/>
      <c r="HY393" s="101"/>
      <c r="HZ393" s="101"/>
      <c r="IA393" s="101"/>
      <c r="IB393" s="101"/>
      <c r="IC393" s="101"/>
      <c r="ID393" s="101"/>
      <c r="IE393" s="101"/>
      <c r="IF393" s="101"/>
      <c r="IG393" s="101"/>
      <c r="IH393" s="101"/>
      <c r="II393" s="101"/>
      <c r="IJ393" s="101"/>
      <c r="IK393" s="101"/>
      <c r="IL393" s="101"/>
      <c r="IM393" s="101"/>
      <c r="IN393" s="101"/>
      <c r="IO393" s="101"/>
      <c r="IP393" s="101"/>
      <c r="IQ393" s="101"/>
      <c r="IR393" s="101"/>
      <c r="IS393" s="101"/>
      <c r="IT393" s="101"/>
      <c r="IU393" s="101"/>
      <c r="IV393" s="101"/>
      <c r="IW393" s="101"/>
      <c r="IX393" s="101"/>
      <c r="IY393" s="101"/>
      <c r="IZ393" s="101"/>
    </row>
    <row r="394" spans="1:260" customFormat="1" ht="21.75" hidden="1" customHeight="1" x14ac:dyDescent="0.25">
      <c r="A394" s="8"/>
      <c r="B394" s="485" t="s">
        <v>345</v>
      </c>
      <c r="C394" s="486"/>
      <c r="D394" s="486"/>
      <c r="E394" s="487"/>
      <c r="F394" s="487"/>
      <c r="G394" s="488">
        <v>2210000</v>
      </c>
      <c r="H394" s="489">
        <f t="shared" ref="H394:AA394" si="106">SUM(H395:H400)</f>
        <v>36328.100000000006</v>
      </c>
      <c r="I394" s="489">
        <f t="shared" si="106"/>
        <v>0</v>
      </c>
      <c r="J394" s="489">
        <f>SUM(J395:J400)</f>
        <v>35338.1</v>
      </c>
      <c r="K394" s="489">
        <f t="shared" si="106"/>
        <v>0</v>
      </c>
      <c r="L394" s="489">
        <f t="shared" si="106"/>
        <v>36438.1</v>
      </c>
      <c r="M394" s="489">
        <f t="shared" si="106"/>
        <v>36438.1</v>
      </c>
      <c r="N394" s="489">
        <f t="shared" si="106"/>
        <v>0</v>
      </c>
      <c r="O394" s="489">
        <f t="shared" si="106"/>
        <v>36438.1</v>
      </c>
      <c r="P394" s="489">
        <f t="shared" si="106"/>
        <v>0</v>
      </c>
      <c r="Q394" s="408">
        <f t="shared" si="106"/>
        <v>0</v>
      </c>
      <c r="R394" s="408">
        <f t="shared" si="106"/>
        <v>0</v>
      </c>
      <c r="S394" s="408">
        <f t="shared" si="106"/>
        <v>0</v>
      </c>
      <c r="T394" s="408">
        <f t="shared" si="106"/>
        <v>27252.400000000001</v>
      </c>
      <c r="U394" s="479">
        <f t="shared" si="106"/>
        <v>0</v>
      </c>
      <c r="V394" s="408">
        <f t="shared" si="106"/>
        <v>0</v>
      </c>
      <c r="W394" s="408">
        <f t="shared" si="106"/>
        <v>0</v>
      </c>
      <c r="X394" s="408">
        <f t="shared" si="106"/>
        <v>27282.400000000001</v>
      </c>
      <c r="Y394" s="479">
        <f t="shared" si="106"/>
        <v>0</v>
      </c>
      <c r="Z394" s="408">
        <f t="shared" si="106"/>
        <v>0</v>
      </c>
      <c r="AA394" s="408">
        <f t="shared" si="106"/>
        <v>25650.2</v>
      </c>
      <c r="AB394" s="225">
        <f t="shared" ref="AB394:AB400" si="107">SUM(AC394:AD394)</f>
        <v>0</v>
      </c>
      <c r="AC394" s="239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  <c r="IW394" s="8"/>
      <c r="IX394" s="8"/>
      <c r="IY394" s="8"/>
      <c r="IZ394" s="8"/>
    </row>
    <row r="395" spans="1:260" customFormat="1" ht="96" hidden="1" customHeight="1" x14ac:dyDescent="0.25">
      <c r="A395" s="1"/>
      <c r="B395" s="334" t="s">
        <v>550</v>
      </c>
      <c r="C395" s="177"/>
      <c r="D395" s="331" t="s">
        <v>9</v>
      </c>
      <c r="E395" s="331" t="s">
        <v>12</v>
      </c>
      <c r="F395" s="331" t="s">
        <v>21</v>
      </c>
      <c r="G395" s="375" t="s">
        <v>417</v>
      </c>
      <c r="H395" s="337">
        <v>141.4</v>
      </c>
      <c r="I395" s="337"/>
      <c r="J395" s="404">
        <v>134.6</v>
      </c>
      <c r="K395" s="475"/>
      <c r="L395" s="475">
        <v>138.6</v>
      </c>
      <c r="M395" s="406">
        <f t="shared" ref="M395:M400" si="108">SUM(N395:O395)</f>
        <v>138.6</v>
      </c>
      <c r="N395" s="473"/>
      <c r="O395" s="405">
        <v>138.6</v>
      </c>
      <c r="P395" s="407"/>
      <c r="Q395" s="407"/>
      <c r="R395" s="472"/>
      <c r="S395" s="473"/>
      <c r="T395" s="526">
        <v>172.2</v>
      </c>
      <c r="U395" s="407"/>
      <c r="V395" s="406"/>
      <c r="W395" s="475"/>
      <c r="X395" s="376">
        <v>202.2</v>
      </c>
      <c r="Y395" s="379"/>
      <c r="Z395" s="475"/>
      <c r="AA395" s="376">
        <v>234.2</v>
      </c>
      <c r="AB395" s="218">
        <f t="shared" si="107"/>
        <v>0</v>
      </c>
      <c r="AC395" s="234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</row>
    <row r="396" spans="1:260" customFormat="1" ht="100.5" hidden="1" customHeight="1" x14ac:dyDescent="0.25">
      <c r="A396" s="1"/>
      <c r="B396" s="402" t="s">
        <v>551</v>
      </c>
      <c r="C396" s="177"/>
      <c r="D396" s="331" t="s">
        <v>9</v>
      </c>
      <c r="E396" s="331" t="s">
        <v>12</v>
      </c>
      <c r="F396" s="331" t="s">
        <v>21</v>
      </c>
      <c r="G396" s="375" t="s">
        <v>418</v>
      </c>
      <c r="H396" s="337">
        <v>3487.8</v>
      </c>
      <c r="I396" s="337"/>
      <c r="J396" s="404">
        <v>3487.8</v>
      </c>
      <c r="K396" s="475"/>
      <c r="L396" s="475">
        <v>3487.8</v>
      </c>
      <c r="M396" s="406">
        <f t="shared" si="108"/>
        <v>3487.8</v>
      </c>
      <c r="N396" s="473"/>
      <c r="O396" s="405">
        <v>3487.8</v>
      </c>
      <c r="P396" s="407"/>
      <c r="Q396" s="407"/>
      <c r="R396" s="472"/>
      <c r="S396" s="473"/>
      <c r="T396" s="526">
        <v>1665.4</v>
      </c>
      <c r="U396" s="407"/>
      <c r="V396" s="406"/>
      <c r="W396" s="475"/>
      <c r="X396" s="376">
        <v>1665.4</v>
      </c>
      <c r="Y396" s="379"/>
      <c r="Z396" s="475"/>
      <c r="AA396" s="376">
        <v>1665.4</v>
      </c>
      <c r="AB396" s="218">
        <f t="shared" si="107"/>
        <v>0</v>
      </c>
      <c r="AC396" s="234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</row>
    <row r="397" spans="1:260" customFormat="1" ht="35.25" hidden="1" customHeight="1" x14ac:dyDescent="0.25">
      <c r="A397" s="1"/>
      <c r="B397" s="402" t="s">
        <v>552</v>
      </c>
      <c r="C397" s="346"/>
      <c r="D397" s="331" t="s">
        <v>9</v>
      </c>
      <c r="E397" s="331" t="s">
        <v>12</v>
      </c>
      <c r="F397" s="331" t="s">
        <v>21</v>
      </c>
      <c r="G397" s="336" t="s">
        <v>419</v>
      </c>
      <c r="H397" s="337">
        <v>7855.5</v>
      </c>
      <c r="I397" s="337"/>
      <c r="J397" s="404">
        <v>7855.5</v>
      </c>
      <c r="K397" s="405"/>
      <c r="L397" s="405">
        <v>7855.5</v>
      </c>
      <c r="M397" s="406">
        <f t="shared" si="108"/>
        <v>7855.5</v>
      </c>
      <c r="N397" s="405"/>
      <c r="O397" s="405">
        <v>7855.5</v>
      </c>
      <c r="P397" s="407"/>
      <c r="Q397" s="407"/>
      <c r="R397" s="472"/>
      <c r="S397" s="405"/>
      <c r="T397" s="526">
        <v>7227</v>
      </c>
      <c r="U397" s="407"/>
      <c r="V397" s="406"/>
      <c r="W397" s="405"/>
      <c r="X397" s="339">
        <v>7227</v>
      </c>
      <c r="Y397" s="379"/>
      <c r="Z397" s="405"/>
      <c r="AA397" s="339">
        <v>7227</v>
      </c>
      <c r="AB397" s="218">
        <f t="shared" si="107"/>
        <v>0</v>
      </c>
      <c r="AC397" s="234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</row>
    <row r="398" spans="1:260" s="94" customFormat="1" ht="42.75" hidden="1" customHeight="1" x14ac:dyDescent="0.25">
      <c r="A398" s="1" t="s">
        <v>384</v>
      </c>
      <c r="B398" s="652" t="s">
        <v>553</v>
      </c>
      <c r="C398" s="490"/>
      <c r="D398" s="347" t="s">
        <v>9</v>
      </c>
      <c r="E398" s="347" t="s">
        <v>7</v>
      </c>
      <c r="F398" s="347" t="s">
        <v>11</v>
      </c>
      <c r="G398" s="491">
        <v>2215930</v>
      </c>
      <c r="H398" s="337">
        <v>5539.6</v>
      </c>
      <c r="I398" s="337"/>
      <c r="J398" s="404">
        <v>4681.5</v>
      </c>
      <c r="K398" s="492"/>
      <c r="L398" s="473">
        <v>5652.4</v>
      </c>
      <c r="M398" s="406">
        <f t="shared" si="108"/>
        <v>5652.4</v>
      </c>
      <c r="N398" s="492"/>
      <c r="O398" s="473">
        <v>5652.4</v>
      </c>
      <c r="P398" s="407"/>
      <c r="Q398" s="407"/>
      <c r="R398" s="472"/>
      <c r="S398" s="492"/>
      <c r="T398" s="337"/>
      <c r="U398" s="407"/>
      <c r="V398" s="406"/>
      <c r="W398" s="492"/>
      <c r="X398" s="337"/>
      <c r="Y398" s="379"/>
      <c r="Z398" s="492"/>
      <c r="AA398" s="337"/>
      <c r="AB398" s="227">
        <f t="shared" si="107"/>
        <v>0</v>
      </c>
      <c r="AC398" s="241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93"/>
      <c r="DB398" s="93"/>
      <c r="DC398" s="93"/>
      <c r="DD398" s="93"/>
      <c r="DE398" s="93"/>
      <c r="DF398" s="93"/>
      <c r="DG398" s="93"/>
      <c r="DH398" s="93"/>
      <c r="DI398" s="93"/>
      <c r="DJ398" s="93"/>
      <c r="DK398" s="93"/>
      <c r="DL398" s="93"/>
      <c r="DM398" s="93"/>
      <c r="DN398" s="93"/>
      <c r="DO398" s="93"/>
      <c r="DP398" s="93"/>
      <c r="DQ398" s="93"/>
      <c r="DR398" s="93"/>
      <c r="DS398" s="93"/>
      <c r="DT398" s="93"/>
      <c r="DU398" s="93"/>
      <c r="DV398" s="93"/>
      <c r="DW398" s="93"/>
      <c r="DX398" s="93"/>
      <c r="DY398" s="93"/>
      <c r="DZ398" s="93"/>
      <c r="EA398" s="93"/>
      <c r="EB398" s="93"/>
      <c r="EC398" s="93"/>
      <c r="ED398" s="93"/>
      <c r="EE398" s="93"/>
      <c r="EF398" s="93"/>
      <c r="EG398" s="93"/>
      <c r="EH398" s="93"/>
      <c r="EI398" s="93"/>
      <c r="EJ398" s="93"/>
      <c r="EK398" s="93"/>
      <c r="EL398" s="93"/>
      <c r="EM398" s="93"/>
      <c r="EN398" s="93"/>
      <c r="EO398" s="93"/>
      <c r="EP398" s="93"/>
      <c r="EQ398" s="93"/>
      <c r="ER398" s="93"/>
      <c r="ES398" s="93"/>
      <c r="ET398" s="93"/>
      <c r="EU398" s="93"/>
      <c r="EV398" s="93"/>
      <c r="EW398" s="93"/>
      <c r="EX398" s="93"/>
      <c r="EY398" s="93"/>
      <c r="EZ398" s="93"/>
      <c r="FA398" s="93"/>
      <c r="FB398" s="93"/>
      <c r="FC398" s="93"/>
      <c r="FD398" s="93"/>
      <c r="FE398" s="93"/>
      <c r="FF398" s="93"/>
      <c r="FG398" s="93"/>
      <c r="FH398" s="93"/>
      <c r="FI398" s="93"/>
      <c r="FJ398" s="93"/>
      <c r="FK398" s="93"/>
      <c r="FL398" s="93"/>
      <c r="FM398" s="93"/>
      <c r="FN398" s="93"/>
      <c r="FO398" s="93"/>
      <c r="FP398" s="93"/>
      <c r="FQ398" s="93"/>
      <c r="FR398" s="93"/>
      <c r="FS398" s="93"/>
      <c r="FT398" s="93"/>
      <c r="FU398" s="93"/>
      <c r="FV398" s="93"/>
      <c r="FW398" s="93"/>
      <c r="FX398" s="93"/>
      <c r="FY398" s="93"/>
      <c r="FZ398" s="93"/>
      <c r="GA398" s="93"/>
      <c r="GB398" s="93"/>
      <c r="GC398" s="93"/>
      <c r="GD398" s="93"/>
      <c r="GE398" s="93"/>
      <c r="GF398" s="93"/>
      <c r="GG398" s="93"/>
      <c r="GH398" s="93"/>
      <c r="GI398" s="93"/>
      <c r="GJ398" s="93"/>
      <c r="GK398" s="93"/>
      <c r="GL398" s="93"/>
      <c r="GM398" s="93"/>
      <c r="GN398" s="93"/>
      <c r="GO398" s="93"/>
      <c r="GP398" s="93"/>
      <c r="GQ398" s="93"/>
      <c r="GR398" s="93"/>
      <c r="GS398" s="93"/>
      <c r="GT398" s="93"/>
      <c r="GU398" s="93"/>
      <c r="GV398" s="93"/>
      <c r="GW398" s="93"/>
      <c r="GX398" s="93"/>
      <c r="GY398" s="93"/>
      <c r="GZ398" s="93"/>
      <c r="HA398" s="93"/>
      <c r="HB398" s="93"/>
      <c r="HC398" s="93"/>
      <c r="HD398" s="93"/>
      <c r="HE398" s="93"/>
      <c r="HF398" s="93"/>
      <c r="HG398" s="93"/>
      <c r="HH398" s="93"/>
      <c r="HI398" s="93"/>
      <c r="HJ398" s="93"/>
      <c r="HK398" s="93"/>
      <c r="HL398" s="93"/>
      <c r="HM398" s="93"/>
      <c r="HN398" s="93"/>
      <c r="HO398" s="93"/>
      <c r="HP398" s="93"/>
      <c r="HQ398" s="93"/>
      <c r="HR398" s="93"/>
      <c r="HS398" s="93"/>
      <c r="HT398" s="93"/>
      <c r="HU398" s="93"/>
      <c r="HV398" s="93"/>
      <c r="HW398" s="93"/>
      <c r="HX398" s="93"/>
      <c r="HY398" s="93"/>
      <c r="HZ398" s="93"/>
      <c r="IA398" s="93"/>
      <c r="IB398" s="93"/>
      <c r="IC398" s="93"/>
      <c r="ID398" s="93"/>
      <c r="IE398" s="93"/>
      <c r="IF398" s="93"/>
      <c r="IG398" s="93"/>
      <c r="IH398" s="93"/>
      <c r="II398" s="93"/>
      <c r="IJ398" s="93"/>
      <c r="IK398" s="93"/>
      <c r="IL398" s="93"/>
      <c r="IM398" s="93"/>
      <c r="IN398" s="93"/>
      <c r="IO398" s="93"/>
      <c r="IP398" s="93"/>
      <c r="IQ398" s="93"/>
      <c r="IR398" s="93"/>
      <c r="IS398" s="93"/>
      <c r="IT398" s="93"/>
      <c r="IU398" s="93"/>
      <c r="IV398" s="93"/>
      <c r="IW398" s="93"/>
      <c r="IX398" s="93"/>
      <c r="IY398" s="93"/>
      <c r="IZ398" s="93"/>
    </row>
    <row r="399" spans="1:260" customFormat="1" ht="54.75" hidden="1" customHeight="1" x14ac:dyDescent="0.25">
      <c r="A399" s="1" t="s">
        <v>383</v>
      </c>
      <c r="B399" s="653"/>
      <c r="C399" s="346"/>
      <c r="D399" s="331" t="s">
        <v>9</v>
      </c>
      <c r="E399" s="331" t="s">
        <v>7</v>
      </c>
      <c r="F399" s="331" t="s">
        <v>11</v>
      </c>
      <c r="G399" s="493">
        <v>2215931</v>
      </c>
      <c r="H399" s="337">
        <v>2501.8000000000002</v>
      </c>
      <c r="I399" s="337"/>
      <c r="J399" s="404">
        <v>2376.6999999999998</v>
      </c>
      <c r="K399" s="405"/>
      <c r="L399" s="405">
        <v>2501.8000000000002</v>
      </c>
      <c r="M399" s="406">
        <f t="shared" si="108"/>
        <v>2501.8000000000002</v>
      </c>
      <c r="N399" s="492"/>
      <c r="O399" s="473">
        <v>2501.8000000000002</v>
      </c>
      <c r="P399" s="407"/>
      <c r="Q399" s="407"/>
      <c r="R399" s="472"/>
      <c r="S399" s="405"/>
      <c r="T399" s="526">
        <v>2501.8000000000002</v>
      </c>
      <c r="U399" s="407"/>
      <c r="V399" s="406"/>
      <c r="W399" s="494"/>
      <c r="X399" s="339">
        <v>2501.8000000000002</v>
      </c>
      <c r="Y399" s="379"/>
      <c r="Z399" s="494"/>
      <c r="AA399" s="339">
        <v>1951.4</v>
      </c>
      <c r="AB399" s="218">
        <f t="shared" si="107"/>
        <v>0</v>
      </c>
      <c r="AC399" s="234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</row>
    <row r="400" spans="1:260" customFormat="1" ht="53.25" hidden="1" customHeight="1" x14ac:dyDescent="0.25">
      <c r="A400" s="1"/>
      <c r="B400" s="402" t="s">
        <v>554</v>
      </c>
      <c r="C400" s="346"/>
      <c r="D400" s="347" t="s">
        <v>9</v>
      </c>
      <c r="E400" s="97">
        <v>10</v>
      </c>
      <c r="F400" s="347" t="s">
        <v>22</v>
      </c>
      <c r="G400" s="354" t="s">
        <v>555</v>
      </c>
      <c r="H400" s="337">
        <v>16802</v>
      </c>
      <c r="I400" s="337"/>
      <c r="J400" s="404">
        <v>16802</v>
      </c>
      <c r="K400" s="405"/>
      <c r="L400" s="405">
        <v>16802</v>
      </c>
      <c r="M400" s="406">
        <f t="shared" si="108"/>
        <v>16802</v>
      </c>
      <c r="N400" s="405"/>
      <c r="O400" s="405">
        <v>16802</v>
      </c>
      <c r="P400" s="407"/>
      <c r="Q400" s="407"/>
      <c r="R400" s="472"/>
      <c r="S400" s="405"/>
      <c r="T400" s="339">
        <v>15686</v>
      </c>
      <c r="U400" s="407"/>
      <c r="V400" s="406"/>
      <c r="W400" s="405"/>
      <c r="X400" s="339">
        <v>15686</v>
      </c>
      <c r="Y400" s="379"/>
      <c r="Z400" s="405"/>
      <c r="AA400" s="339">
        <v>14572.2</v>
      </c>
      <c r="AB400" s="218">
        <f t="shared" si="107"/>
        <v>0</v>
      </c>
      <c r="AC400" s="234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</row>
    <row r="401" spans="1:260" customFormat="1" ht="47.25" hidden="1" customHeight="1" x14ac:dyDescent="0.25">
      <c r="A401" s="8"/>
      <c r="B401" s="470" t="s">
        <v>427</v>
      </c>
      <c r="C401" s="471" t="s">
        <v>422</v>
      </c>
      <c r="D401" s="328"/>
      <c r="E401" s="318"/>
      <c r="F401" s="318"/>
      <c r="G401" s="316" t="s">
        <v>424</v>
      </c>
      <c r="H401" s="406">
        <f>SUM(H402)</f>
        <v>25932.7</v>
      </c>
      <c r="I401" s="406">
        <f>SUM(I402)</f>
        <v>0</v>
      </c>
      <c r="J401" s="406">
        <f>SUM(J402:J404)</f>
        <v>44214.400000000001</v>
      </c>
      <c r="K401" s="406">
        <f>SUM(K402)</f>
        <v>27033.3</v>
      </c>
      <c r="L401" s="406">
        <f>SUM(L402)</f>
        <v>0</v>
      </c>
      <c r="M401" s="406">
        <f>SUM(M402)</f>
        <v>27033.3</v>
      </c>
      <c r="N401" s="406">
        <f>SUM(N402)</f>
        <v>27033.3</v>
      </c>
      <c r="O401" s="406">
        <f>SUM(O402)</f>
        <v>0</v>
      </c>
      <c r="P401" s="406">
        <f t="shared" ref="P401:AA401" si="109">SUM(P402:P404)</f>
        <v>38452.1</v>
      </c>
      <c r="Q401" s="406">
        <f t="shared" si="109"/>
        <v>0</v>
      </c>
      <c r="R401" s="406">
        <f t="shared" si="109"/>
        <v>36539.599999999999</v>
      </c>
      <c r="S401" s="406">
        <f t="shared" si="109"/>
        <v>0</v>
      </c>
      <c r="T401" s="406">
        <f t="shared" si="109"/>
        <v>0</v>
      </c>
      <c r="U401" s="406">
        <f t="shared" si="109"/>
        <v>38452.1</v>
      </c>
      <c r="V401" s="406">
        <f t="shared" si="109"/>
        <v>0</v>
      </c>
      <c r="W401" s="406">
        <f t="shared" si="109"/>
        <v>0</v>
      </c>
      <c r="X401" s="406">
        <f t="shared" si="109"/>
        <v>0</v>
      </c>
      <c r="Y401" s="406">
        <f t="shared" si="109"/>
        <v>38452.1</v>
      </c>
      <c r="Z401" s="406">
        <f t="shared" si="109"/>
        <v>0</v>
      </c>
      <c r="AA401" s="406">
        <f t="shared" si="109"/>
        <v>0</v>
      </c>
      <c r="AB401" s="25">
        <f>SUM(AB402)</f>
        <v>0</v>
      </c>
      <c r="AC401" s="25">
        <f>SUM(AC402)</f>
        <v>0</v>
      </c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  <c r="IW401" s="8"/>
      <c r="IX401" s="8"/>
      <c r="IY401" s="8"/>
      <c r="IZ401" s="8"/>
    </row>
    <row r="402" spans="1:260" customFormat="1" ht="38.25" hidden="1" customHeight="1" x14ac:dyDescent="0.25">
      <c r="A402" s="1"/>
      <c r="B402" s="495" t="s">
        <v>620</v>
      </c>
      <c r="C402" s="346"/>
      <c r="D402" s="347" t="s">
        <v>9</v>
      </c>
      <c r="E402" s="354" t="s">
        <v>11</v>
      </c>
      <c r="F402" s="354" t="s">
        <v>17</v>
      </c>
      <c r="G402" s="97" t="s">
        <v>425</v>
      </c>
      <c r="H402" s="404">
        <v>25932.7</v>
      </c>
      <c r="I402" s="404"/>
      <c r="J402" s="404">
        <v>26081.7</v>
      </c>
      <c r="K402" s="324">
        <v>27033.3</v>
      </c>
      <c r="L402" s="405"/>
      <c r="M402" s="406">
        <f>SUM(N402:O402)</f>
        <v>27033.3</v>
      </c>
      <c r="N402" s="405">
        <v>27033.3</v>
      </c>
      <c r="O402" s="405"/>
      <c r="P402" s="407">
        <v>38452.1</v>
      </c>
      <c r="Q402" s="407"/>
      <c r="R402" s="472">
        <v>36539.599999999999</v>
      </c>
      <c r="S402" s="405"/>
      <c r="T402" s="405"/>
      <c r="U402" s="407">
        <v>38452.1</v>
      </c>
      <c r="V402" s="406"/>
      <c r="W402" s="496"/>
      <c r="X402" s="405"/>
      <c r="Y402" s="407">
        <v>38452.1</v>
      </c>
      <c r="Z402" s="405"/>
      <c r="AA402" s="405"/>
      <c r="AB402" s="212">
        <f>SUM(AC402:AD402)</f>
        <v>0</v>
      </c>
      <c r="AC402" s="234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</row>
    <row r="403" spans="1:260" customFormat="1" ht="68.25" hidden="1" customHeight="1" x14ac:dyDescent="0.25">
      <c r="A403" s="1"/>
      <c r="B403" s="495" t="s">
        <v>619</v>
      </c>
      <c r="C403" s="346"/>
      <c r="D403" s="347"/>
      <c r="E403" s="354"/>
      <c r="F403" s="354"/>
      <c r="G403" s="97"/>
      <c r="H403" s="404"/>
      <c r="I403" s="404"/>
      <c r="J403" s="404">
        <v>16240.3</v>
      </c>
      <c r="K403" s="324"/>
      <c r="L403" s="405"/>
      <c r="M403" s="406"/>
      <c r="N403" s="405"/>
      <c r="O403" s="405"/>
      <c r="P403" s="407"/>
      <c r="Q403" s="407"/>
      <c r="R403" s="472"/>
      <c r="S403" s="405"/>
      <c r="T403" s="405"/>
      <c r="U403" s="407"/>
      <c r="V403" s="406"/>
      <c r="W403" s="496"/>
      <c r="X403" s="405"/>
      <c r="Y403" s="407"/>
      <c r="Z403" s="405"/>
      <c r="AA403" s="405"/>
      <c r="AB403" s="212"/>
      <c r="AC403" s="234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</row>
    <row r="404" spans="1:260" customFormat="1" ht="67.5" hidden="1" customHeight="1" x14ac:dyDescent="0.25">
      <c r="A404" s="1"/>
      <c r="B404" s="495" t="s">
        <v>618</v>
      </c>
      <c r="C404" s="346"/>
      <c r="D404" s="347"/>
      <c r="E404" s="354"/>
      <c r="F404" s="354"/>
      <c r="G404" s="97"/>
      <c r="H404" s="404"/>
      <c r="I404" s="404"/>
      <c r="J404" s="404">
        <v>1892.4</v>
      </c>
      <c r="K404" s="324"/>
      <c r="L404" s="405"/>
      <c r="M404" s="406"/>
      <c r="N404" s="405"/>
      <c r="O404" s="405"/>
      <c r="P404" s="407"/>
      <c r="Q404" s="407"/>
      <c r="R404" s="472"/>
      <c r="S404" s="405"/>
      <c r="T404" s="405"/>
      <c r="U404" s="407"/>
      <c r="V404" s="406"/>
      <c r="W404" s="496"/>
      <c r="X404" s="405"/>
      <c r="Y404" s="407"/>
      <c r="Z404" s="405"/>
      <c r="AA404" s="405"/>
      <c r="AB404" s="212"/>
      <c r="AC404" s="23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</row>
    <row r="405" spans="1:260" customFormat="1" ht="34.5" hidden="1" customHeight="1" x14ac:dyDescent="0.25">
      <c r="A405" s="8"/>
      <c r="B405" s="470" t="s">
        <v>428</v>
      </c>
      <c r="C405" s="471" t="s">
        <v>422</v>
      </c>
      <c r="D405" s="328"/>
      <c r="E405" s="318"/>
      <c r="F405" s="318"/>
      <c r="G405" s="316" t="s">
        <v>423</v>
      </c>
      <c r="H405" s="406">
        <f t="shared" ref="H405:AA405" si="110">SUM(H406:H407)</f>
        <v>112008.2</v>
      </c>
      <c r="I405" s="406">
        <f t="shared" si="110"/>
        <v>0</v>
      </c>
      <c r="J405" s="406">
        <f t="shared" si="110"/>
        <v>114380.79999999999</v>
      </c>
      <c r="K405" s="406">
        <f t="shared" si="110"/>
        <v>90298.2</v>
      </c>
      <c r="L405" s="406">
        <f t="shared" si="110"/>
        <v>0</v>
      </c>
      <c r="M405" s="406">
        <f t="shared" si="110"/>
        <v>93264.6</v>
      </c>
      <c r="N405" s="406">
        <f t="shared" si="110"/>
        <v>93264.6</v>
      </c>
      <c r="O405" s="406">
        <f t="shared" si="110"/>
        <v>0</v>
      </c>
      <c r="P405" s="406">
        <f t="shared" si="110"/>
        <v>130829.5</v>
      </c>
      <c r="Q405" s="406">
        <f t="shared" si="110"/>
        <v>0</v>
      </c>
      <c r="R405" s="406">
        <f t="shared" si="110"/>
        <v>128289.60000000001</v>
      </c>
      <c r="S405" s="406">
        <f t="shared" si="110"/>
        <v>0</v>
      </c>
      <c r="T405" s="406">
        <f t="shared" si="110"/>
        <v>0</v>
      </c>
      <c r="U405" s="406">
        <f t="shared" si="110"/>
        <v>130829.5</v>
      </c>
      <c r="V405" s="406">
        <f t="shared" si="110"/>
        <v>0</v>
      </c>
      <c r="W405" s="406">
        <f t="shared" si="110"/>
        <v>0</v>
      </c>
      <c r="X405" s="406">
        <f t="shared" si="110"/>
        <v>0</v>
      </c>
      <c r="Y405" s="406">
        <f t="shared" si="110"/>
        <v>130829.5</v>
      </c>
      <c r="Z405" s="406">
        <f t="shared" si="110"/>
        <v>0</v>
      </c>
      <c r="AA405" s="406">
        <f t="shared" si="110"/>
        <v>0</v>
      </c>
      <c r="AB405" s="225">
        <f>SUM(AC405:AD405)</f>
        <v>0</v>
      </c>
      <c r="AC405" s="239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  <c r="IW405" s="8"/>
      <c r="IX405" s="8"/>
      <c r="IY405" s="8"/>
      <c r="IZ405" s="8"/>
    </row>
    <row r="406" spans="1:260" s="47" customFormat="1" ht="36" hidden="1" customHeight="1" x14ac:dyDescent="0.25">
      <c r="A406" s="45"/>
      <c r="B406" s="495" t="s">
        <v>556</v>
      </c>
      <c r="C406" s="497"/>
      <c r="D406" s="347" t="s">
        <v>9</v>
      </c>
      <c r="E406" s="354" t="s">
        <v>12</v>
      </c>
      <c r="F406" s="347" t="s">
        <v>21</v>
      </c>
      <c r="G406" s="97">
        <v>2230059</v>
      </c>
      <c r="H406" s="403">
        <v>78496.899999999994</v>
      </c>
      <c r="I406" s="403"/>
      <c r="J406" s="403">
        <v>78984.899999999994</v>
      </c>
      <c r="K406" s="372">
        <v>60276.6</v>
      </c>
      <c r="L406" s="478"/>
      <c r="M406" s="406">
        <f>SUM(N406:O406)</f>
        <v>62941.5</v>
      </c>
      <c r="N406" s="474">
        <v>62941.5</v>
      </c>
      <c r="O406" s="478"/>
      <c r="P406" s="498">
        <v>86343.7</v>
      </c>
      <c r="Q406" s="498"/>
      <c r="R406" s="499">
        <v>84355</v>
      </c>
      <c r="S406" s="500"/>
      <c r="T406" s="501"/>
      <c r="U406" s="498">
        <v>86343.7</v>
      </c>
      <c r="V406" s="502"/>
      <c r="W406" s="500"/>
      <c r="X406" s="501"/>
      <c r="Y406" s="503">
        <v>86343.7</v>
      </c>
      <c r="Z406" s="474"/>
      <c r="AA406" s="478"/>
      <c r="AB406" s="212">
        <f>SUM(AC406:AD406)</f>
        <v>0</v>
      </c>
      <c r="AC406" s="240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  <c r="IV406" s="45"/>
      <c r="IW406" s="45"/>
      <c r="IX406" s="45"/>
      <c r="IY406" s="45"/>
      <c r="IZ406" s="45"/>
    </row>
    <row r="407" spans="1:260" customFormat="1" ht="36.75" hidden="1" customHeight="1" x14ac:dyDescent="0.25">
      <c r="A407" s="1"/>
      <c r="B407" s="495" t="s">
        <v>557</v>
      </c>
      <c r="C407" s="346"/>
      <c r="D407" s="347" t="s">
        <v>9</v>
      </c>
      <c r="E407" s="354" t="s">
        <v>11</v>
      </c>
      <c r="F407" s="354" t="s">
        <v>14</v>
      </c>
      <c r="G407" s="97">
        <v>2230059</v>
      </c>
      <c r="H407" s="404">
        <v>33511.300000000003</v>
      </c>
      <c r="I407" s="404"/>
      <c r="J407" s="404">
        <v>35395.9</v>
      </c>
      <c r="K407" s="324">
        <v>30021.599999999999</v>
      </c>
      <c r="L407" s="405"/>
      <c r="M407" s="406">
        <f>SUM(N407:O407)</f>
        <v>30323.1</v>
      </c>
      <c r="N407" s="405">
        <v>30323.1</v>
      </c>
      <c r="O407" s="405"/>
      <c r="P407" s="504">
        <v>44485.8</v>
      </c>
      <c r="Q407" s="504"/>
      <c r="R407" s="505">
        <v>43934.6</v>
      </c>
      <c r="S407" s="506"/>
      <c r="T407" s="506"/>
      <c r="U407" s="504">
        <v>44485.8</v>
      </c>
      <c r="V407" s="502"/>
      <c r="W407" s="506"/>
      <c r="X407" s="506"/>
      <c r="Y407" s="504">
        <v>44485.8</v>
      </c>
      <c r="Z407" s="405"/>
      <c r="AA407" s="405"/>
      <c r="AB407" s="212">
        <f>SUM(AC407:AD407)</f>
        <v>0</v>
      </c>
      <c r="AC407" s="234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</row>
    <row r="408" spans="1:260" ht="32.25" hidden="1" customHeight="1" thickBot="1" x14ac:dyDescent="0.3">
      <c r="B408" s="118" t="s">
        <v>594</v>
      </c>
      <c r="C408" s="119"/>
      <c r="D408" s="120"/>
      <c r="E408" s="121"/>
      <c r="F408" s="121"/>
      <c r="G408" s="122"/>
      <c r="H408" s="123" t="e">
        <f t="shared" ref="H408:AC408" si="111">SUM(H13+H28+H31+H35+H37+H50+H96+H101+H104+H142+H162+H191+H207+H229+H259+H262+H264+H276+H283+H285+H384+H386)</f>
        <v>#REF!</v>
      </c>
      <c r="I408" s="123" t="e">
        <f t="shared" si="111"/>
        <v>#REF!</v>
      </c>
      <c r="J408" s="279">
        <f t="shared" si="111"/>
        <v>3925183.0000000009</v>
      </c>
      <c r="K408" s="123">
        <f t="shared" si="111"/>
        <v>1412903.9000000001</v>
      </c>
      <c r="L408" s="123">
        <f t="shared" si="111"/>
        <v>1665583.2000000002</v>
      </c>
      <c r="M408" s="123">
        <f t="shared" si="111"/>
        <v>3501046.1</v>
      </c>
      <c r="N408" s="123">
        <f t="shared" si="111"/>
        <v>1544709</v>
      </c>
      <c r="O408" s="123">
        <f t="shared" si="111"/>
        <v>1956337.1</v>
      </c>
      <c r="P408" s="123">
        <f t="shared" si="111"/>
        <v>2369574.9000000004</v>
      </c>
      <c r="Q408" s="123">
        <f t="shared" si="111"/>
        <v>607442.69999999995</v>
      </c>
      <c r="R408" s="123">
        <f t="shared" si="111"/>
        <v>592153.10000000009</v>
      </c>
      <c r="S408" s="123">
        <f t="shared" si="111"/>
        <v>276912.90000000002</v>
      </c>
      <c r="T408" s="123">
        <f t="shared" si="111"/>
        <v>1836695.1999999997</v>
      </c>
      <c r="U408" s="123">
        <f t="shared" si="111"/>
        <v>2016146.3</v>
      </c>
      <c r="V408" s="123">
        <f t="shared" si="111"/>
        <v>0</v>
      </c>
      <c r="W408" s="123">
        <f t="shared" si="111"/>
        <v>312298.90000000002</v>
      </c>
      <c r="X408" s="123">
        <f t="shared" si="111"/>
        <v>1792277.2</v>
      </c>
      <c r="Y408" s="123">
        <f t="shared" si="111"/>
        <v>2202320.3000000003</v>
      </c>
      <c r="Z408" s="123">
        <f t="shared" si="111"/>
        <v>232076.1</v>
      </c>
      <c r="AA408" s="123">
        <f t="shared" si="111"/>
        <v>1689738.7999999998</v>
      </c>
      <c r="AB408" s="228" t="e">
        <f t="shared" si="111"/>
        <v>#REF!</v>
      </c>
      <c r="AC408" s="234" t="e">
        <f t="shared" si="111"/>
        <v>#REF!</v>
      </c>
    </row>
    <row r="409" spans="1:260" ht="39" hidden="1" customHeight="1" x14ac:dyDescent="0.25">
      <c r="B409" s="38"/>
      <c r="C409" s="39"/>
      <c r="D409" s="40"/>
      <c r="E409" s="41"/>
      <c r="F409" s="41"/>
      <c r="G409" s="42"/>
      <c r="H409" s="244"/>
      <c r="I409" s="244"/>
      <c r="J409" s="280"/>
      <c r="K409" s="43"/>
      <c r="L409" s="43"/>
      <c r="M409" s="43"/>
      <c r="N409" s="43"/>
      <c r="O409" s="43"/>
      <c r="P409" s="43"/>
      <c r="Q409" s="43"/>
      <c r="R409" s="244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234"/>
    </row>
    <row r="410" spans="1:260" customFormat="1" ht="15" hidden="1" customHeight="1" x14ac:dyDescent="0.25">
      <c r="A410" s="8"/>
      <c r="B410" s="654" t="s">
        <v>221</v>
      </c>
      <c r="C410" s="657" t="s">
        <v>24</v>
      </c>
      <c r="D410" s="660" t="s">
        <v>1</v>
      </c>
      <c r="E410" s="660" t="s">
        <v>2</v>
      </c>
      <c r="F410" s="660" t="s">
        <v>23</v>
      </c>
      <c r="G410" s="660" t="s">
        <v>3</v>
      </c>
      <c r="H410" s="676" t="s">
        <v>390</v>
      </c>
      <c r="I410" s="305"/>
      <c r="J410" s="281"/>
      <c r="K410" s="679" t="s">
        <v>4</v>
      </c>
      <c r="L410" s="680"/>
      <c r="M410" s="674" t="s">
        <v>336</v>
      </c>
      <c r="N410" s="684" t="s">
        <v>4</v>
      </c>
      <c r="O410" s="685"/>
      <c r="P410" s="671" t="s">
        <v>278</v>
      </c>
      <c r="Q410" s="674" t="s">
        <v>281</v>
      </c>
      <c r="R410" s="676" t="s">
        <v>390</v>
      </c>
      <c r="S410" s="679" t="s">
        <v>4</v>
      </c>
      <c r="T410" s="680"/>
      <c r="U410" s="132"/>
      <c r="V410" s="674" t="s">
        <v>280</v>
      </c>
      <c r="W410" s="662" t="s">
        <v>4</v>
      </c>
      <c r="X410" s="663"/>
      <c r="Y410" s="681" t="s">
        <v>279</v>
      </c>
      <c r="Z410" s="662" t="s">
        <v>4</v>
      </c>
      <c r="AA410" s="663"/>
      <c r="AB410" s="664"/>
      <c r="AC410" s="239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  <c r="IW410" s="8"/>
      <c r="IX410" s="8"/>
      <c r="IY410" s="8"/>
      <c r="IZ410" s="8"/>
    </row>
    <row r="411" spans="1:260" customFormat="1" ht="15" hidden="1" customHeight="1" x14ac:dyDescent="0.25">
      <c r="A411" s="8"/>
      <c r="B411" s="655"/>
      <c r="C411" s="658"/>
      <c r="D411" s="661"/>
      <c r="E411" s="661"/>
      <c r="F411" s="661"/>
      <c r="G411" s="661"/>
      <c r="H411" s="677"/>
      <c r="I411" s="534"/>
      <c r="J411" s="666" t="s">
        <v>329</v>
      </c>
      <c r="K411" s="669" t="s">
        <v>5</v>
      </c>
      <c r="L411" s="669" t="s">
        <v>26</v>
      </c>
      <c r="M411" s="675"/>
      <c r="N411" s="669" t="s">
        <v>5</v>
      </c>
      <c r="O411" s="669" t="s">
        <v>26</v>
      </c>
      <c r="P411" s="686"/>
      <c r="Q411" s="675"/>
      <c r="R411" s="677"/>
      <c r="S411" s="669" t="s">
        <v>5</v>
      </c>
      <c r="T411" s="669" t="s">
        <v>26</v>
      </c>
      <c r="U411" s="671" t="s">
        <v>329</v>
      </c>
      <c r="V411" s="675"/>
      <c r="W411" s="669" t="s">
        <v>5</v>
      </c>
      <c r="X411" s="669" t="s">
        <v>26</v>
      </c>
      <c r="Y411" s="682"/>
      <c r="Z411" s="669" t="s">
        <v>5</v>
      </c>
      <c r="AA411" s="669" t="s">
        <v>26</v>
      </c>
      <c r="AB411" s="665"/>
      <c r="AC411" s="239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  <c r="IW411" s="8"/>
      <c r="IX411" s="8"/>
      <c r="IY411" s="8"/>
      <c r="IZ411" s="8"/>
    </row>
    <row r="412" spans="1:260" customFormat="1" ht="15" hidden="1" customHeight="1" x14ac:dyDescent="0.25">
      <c r="A412" s="8"/>
      <c r="B412" s="655"/>
      <c r="C412" s="658"/>
      <c r="D412" s="661"/>
      <c r="E412" s="661"/>
      <c r="F412" s="661"/>
      <c r="G412" s="661"/>
      <c r="H412" s="677"/>
      <c r="I412" s="534"/>
      <c r="J412" s="667"/>
      <c r="K412" s="670"/>
      <c r="L412" s="670"/>
      <c r="M412" s="675"/>
      <c r="N412" s="670"/>
      <c r="O412" s="670"/>
      <c r="P412" s="686"/>
      <c r="Q412" s="675"/>
      <c r="R412" s="677"/>
      <c r="S412" s="670"/>
      <c r="T412" s="670"/>
      <c r="U412" s="672"/>
      <c r="V412" s="675"/>
      <c r="W412" s="670"/>
      <c r="X412" s="670"/>
      <c r="Y412" s="682"/>
      <c r="Z412" s="670"/>
      <c r="AA412" s="670"/>
      <c r="AB412" s="665"/>
      <c r="AC412" s="239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  <c r="IW412" s="8"/>
      <c r="IX412" s="8"/>
      <c r="IY412" s="8"/>
      <c r="IZ412" s="8"/>
    </row>
    <row r="413" spans="1:260" customFormat="1" ht="12.75" hidden="1" customHeight="1" x14ac:dyDescent="0.25">
      <c r="A413" s="8"/>
      <c r="B413" s="656"/>
      <c r="C413" s="659"/>
      <c r="D413" s="661"/>
      <c r="E413" s="661"/>
      <c r="F413" s="661"/>
      <c r="G413" s="661"/>
      <c r="H413" s="678"/>
      <c r="I413" s="535"/>
      <c r="J413" s="668"/>
      <c r="K413" s="670"/>
      <c r="L413" s="670"/>
      <c r="M413" s="675"/>
      <c r="N413" s="670"/>
      <c r="O413" s="670"/>
      <c r="P413" s="687"/>
      <c r="Q413" s="675"/>
      <c r="R413" s="678"/>
      <c r="S413" s="670"/>
      <c r="T413" s="670"/>
      <c r="U413" s="673"/>
      <c r="V413" s="675"/>
      <c r="W413" s="670"/>
      <c r="X413" s="670"/>
      <c r="Y413" s="682"/>
      <c r="Z413" s="670"/>
      <c r="AA413" s="670"/>
      <c r="AB413" s="665"/>
      <c r="AC413" s="239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  <c r="IW413" s="8"/>
      <c r="IX413" s="8"/>
      <c r="IY413" s="8"/>
      <c r="IZ413" s="8"/>
    </row>
    <row r="414" spans="1:260" customFormat="1" ht="14.25" hidden="1" customHeight="1" x14ac:dyDescent="0.25">
      <c r="A414" s="8"/>
      <c r="B414" s="537" t="s">
        <v>192</v>
      </c>
      <c r="C414" s="537"/>
      <c r="D414" s="532">
        <v>2</v>
      </c>
      <c r="E414" s="532">
        <v>3</v>
      </c>
      <c r="F414" s="532">
        <v>4</v>
      </c>
      <c r="G414" s="532">
        <v>2</v>
      </c>
      <c r="H414" s="242">
        <v>3</v>
      </c>
      <c r="I414" s="242"/>
      <c r="J414" s="106">
        <v>4</v>
      </c>
      <c r="K414" s="103"/>
      <c r="L414" s="103"/>
      <c r="M414" s="533">
        <v>6</v>
      </c>
      <c r="N414" s="537">
        <v>7</v>
      </c>
      <c r="O414" s="537">
        <v>8</v>
      </c>
      <c r="P414" s="127">
        <v>5</v>
      </c>
      <c r="Q414" s="533">
        <v>10</v>
      </c>
      <c r="R414" s="242">
        <v>6</v>
      </c>
      <c r="S414" s="537">
        <v>11</v>
      </c>
      <c r="T414" s="537">
        <v>7</v>
      </c>
      <c r="U414" s="127">
        <v>8</v>
      </c>
      <c r="V414" s="533">
        <v>14</v>
      </c>
      <c r="W414" s="537">
        <v>15</v>
      </c>
      <c r="X414" s="537">
        <v>9</v>
      </c>
      <c r="Y414" s="131">
        <v>10</v>
      </c>
      <c r="Z414" s="537"/>
      <c r="AA414" s="537">
        <v>11</v>
      </c>
      <c r="AB414" s="229">
        <v>18</v>
      </c>
      <c r="AC414" s="239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  <c r="IW414" s="8"/>
      <c r="IX414" s="8"/>
      <c r="IY414" s="8"/>
      <c r="IZ414" s="8"/>
    </row>
    <row r="415" spans="1:260" customFormat="1" ht="27" hidden="1" customHeight="1" x14ac:dyDescent="0.25">
      <c r="A415" s="8"/>
      <c r="B415" s="55" t="s">
        <v>401</v>
      </c>
      <c r="C415" s="56"/>
      <c r="D415" s="57" t="s">
        <v>182</v>
      </c>
      <c r="E415" s="58"/>
      <c r="F415" s="58"/>
      <c r="G415" s="59"/>
      <c r="H415" s="60">
        <f>SUM(H416:H422)</f>
        <v>19293.699999999997</v>
      </c>
      <c r="I415" s="60">
        <f>SUM(I416:I422)</f>
        <v>0</v>
      </c>
      <c r="J415" s="298">
        <f>SUM(J416:J422)</f>
        <v>20455.7</v>
      </c>
      <c r="K415" s="60">
        <f>SUM(K416:K422)</f>
        <v>19125.099999999999</v>
      </c>
      <c r="L415" s="60">
        <f>SUM(L416:L422)</f>
        <v>0</v>
      </c>
      <c r="M415" s="60">
        <f>SUM(N415:O415)</f>
        <v>19179.199999999997</v>
      </c>
      <c r="N415" s="60">
        <f t="shared" ref="N415:U415" si="112">SUM(N416:N422)</f>
        <v>19179.199999999997</v>
      </c>
      <c r="O415" s="60">
        <f t="shared" si="112"/>
        <v>0</v>
      </c>
      <c r="P415" s="298">
        <f t="shared" si="112"/>
        <v>19225</v>
      </c>
      <c r="Q415" s="60">
        <f t="shared" si="112"/>
        <v>19225</v>
      </c>
      <c r="R415" s="60">
        <f t="shared" si="112"/>
        <v>19185</v>
      </c>
      <c r="S415" s="60">
        <f t="shared" si="112"/>
        <v>19709.5</v>
      </c>
      <c r="T415" s="60">
        <f t="shared" si="112"/>
        <v>0</v>
      </c>
      <c r="U415" s="60">
        <f t="shared" si="112"/>
        <v>19187</v>
      </c>
      <c r="V415" s="60">
        <f t="shared" ref="V415:V423" si="113">SUM(W415:X415)</f>
        <v>19187</v>
      </c>
      <c r="W415" s="60">
        <f>SUM(W416:W422)</f>
        <v>19187</v>
      </c>
      <c r="X415" s="60">
        <f>SUM(X416:X422)</f>
        <v>0</v>
      </c>
      <c r="Y415" s="60">
        <f>SUM(Y416:Y422)</f>
        <v>19187</v>
      </c>
      <c r="Z415" s="60">
        <f>SUM(Z416:Z422)</f>
        <v>19187</v>
      </c>
      <c r="AA415" s="60">
        <f>SUM(AA416:AA422)</f>
        <v>0</v>
      </c>
      <c r="AB415" s="230">
        <f>SUM(AC415:AD415)</f>
        <v>21600</v>
      </c>
      <c r="AC415" s="239">
        <v>21600</v>
      </c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  <c r="IW415" s="8"/>
      <c r="IX415" s="8"/>
      <c r="IY415" s="8"/>
      <c r="IZ415" s="8"/>
    </row>
    <row r="416" spans="1:260" customFormat="1" ht="30" hidden="1" customHeight="1" x14ac:dyDescent="0.25">
      <c r="A416" s="1"/>
      <c r="B416" s="33" t="s">
        <v>367</v>
      </c>
      <c r="C416" s="33"/>
      <c r="D416" s="10" t="s">
        <v>182</v>
      </c>
      <c r="E416" s="15" t="s">
        <v>12</v>
      </c>
      <c r="F416" s="15" t="s">
        <v>7</v>
      </c>
      <c r="G416" s="30">
        <v>4010211</v>
      </c>
      <c r="H416" s="109">
        <v>4703.6000000000004</v>
      </c>
      <c r="I416" s="109"/>
      <c r="J416" s="109">
        <v>6015.1</v>
      </c>
      <c r="K416" s="22">
        <v>4202.3</v>
      </c>
      <c r="L416" s="9"/>
      <c r="M416" s="25">
        <f t="shared" ref="M416:M422" si="114">SUM(N416:O416)</f>
        <v>4202.3</v>
      </c>
      <c r="N416" s="9">
        <v>4202.3</v>
      </c>
      <c r="O416" s="9"/>
      <c r="P416" s="126">
        <v>4895.3999999999996</v>
      </c>
      <c r="Q416" s="126">
        <v>4895.3999999999996</v>
      </c>
      <c r="R416" s="299">
        <v>4895.3999999999996</v>
      </c>
      <c r="S416" s="9">
        <v>4360.5</v>
      </c>
      <c r="T416" s="9"/>
      <c r="U416" s="126">
        <v>4895.3999999999996</v>
      </c>
      <c r="V416" s="25">
        <f t="shared" si="113"/>
        <v>4895.3999999999996</v>
      </c>
      <c r="W416" s="9">
        <v>4895.3999999999996</v>
      </c>
      <c r="X416" s="9"/>
      <c r="Y416" s="126">
        <v>4895.3999999999996</v>
      </c>
      <c r="Z416" s="109">
        <v>4895.3999999999996</v>
      </c>
      <c r="AA416" s="9"/>
      <c r="AB416" s="212">
        <f>SUM(AC416:AD416)</f>
        <v>0</v>
      </c>
      <c r="AC416" s="234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</row>
    <row r="417" spans="1:260" customFormat="1" ht="31.5" hidden="1" customHeight="1" x14ac:dyDescent="0.25">
      <c r="A417" s="8"/>
      <c r="B417" s="3" t="s">
        <v>387</v>
      </c>
      <c r="C417" s="537"/>
      <c r="D417" s="10" t="s">
        <v>182</v>
      </c>
      <c r="E417" s="15" t="s">
        <v>12</v>
      </c>
      <c r="F417" s="15" t="s">
        <v>7</v>
      </c>
      <c r="G417" s="30">
        <v>4010212</v>
      </c>
      <c r="H417" s="109">
        <v>3476</v>
      </c>
      <c r="I417" s="109"/>
      <c r="J417" s="109">
        <v>3299.8</v>
      </c>
      <c r="K417" s="29">
        <v>2163.5</v>
      </c>
      <c r="L417" s="53"/>
      <c r="M417" s="25">
        <f t="shared" si="114"/>
        <v>2163.5</v>
      </c>
      <c r="N417" s="11">
        <v>2163.5</v>
      </c>
      <c r="O417" s="53"/>
      <c r="P417" s="126">
        <v>3611.1</v>
      </c>
      <c r="Q417" s="126">
        <v>3611.1</v>
      </c>
      <c r="R417" s="299">
        <v>3611.1</v>
      </c>
      <c r="S417" s="11">
        <v>2237.1</v>
      </c>
      <c r="T417" s="53"/>
      <c r="U417" s="126">
        <v>3611.1</v>
      </c>
      <c r="V417" s="25">
        <f t="shared" si="113"/>
        <v>3611.1</v>
      </c>
      <c r="W417" s="11">
        <v>3611.1</v>
      </c>
      <c r="X417" s="53"/>
      <c r="Y417" s="126">
        <v>3611.1</v>
      </c>
      <c r="Z417" s="109">
        <v>3611.1</v>
      </c>
      <c r="AA417" s="53"/>
      <c r="AB417" s="212">
        <f>SUM(AC417:AD417)</f>
        <v>0</v>
      </c>
      <c r="AC417" s="239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  <c r="IW417" s="8"/>
      <c r="IX417" s="8"/>
      <c r="IY417" s="8"/>
      <c r="IZ417" s="8"/>
    </row>
    <row r="418" spans="1:260" customFormat="1" ht="38.25" hidden="1" customHeight="1" x14ac:dyDescent="0.25">
      <c r="A418" s="8"/>
      <c r="B418" s="3" t="s">
        <v>183</v>
      </c>
      <c r="C418" s="537"/>
      <c r="D418" s="10" t="s">
        <v>368</v>
      </c>
      <c r="E418" s="15" t="s">
        <v>12</v>
      </c>
      <c r="F418" s="15" t="s">
        <v>7</v>
      </c>
      <c r="G418" s="30">
        <v>4010204</v>
      </c>
      <c r="H418" s="109">
        <v>10009.5</v>
      </c>
      <c r="I418" s="109"/>
      <c r="J418" s="109">
        <v>10036.200000000001</v>
      </c>
      <c r="K418" s="29">
        <v>11761.3</v>
      </c>
      <c r="L418" s="53"/>
      <c r="M418" s="25">
        <f t="shared" si="114"/>
        <v>11665.3</v>
      </c>
      <c r="N418" s="11">
        <v>11665.3</v>
      </c>
      <c r="O418" s="53"/>
      <c r="P418" s="126">
        <v>9469.4</v>
      </c>
      <c r="Q418" s="126">
        <v>9469.4</v>
      </c>
      <c r="R418" s="299">
        <v>9469.4</v>
      </c>
      <c r="S418" s="21">
        <v>12113.9</v>
      </c>
      <c r="T418" s="53"/>
      <c r="U418" s="126">
        <v>9469.4</v>
      </c>
      <c r="V418" s="25">
        <f t="shared" si="113"/>
        <v>9469.4</v>
      </c>
      <c r="W418" s="11">
        <v>9469.4</v>
      </c>
      <c r="X418" s="53"/>
      <c r="Y418" s="126">
        <v>9469.4</v>
      </c>
      <c r="Z418" s="109">
        <v>9469.4</v>
      </c>
      <c r="AA418" s="53"/>
      <c r="AB418" s="212">
        <f t="shared" ref="AB418:AB429" si="115">SUM(AC418:AD418)</f>
        <v>0</v>
      </c>
      <c r="AC418" s="239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  <c r="IW418" s="8"/>
      <c r="IX418" s="8"/>
      <c r="IY418" s="8"/>
      <c r="IZ418" s="8"/>
    </row>
    <row r="419" spans="1:260" customFormat="1" ht="46.5" hidden="1" customHeight="1" x14ac:dyDescent="0.25">
      <c r="A419" s="8"/>
      <c r="B419" s="32" t="s">
        <v>330</v>
      </c>
      <c r="C419" s="44"/>
      <c r="D419" s="10" t="s">
        <v>182</v>
      </c>
      <c r="E419" s="15" t="s">
        <v>12</v>
      </c>
      <c r="F419" s="15" t="s">
        <v>21</v>
      </c>
      <c r="G419" s="117">
        <v>4010240</v>
      </c>
      <c r="H419" s="109">
        <v>156</v>
      </c>
      <c r="I419" s="109"/>
      <c r="J419" s="109">
        <v>156</v>
      </c>
      <c r="K419" s="29">
        <v>237</v>
      </c>
      <c r="L419" s="53"/>
      <c r="M419" s="25">
        <f t="shared" si="114"/>
        <v>258</v>
      </c>
      <c r="N419" s="11">
        <v>258</v>
      </c>
      <c r="O419" s="53"/>
      <c r="P419" s="126">
        <v>240</v>
      </c>
      <c r="Q419" s="126">
        <v>240</v>
      </c>
      <c r="R419" s="299">
        <v>200</v>
      </c>
      <c r="S419" s="11">
        <v>237</v>
      </c>
      <c r="T419" s="53"/>
      <c r="U419" s="126">
        <v>240</v>
      </c>
      <c r="V419" s="25">
        <f t="shared" si="113"/>
        <v>240</v>
      </c>
      <c r="W419" s="11">
        <v>240</v>
      </c>
      <c r="X419" s="53"/>
      <c r="Y419" s="126">
        <v>240</v>
      </c>
      <c r="Z419" s="109">
        <v>240</v>
      </c>
      <c r="AA419" s="53"/>
      <c r="AB419" s="212">
        <f t="shared" si="115"/>
        <v>0</v>
      </c>
      <c r="AC419" s="239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  <c r="IW419" s="8"/>
      <c r="IX419" s="8"/>
      <c r="IY419" s="8"/>
      <c r="IZ419" s="8"/>
    </row>
    <row r="420" spans="1:260" customFormat="1" ht="33.75" hidden="1" customHeight="1" x14ac:dyDescent="0.25">
      <c r="A420" s="8"/>
      <c r="B420" s="32" t="s">
        <v>331</v>
      </c>
      <c r="C420" s="44"/>
      <c r="D420" s="10" t="s">
        <v>182</v>
      </c>
      <c r="E420" s="15" t="s">
        <v>12</v>
      </c>
      <c r="F420" s="15" t="s">
        <v>21</v>
      </c>
      <c r="G420" s="117" t="s">
        <v>334</v>
      </c>
      <c r="H420" s="109">
        <v>549</v>
      </c>
      <c r="I420" s="109"/>
      <c r="J420" s="109">
        <v>549</v>
      </c>
      <c r="K420" s="29">
        <v>537</v>
      </c>
      <c r="L420" s="53"/>
      <c r="M420" s="25">
        <f t="shared" si="114"/>
        <v>549</v>
      </c>
      <c r="N420" s="11">
        <v>549</v>
      </c>
      <c r="O420" s="53"/>
      <c r="P420" s="126">
        <v>575</v>
      </c>
      <c r="Q420" s="126">
        <v>575</v>
      </c>
      <c r="R420" s="299">
        <v>575</v>
      </c>
      <c r="S420" s="11">
        <v>537</v>
      </c>
      <c r="T420" s="53"/>
      <c r="U420" s="126">
        <v>537</v>
      </c>
      <c r="V420" s="25">
        <f t="shared" si="113"/>
        <v>537</v>
      </c>
      <c r="W420" s="11">
        <v>537</v>
      </c>
      <c r="X420" s="53"/>
      <c r="Y420" s="126">
        <v>537</v>
      </c>
      <c r="Z420" s="109">
        <v>537</v>
      </c>
      <c r="AA420" s="53"/>
      <c r="AB420" s="212"/>
      <c r="AC420" s="239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  <c r="IW420" s="8"/>
      <c r="IX420" s="8"/>
      <c r="IY420" s="8"/>
      <c r="IZ420" s="8"/>
    </row>
    <row r="421" spans="1:260" customFormat="1" ht="29.25" hidden="1" customHeight="1" x14ac:dyDescent="0.25">
      <c r="A421" s="8"/>
      <c r="B421" s="32" t="s">
        <v>333</v>
      </c>
      <c r="C421" s="44"/>
      <c r="D421" s="10" t="s">
        <v>9</v>
      </c>
      <c r="E421" s="15" t="s">
        <v>12</v>
      </c>
      <c r="F421" s="15" t="s">
        <v>21</v>
      </c>
      <c r="G421" s="30">
        <v>4010240</v>
      </c>
      <c r="H421" s="109">
        <v>139</v>
      </c>
      <c r="I421" s="109"/>
      <c r="J421" s="109">
        <v>139</v>
      </c>
      <c r="K421" s="29"/>
      <c r="L421" s="53"/>
      <c r="M421" s="25">
        <f t="shared" si="114"/>
        <v>141.1</v>
      </c>
      <c r="N421" s="11">
        <v>141.1</v>
      </c>
      <c r="O421" s="53"/>
      <c r="P421" s="126">
        <v>182</v>
      </c>
      <c r="Q421" s="126">
        <v>182</v>
      </c>
      <c r="R421" s="299">
        <v>182</v>
      </c>
      <c r="S421" s="11"/>
      <c r="T421" s="53"/>
      <c r="U421" s="126">
        <v>182</v>
      </c>
      <c r="V421" s="25">
        <f t="shared" si="113"/>
        <v>182</v>
      </c>
      <c r="W421" s="11">
        <v>182</v>
      </c>
      <c r="X421" s="53"/>
      <c r="Y421" s="126">
        <v>182</v>
      </c>
      <c r="Z421" s="109">
        <v>182</v>
      </c>
      <c r="AA421" s="53"/>
      <c r="AB421" s="212"/>
      <c r="AC421" s="239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  <c r="IW421" s="8"/>
      <c r="IX421" s="8"/>
      <c r="IY421" s="8"/>
      <c r="IZ421" s="8"/>
    </row>
    <row r="422" spans="1:260" customFormat="1" ht="31.5" hidden="1" customHeight="1" x14ac:dyDescent="0.25">
      <c r="A422" s="8"/>
      <c r="B422" s="54" t="s">
        <v>201</v>
      </c>
      <c r="C422" s="44"/>
      <c r="D422" s="10" t="s">
        <v>368</v>
      </c>
      <c r="E422" s="15" t="s">
        <v>11</v>
      </c>
      <c r="F422" s="15" t="s">
        <v>17</v>
      </c>
      <c r="G422" s="30">
        <v>4010240</v>
      </c>
      <c r="H422" s="109">
        <v>260.60000000000002</v>
      </c>
      <c r="I422" s="109"/>
      <c r="J422" s="109">
        <v>260.60000000000002</v>
      </c>
      <c r="K422" s="29">
        <v>224</v>
      </c>
      <c r="L422" s="53"/>
      <c r="M422" s="25">
        <f t="shared" si="114"/>
        <v>200</v>
      </c>
      <c r="N422" s="11">
        <v>200</v>
      </c>
      <c r="O422" s="53"/>
      <c r="P422" s="126">
        <v>252.1</v>
      </c>
      <c r="Q422" s="126">
        <v>252.1</v>
      </c>
      <c r="R422" s="299">
        <v>252.1</v>
      </c>
      <c r="S422" s="11">
        <v>224</v>
      </c>
      <c r="T422" s="53"/>
      <c r="U422" s="126">
        <v>252.1</v>
      </c>
      <c r="V422" s="25">
        <f t="shared" si="113"/>
        <v>252.1</v>
      </c>
      <c r="W422" s="11">
        <v>252.1</v>
      </c>
      <c r="X422" s="53"/>
      <c r="Y422" s="126">
        <v>252.1</v>
      </c>
      <c r="Z422" s="109">
        <v>252.1</v>
      </c>
      <c r="AA422" s="53"/>
      <c r="AB422" s="212">
        <f t="shared" si="115"/>
        <v>0</v>
      </c>
      <c r="AC422" s="239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  <c r="IW422" s="8"/>
      <c r="IX422" s="8"/>
      <c r="IY422" s="8"/>
      <c r="IZ422" s="8"/>
    </row>
    <row r="423" spans="1:260" customFormat="1" ht="30.75" hidden="1" customHeight="1" x14ac:dyDescent="0.25">
      <c r="A423" s="8"/>
      <c r="B423" s="50" t="s">
        <v>400</v>
      </c>
      <c r="C423" s="51"/>
      <c r="D423" s="28" t="s">
        <v>184</v>
      </c>
      <c r="E423" s="27"/>
      <c r="F423" s="27"/>
      <c r="G423" s="26"/>
      <c r="H423" s="52">
        <f>SUM(H424:H429)</f>
        <v>12142.900000000003</v>
      </c>
      <c r="I423" s="52">
        <f>SUM(I424:I429)</f>
        <v>0</v>
      </c>
      <c r="J423" s="297">
        <f>SUM(J424:J429)</f>
        <v>12152.800000000001</v>
      </c>
      <c r="K423" s="52">
        <f>SUM(K424:K429)</f>
        <v>15082.499999999998</v>
      </c>
      <c r="L423" s="52">
        <f>SUM(L424:L429)</f>
        <v>0</v>
      </c>
      <c r="M423" s="52">
        <f>SUM(N423:O423)</f>
        <v>13316.3</v>
      </c>
      <c r="N423" s="52">
        <f t="shared" ref="N423:U423" si="116">SUM(N424:N429)</f>
        <v>13316.3</v>
      </c>
      <c r="O423" s="52">
        <f t="shared" si="116"/>
        <v>0</v>
      </c>
      <c r="P423" s="52">
        <f t="shared" si="116"/>
        <v>13000.2</v>
      </c>
      <c r="Q423" s="52">
        <f t="shared" si="116"/>
        <v>13000.2</v>
      </c>
      <c r="R423" s="52">
        <f t="shared" si="116"/>
        <v>12985.2</v>
      </c>
      <c r="S423" s="52">
        <f t="shared" si="116"/>
        <v>15570.899999999998</v>
      </c>
      <c r="T423" s="52">
        <f t="shared" si="116"/>
        <v>0</v>
      </c>
      <c r="U423" s="52">
        <f t="shared" si="116"/>
        <v>13000.2</v>
      </c>
      <c r="V423" s="52">
        <f t="shared" si="113"/>
        <v>13000.2</v>
      </c>
      <c r="W423" s="52">
        <f>SUM(W424:W429)</f>
        <v>13000.2</v>
      </c>
      <c r="X423" s="52">
        <f>SUM(X424:X429)</f>
        <v>0</v>
      </c>
      <c r="Y423" s="52">
        <f>SUM(Y424:Y429)</f>
        <v>13000.2</v>
      </c>
      <c r="Z423" s="52">
        <f>SUM(Z424:Z429)</f>
        <v>13000.2</v>
      </c>
      <c r="AA423" s="52">
        <f>SUM(AA424:AA429)</f>
        <v>0</v>
      </c>
      <c r="AB423" s="225">
        <f>SUM(AC423:AD423)</f>
        <v>12200</v>
      </c>
      <c r="AC423" s="239">
        <v>12200</v>
      </c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  <c r="IW423" s="8"/>
      <c r="IX423" s="8"/>
      <c r="IY423" s="8"/>
      <c r="IZ423" s="8"/>
    </row>
    <row r="424" spans="1:260" customFormat="1" ht="27.75" hidden="1" customHeight="1" x14ac:dyDescent="0.25">
      <c r="A424" s="1"/>
      <c r="B424" s="3" t="s">
        <v>185</v>
      </c>
      <c r="C424" s="33"/>
      <c r="D424" s="10" t="s">
        <v>184</v>
      </c>
      <c r="E424" s="15" t="s">
        <v>12</v>
      </c>
      <c r="F424" s="15" t="s">
        <v>22</v>
      </c>
      <c r="G424" s="30">
        <v>4010224</v>
      </c>
      <c r="H424" s="109">
        <v>4312.1000000000004</v>
      </c>
      <c r="I424" s="109"/>
      <c r="J424" s="109">
        <v>4312.1000000000004</v>
      </c>
      <c r="K424" s="22">
        <v>4138.1000000000004</v>
      </c>
      <c r="L424" s="9"/>
      <c r="M424" s="25">
        <f t="shared" ref="M424:M429" si="117">SUM(N424:O424)</f>
        <v>4138.1000000000004</v>
      </c>
      <c r="N424" s="9">
        <v>4138.1000000000004</v>
      </c>
      <c r="O424" s="9"/>
      <c r="P424" s="126">
        <v>4460</v>
      </c>
      <c r="Q424" s="126">
        <v>4460</v>
      </c>
      <c r="R424" s="299">
        <v>4460</v>
      </c>
      <c r="S424" s="9">
        <v>4289.7</v>
      </c>
      <c r="T424" s="9"/>
      <c r="U424" s="126">
        <v>4460</v>
      </c>
      <c r="V424" s="25">
        <f t="shared" ref="V424:V429" si="118">SUM(W424:X424)</f>
        <v>4460</v>
      </c>
      <c r="W424" s="9">
        <v>4460</v>
      </c>
      <c r="X424" s="9"/>
      <c r="Y424" s="128">
        <v>4460</v>
      </c>
      <c r="Z424" s="109">
        <v>4460</v>
      </c>
      <c r="AA424" s="9"/>
      <c r="AB424" s="212">
        <f t="shared" si="115"/>
        <v>0</v>
      </c>
      <c r="AC424" s="23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</row>
    <row r="425" spans="1:260" customFormat="1" ht="44.25" hidden="1" customHeight="1" x14ac:dyDescent="0.25">
      <c r="A425" s="8"/>
      <c r="B425" s="3" t="s">
        <v>186</v>
      </c>
      <c r="C425" s="537"/>
      <c r="D425" s="10" t="s">
        <v>184</v>
      </c>
      <c r="E425" s="15" t="s">
        <v>12</v>
      </c>
      <c r="F425" s="15" t="s">
        <v>22</v>
      </c>
      <c r="G425" s="30">
        <v>4010204</v>
      </c>
      <c r="H425" s="109">
        <v>7398.8</v>
      </c>
      <c r="I425" s="109"/>
      <c r="J425" s="109">
        <v>7408.7</v>
      </c>
      <c r="K425" s="29">
        <v>10058.799999999999</v>
      </c>
      <c r="L425" s="53"/>
      <c r="M425" s="25">
        <f t="shared" si="117"/>
        <v>8396.6</v>
      </c>
      <c r="N425" s="11">
        <v>8396.6</v>
      </c>
      <c r="O425" s="53"/>
      <c r="P425" s="126">
        <v>8020.7</v>
      </c>
      <c r="Q425" s="126">
        <v>8020.7</v>
      </c>
      <c r="R425" s="299">
        <v>8020.7</v>
      </c>
      <c r="S425" s="21">
        <v>10395.6</v>
      </c>
      <c r="T425" s="53"/>
      <c r="U425" s="126">
        <v>8020.7</v>
      </c>
      <c r="V425" s="25">
        <f t="shared" si="118"/>
        <v>8020.7</v>
      </c>
      <c r="W425" s="11">
        <v>8020.7</v>
      </c>
      <c r="X425" s="53"/>
      <c r="Y425" s="128">
        <v>8020.7</v>
      </c>
      <c r="Z425" s="109">
        <v>8020.7</v>
      </c>
      <c r="AA425" s="53"/>
      <c r="AB425" s="212">
        <f t="shared" si="115"/>
        <v>0</v>
      </c>
      <c r="AC425" s="239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  <c r="IW425" s="8"/>
      <c r="IX425" s="8"/>
      <c r="IY425" s="8"/>
      <c r="IZ425" s="8"/>
    </row>
    <row r="426" spans="1:260" customFormat="1" ht="35.25" hidden="1" customHeight="1" x14ac:dyDescent="0.25">
      <c r="A426" s="8"/>
      <c r="B426" s="32" t="s">
        <v>442</v>
      </c>
      <c r="C426" s="44"/>
      <c r="D426" s="10" t="s">
        <v>369</v>
      </c>
      <c r="E426" s="15" t="s">
        <v>12</v>
      </c>
      <c r="F426" s="15" t="s">
        <v>21</v>
      </c>
      <c r="G426" s="30">
        <v>4010240</v>
      </c>
      <c r="H426" s="109">
        <v>87.7</v>
      </c>
      <c r="I426" s="109"/>
      <c r="J426" s="109">
        <v>87.7</v>
      </c>
      <c r="K426" s="29">
        <v>267.5</v>
      </c>
      <c r="L426" s="53"/>
      <c r="M426" s="25">
        <f t="shared" si="117"/>
        <v>226</v>
      </c>
      <c r="N426" s="11">
        <v>226</v>
      </c>
      <c r="O426" s="53"/>
      <c r="P426" s="126">
        <v>105</v>
      </c>
      <c r="Q426" s="126">
        <v>105</v>
      </c>
      <c r="R426" s="299">
        <v>90</v>
      </c>
      <c r="S426" s="11">
        <v>267.5</v>
      </c>
      <c r="T426" s="53"/>
      <c r="U426" s="126">
        <v>105</v>
      </c>
      <c r="V426" s="25">
        <f t="shared" si="118"/>
        <v>105</v>
      </c>
      <c r="W426" s="11">
        <v>105</v>
      </c>
      <c r="X426" s="53"/>
      <c r="Y426" s="128">
        <v>105</v>
      </c>
      <c r="Z426" s="109">
        <v>105</v>
      </c>
      <c r="AA426" s="53"/>
      <c r="AB426" s="212"/>
      <c r="AC426" s="239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  <c r="IW426" s="8"/>
      <c r="IX426" s="8"/>
      <c r="IY426" s="8"/>
      <c r="IZ426" s="8"/>
    </row>
    <row r="427" spans="1:260" customFormat="1" ht="35.25" hidden="1" customHeight="1" x14ac:dyDescent="0.25">
      <c r="A427" s="8"/>
      <c r="B427" s="32" t="s">
        <v>443</v>
      </c>
      <c r="C427" s="44"/>
      <c r="D427" s="10" t="s">
        <v>369</v>
      </c>
      <c r="E427" s="15" t="s">
        <v>12</v>
      </c>
      <c r="F427" s="15" t="s">
        <v>21</v>
      </c>
      <c r="G427" s="30">
        <v>4010240</v>
      </c>
      <c r="H427" s="109">
        <v>109.6</v>
      </c>
      <c r="I427" s="109"/>
      <c r="J427" s="109">
        <v>109.6</v>
      </c>
      <c r="K427" s="29">
        <v>267.5</v>
      </c>
      <c r="L427" s="53"/>
      <c r="M427" s="25">
        <f t="shared" si="117"/>
        <v>226</v>
      </c>
      <c r="N427" s="11">
        <v>226</v>
      </c>
      <c r="O427" s="53"/>
      <c r="P427" s="126">
        <v>139.30000000000001</v>
      </c>
      <c r="Q427" s="126">
        <v>139.30000000000001</v>
      </c>
      <c r="R427" s="299">
        <v>139.30000000000001</v>
      </c>
      <c r="S427" s="11">
        <v>267.5</v>
      </c>
      <c r="T427" s="53"/>
      <c r="U427" s="126">
        <v>139.30000000000001</v>
      </c>
      <c r="V427" s="25">
        <f t="shared" si="118"/>
        <v>139.30000000000001</v>
      </c>
      <c r="W427" s="11">
        <v>139.30000000000001</v>
      </c>
      <c r="X427" s="53"/>
      <c r="Y427" s="128">
        <v>139.30000000000001</v>
      </c>
      <c r="Z427" s="109">
        <v>139.30000000000001</v>
      </c>
      <c r="AA427" s="53"/>
      <c r="AB427" s="212"/>
      <c r="AC427" s="239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  <c r="IW427" s="8"/>
      <c r="IX427" s="8"/>
      <c r="IY427" s="8"/>
      <c r="IZ427" s="8"/>
    </row>
    <row r="428" spans="1:260" customFormat="1" ht="31.5" hidden="1" customHeight="1" x14ac:dyDescent="0.25">
      <c r="A428" s="8"/>
      <c r="B428" s="54" t="s">
        <v>445</v>
      </c>
      <c r="C428" s="44"/>
      <c r="D428" s="10" t="s">
        <v>369</v>
      </c>
      <c r="E428" s="15" t="s">
        <v>11</v>
      </c>
      <c r="F428" s="15" t="s">
        <v>17</v>
      </c>
      <c r="G428" s="30">
        <v>4010240</v>
      </c>
      <c r="H428" s="109"/>
      <c r="I428" s="109"/>
      <c r="J428" s="303"/>
      <c r="K428" s="11">
        <v>175.3</v>
      </c>
      <c r="L428" s="53"/>
      <c r="M428" s="25">
        <f t="shared" si="117"/>
        <v>164.8</v>
      </c>
      <c r="N428" s="11">
        <v>164.8</v>
      </c>
      <c r="O428" s="53"/>
      <c r="P428" s="126">
        <v>25</v>
      </c>
      <c r="Q428" s="126">
        <v>25</v>
      </c>
      <c r="R428" s="299">
        <v>25</v>
      </c>
      <c r="S428" s="11">
        <v>175.3</v>
      </c>
      <c r="T428" s="53"/>
      <c r="U428" s="125">
        <v>25</v>
      </c>
      <c r="V428" s="25">
        <f t="shared" si="118"/>
        <v>25</v>
      </c>
      <c r="W428" s="11">
        <v>25</v>
      </c>
      <c r="X428" s="53"/>
      <c r="Y428" s="128">
        <v>25</v>
      </c>
      <c r="Z428" s="21">
        <v>25</v>
      </c>
      <c r="AA428" s="53"/>
      <c r="AB428" s="212">
        <f>SUM(AC428:AD428)</f>
        <v>0</v>
      </c>
      <c r="AC428" s="239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  <c r="IW428" s="8"/>
      <c r="IX428" s="8"/>
      <c r="IY428" s="8"/>
      <c r="IZ428" s="8"/>
    </row>
    <row r="429" spans="1:260" customFormat="1" ht="31.5" hidden="1" customHeight="1" x14ac:dyDescent="0.25">
      <c r="A429" s="8"/>
      <c r="B429" s="54" t="s">
        <v>444</v>
      </c>
      <c r="C429" s="44"/>
      <c r="D429" s="10" t="s">
        <v>369</v>
      </c>
      <c r="E429" s="15" t="s">
        <v>11</v>
      </c>
      <c r="F429" s="15" t="s">
        <v>17</v>
      </c>
      <c r="G429" s="30">
        <v>4010240</v>
      </c>
      <c r="H429" s="109">
        <v>234.7</v>
      </c>
      <c r="I429" s="109"/>
      <c r="J429" s="303">
        <v>234.7</v>
      </c>
      <c r="K429" s="11">
        <v>175.3</v>
      </c>
      <c r="L429" s="53"/>
      <c r="M429" s="25">
        <f t="shared" si="117"/>
        <v>164.8</v>
      </c>
      <c r="N429" s="11">
        <v>164.8</v>
      </c>
      <c r="O429" s="53"/>
      <c r="P429" s="126">
        <v>250.2</v>
      </c>
      <c r="Q429" s="126">
        <v>250.2</v>
      </c>
      <c r="R429" s="299">
        <v>250.2</v>
      </c>
      <c r="S429" s="11">
        <v>175.3</v>
      </c>
      <c r="T429" s="53"/>
      <c r="U429" s="125">
        <v>250.2</v>
      </c>
      <c r="V429" s="25">
        <f t="shared" si="118"/>
        <v>250.2</v>
      </c>
      <c r="W429" s="11">
        <v>250.2</v>
      </c>
      <c r="X429" s="53"/>
      <c r="Y429" s="128">
        <v>250.2</v>
      </c>
      <c r="Z429" s="21">
        <v>250.2</v>
      </c>
      <c r="AA429" s="53"/>
      <c r="AB429" s="212">
        <f t="shared" si="115"/>
        <v>0</v>
      </c>
      <c r="AC429" s="239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  <c r="IW429" s="8"/>
      <c r="IX429" s="8"/>
      <c r="IY429" s="8"/>
      <c r="IZ429" s="8"/>
    </row>
    <row r="430" spans="1:260" customFormat="1" ht="29.25" hidden="1" x14ac:dyDescent="0.25">
      <c r="A430" s="8"/>
      <c r="B430" s="50" t="s">
        <v>187</v>
      </c>
      <c r="C430" s="51"/>
      <c r="D430" s="28" t="s">
        <v>9</v>
      </c>
      <c r="E430" s="27"/>
      <c r="F430" s="27"/>
      <c r="G430" s="26"/>
      <c r="H430" s="52">
        <f>SUM(H431:H440)</f>
        <v>17141.400000000001</v>
      </c>
      <c r="I430" s="52">
        <f>SUM(I431:I440)</f>
        <v>0</v>
      </c>
      <c r="J430" s="297">
        <f>SUM(J431:J440)</f>
        <v>20262</v>
      </c>
      <c r="K430" s="52">
        <f>SUM(K431:K440)</f>
        <v>18849.199999999997</v>
      </c>
      <c r="L430" s="52">
        <f>SUM(L431:L440)</f>
        <v>0</v>
      </c>
      <c r="M430" s="52">
        <f>SUM(N430:O430)</f>
        <v>31987.4</v>
      </c>
      <c r="N430" s="52">
        <f t="shared" ref="N430:U430" si="119">SUM(N431:N440)</f>
        <v>31987.4</v>
      </c>
      <c r="O430" s="52">
        <f t="shared" si="119"/>
        <v>0</v>
      </c>
      <c r="P430" s="52">
        <f t="shared" si="119"/>
        <v>16195.8</v>
      </c>
      <c r="Q430" s="52">
        <f t="shared" si="119"/>
        <v>16877.400000000001</v>
      </c>
      <c r="R430" s="52">
        <f t="shared" si="119"/>
        <v>16195.8</v>
      </c>
      <c r="S430" s="52">
        <f t="shared" si="119"/>
        <v>57420.6</v>
      </c>
      <c r="T430" s="52">
        <f t="shared" si="119"/>
        <v>0</v>
      </c>
      <c r="U430" s="52">
        <f t="shared" si="119"/>
        <v>45848.6</v>
      </c>
      <c r="V430" s="52">
        <f t="shared" ref="V430:AA430" si="120">SUM(V431:V440)</f>
        <v>45766.6</v>
      </c>
      <c r="W430" s="52">
        <f t="shared" si="120"/>
        <v>45766.6</v>
      </c>
      <c r="X430" s="52">
        <f t="shared" si="120"/>
        <v>0</v>
      </c>
      <c r="Y430" s="52">
        <f>SUM(Y431:Y440)</f>
        <v>77106</v>
      </c>
      <c r="Z430" s="52">
        <f t="shared" si="120"/>
        <v>77024</v>
      </c>
      <c r="AA430" s="52">
        <f t="shared" si="120"/>
        <v>0</v>
      </c>
      <c r="AB430" s="225">
        <f>SUM(AC430:AD430)</f>
        <v>17000</v>
      </c>
      <c r="AC430" s="239">
        <v>17000</v>
      </c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  <c r="IW430" s="8"/>
      <c r="IX430" s="8"/>
      <c r="IY430" s="8"/>
      <c r="IZ430" s="8"/>
    </row>
    <row r="431" spans="1:260" s="47" customFormat="1" ht="31.5" hidden="1" customHeight="1" x14ac:dyDescent="0.25">
      <c r="A431" s="45"/>
      <c r="B431" s="49" t="s">
        <v>188</v>
      </c>
      <c r="C431" s="46"/>
      <c r="D431" s="10" t="s">
        <v>9</v>
      </c>
      <c r="E431" s="10" t="s">
        <v>12</v>
      </c>
      <c r="F431" s="10" t="s">
        <v>20</v>
      </c>
      <c r="G431" s="30">
        <v>4080705</v>
      </c>
      <c r="H431" s="303">
        <v>3000</v>
      </c>
      <c r="I431" s="303"/>
      <c r="J431" s="303">
        <v>1443.1</v>
      </c>
      <c r="K431" s="11">
        <v>3000</v>
      </c>
      <c r="L431" s="53"/>
      <c r="M431" s="25">
        <f>SUM(N431:O431)</f>
        <v>2273.9</v>
      </c>
      <c r="N431" s="11">
        <v>2273.9</v>
      </c>
      <c r="O431" s="53"/>
      <c r="P431" s="125">
        <v>3000</v>
      </c>
      <c r="Q431" s="125">
        <v>3000</v>
      </c>
      <c r="R431" s="300">
        <v>3000</v>
      </c>
      <c r="S431" s="11">
        <v>3000</v>
      </c>
      <c r="T431" s="53"/>
      <c r="U431" s="125">
        <v>3000</v>
      </c>
      <c r="V431" s="25">
        <f t="shared" ref="V431:V438" si="121">SUM(W431:X431)</f>
        <v>3000</v>
      </c>
      <c r="W431" s="11">
        <v>3000</v>
      </c>
      <c r="X431" s="53"/>
      <c r="Y431" s="128">
        <v>3000</v>
      </c>
      <c r="Z431" s="11">
        <v>3000</v>
      </c>
      <c r="AA431" s="53"/>
      <c r="AB431" s="212">
        <f t="shared" ref="AB431:AB437" si="122">SUM(AC431:AD431)</f>
        <v>0</v>
      </c>
      <c r="AC431" s="240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  <c r="IV431" s="45"/>
      <c r="IW431" s="45"/>
      <c r="IX431" s="45"/>
      <c r="IY431" s="45"/>
      <c r="IZ431" s="45"/>
    </row>
    <row r="432" spans="1:260" s="47" customFormat="1" ht="39.75" hidden="1" customHeight="1" x14ac:dyDescent="0.25">
      <c r="A432" s="45"/>
      <c r="B432" s="49" t="s">
        <v>402</v>
      </c>
      <c r="C432" s="46"/>
      <c r="D432" s="10" t="s">
        <v>9</v>
      </c>
      <c r="E432" s="15" t="s">
        <v>12</v>
      </c>
      <c r="F432" s="10" t="s">
        <v>21</v>
      </c>
      <c r="G432" s="117" t="s">
        <v>344</v>
      </c>
      <c r="H432" s="303">
        <v>864.4</v>
      </c>
      <c r="I432" s="303"/>
      <c r="J432" s="303">
        <v>864.4</v>
      </c>
      <c r="K432" s="21">
        <v>964.4</v>
      </c>
      <c r="L432" s="53"/>
      <c r="M432" s="25">
        <f t="shared" ref="M432:M438" si="123">SUM(N432:O432)</f>
        <v>827.9</v>
      </c>
      <c r="N432" s="11">
        <v>827.9</v>
      </c>
      <c r="O432" s="53"/>
      <c r="P432" s="125">
        <v>964.4</v>
      </c>
      <c r="Q432" s="125">
        <v>864</v>
      </c>
      <c r="R432" s="300">
        <v>964.4</v>
      </c>
      <c r="S432" s="11">
        <v>964.4</v>
      </c>
      <c r="T432" s="53"/>
      <c r="U432" s="125">
        <v>964.4</v>
      </c>
      <c r="V432" s="25">
        <f t="shared" si="121"/>
        <v>964.4</v>
      </c>
      <c r="W432" s="11">
        <v>964.4</v>
      </c>
      <c r="X432" s="53"/>
      <c r="Y432" s="128">
        <v>964.4</v>
      </c>
      <c r="Z432" s="11">
        <v>964.4</v>
      </c>
      <c r="AA432" s="53"/>
      <c r="AB432" s="212">
        <f t="shared" si="122"/>
        <v>0</v>
      </c>
      <c r="AC432" s="240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  <c r="IV432" s="45"/>
      <c r="IW432" s="45"/>
      <c r="IX432" s="45"/>
      <c r="IY432" s="45"/>
      <c r="IZ432" s="45"/>
    </row>
    <row r="433" spans="1:260" s="47" customFormat="1" ht="39.75" hidden="1" customHeight="1" x14ac:dyDescent="0.25">
      <c r="A433" s="45"/>
      <c r="B433" s="49" t="s">
        <v>465</v>
      </c>
      <c r="C433" s="46"/>
      <c r="D433" s="10" t="s">
        <v>9</v>
      </c>
      <c r="E433" s="15" t="s">
        <v>12</v>
      </c>
      <c r="F433" s="10" t="s">
        <v>21</v>
      </c>
      <c r="G433" s="117" t="s">
        <v>344</v>
      </c>
      <c r="H433" s="303"/>
      <c r="I433" s="303"/>
      <c r="J433" s="303"/>
      <c r="K433" s="21">
        <v>964.4</v>
      </c>
      <c r="L433" s="53"/>
      <c r="M433" s="25">
        <f t="shared" si="123"/>
        <v>827.9</v>
      </c>
      <c r="N433" s="11">
        <v>827.9</v>
      </c>
      <c r="O433" s="53"/>
      <c r="P433" s="125">
        <v>82</v>
      </c>
      <c r="Q433" s="125">
        <v>864</v>
      </c>
      <c r="R433" s="300">
        <v>82</v>
      </c>
      <c r="S433" s="11">
        <v>964.4</v>
      </c>
      <c r="T433" s="53"/>
      <c r="U433" s="125">
        <v>82</v>
      </c>
      <c r="V433" s="25">
        <f t="shared" si="121"/>
        <v>0</v>
      </c>
      <c r="W433" s="11"/>
      <c r="X433" s="53"/>
      <c r="Y433" s="128">
        <v>82</v>
      </c>
      <c r="Z433" s="11"/>
      <c r="AA433" s="53"/>
      <c r="AB433" s="212">
        <f t="shared" si="122"/>
        <v>0</v>
      </c>
      <c r="AC433" s="240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  <c r="IV433" s="45"/>
      <c r="IW433" s="45"/>
      <c r="IX433" s="45"/>
      <c r="IY433" s="45"/>
      <c r="IZ433" s="45"/>
    </row>
    <row r="434" spans="1:260" s="47" customFormat="1" ht="47.25" hidden="1" customHeight="1" x14ac:dyDescent="0.25">
      <c r="A434" s="45"/>
      <c r="B434" s="49" t="s">
        <v>202</v>
      </c>
      <c r="C434" s="46"/>
      <c r="D434" s="10" t="s">
        <v>9</v>
      </c>
      <c r="E434" s="15" t="s">
        <v>12</v>
      </c>
      <c r="F434" s="10" t="s">
        <v>21</v>
      </c>
      <c r="G434" s="117" t="s">
        <v>325</v>
      </c>
      <c r="H434" s="303">
        <v>5449.4</v>
      </c>
      <c r="I434" s="303"/>
      <c r="J434" s="303">
        <v>4303</v>
      </c>
      <c r="K434" s="21">
        <v>5300</v>
      </c>
      <c r="L434" s="53"/>
      <c r="M434" s="25">
        <f t="shared" si="123"/>
        <v>7826.4</v>
      </c>
      <c r="N434" s="11">
        <v>7826.4</v>
      </c>
      <c r="O434" s="53"/>
      <c r="P434" s="125">
        <v>5449.4</v>
      </c>
      <c r="Q434" s="125">
        <v>5449.4</v>
      </c>
      <c r="R434" s="300">
        <v>5449.4</v>
      </c>
      <c r="S434" s="11">
        <v>5300</v>
      </c>
      <c r="T434" s="53"/>
      <c r="U434" s="125">
        <v>5449.4</v>
      </c>
      <c r="V434" s="25">
        <f t="shared" si="121"/>
        <v>5449.4</v>
      </c>
      <c r="W434" s="11">
        <v>5449.4</v>
      </c>
      <c r="X434" s="53"/>
      <c r="Y434" s="128">
        <f>SUM(Z434)</f>
        <v>5449.4</v>
      </c>
      <c r="Z434" s="11">
        <v>5449.4</v>
      </c>
      <c r="AA434" s="53"/>
      <c r="AB434" s="212">
        <f t="shared" si="122"/>
        <v>0</v>
      </c>
      <c r="AC434" s="240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  <c r="IV434" s="45"/>
      <c r="IW434" s="45"/>
      <c r="IX434" s="45"/>
      <c r="IY434" s="45"/>
      <c r="IZ434" s="45"/>
    </row>
    <row r="435" spans="1:260" s="47" customFormat="1" ht="33" hidden="1" customHeight="1" x14ac:dyDescent="0.25">
      <c r="A435" s="45"/>
      <c r="B435" s="49" t="s">
        <v>374</v>
      </c>
      <c r="C435" s="46"/>
      <c r="D435" s="10" t="s">
        <v>9</v>
      </c>
      <c r="E435" s="15" t="s">
        <v>17</v>
      </c>
      <c r="F435" s="10" t="s">
        <v>12</v>
      </c>
      <c r="G435" s="137">
        <v>4012801</v>
      </c>
      <c r="H435" s="303">
        <v>7827.6</v>
      </c>
      <c r="I435" s="303"/>
      <c r="J435" s="303">
        <v>7027.6</v>
      </c>
      <c r="K435" s="11">
        <v>8620.4</v>
      </c>
      <c r="L435" s="53"/>
      <c r="M435" s="25">
        <f t="shared" si="123"/>
        <v>8620.4</v>
      </c>
      <c r="N435" s="11">
        <v>8620.4</v>
      </c>
      <c r="O435" s="53"/>
      <c r="P435" s="125">
        <v>6700</v>
      </c>
      <c r="Q435" s="125">
        <v>6700</v>
      </c>
      <c r="R435" s="300">
        <v>6700</v>
      </c>
      <c r="S435" s="11">
        <v>8620.4</v>
      </c>
      <c r="T435" s="53"/>
      <c r="U435" s="125">
        <v>6700</v>
      </c>
      <c r="V435" s="25">
        <f t="shared" si="121"/>
        <v>6700</v>
      </c>
      <c r="W435" s="11">
        <v>6700</v>
      </c>
      <c r="X435" s="53"/>
      <c r="Y435" s="128">
        <v>6700</v>
      </c>
      <c r="Z435" s="11">
        <v>6700</v>
      </c>
      <c r="AA435" s="53"/>
      <c r="AB435" s="212">
        <f t="shared" si="122"/>
        <v>0</v>
      </c>
      <c r="AC435" s="240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  <c r="IV435" s="45"/>
      <c r="IW435" s="45"/>
      <c r="IX435" s="45"/>
      <c r="IY435" s="45"/>
      <c r="IZ435" s="45"/>
    </row>
    <row r="436" spans="1:260" customFormat="1" ht="33" hidden="1" customHeight="1" x14ac:dyDescent="0.25">
      <c r="A436" s="1"/>
      <c r="B436" s="3" t="s">
        <v>375</v>
      </c>
      <c r="C436" s="33"/>
      <c r="D436" s="10" t="s">
        <v>9</v>
      </c>
      <c r="E436" s="15" t="s">
        <v>17</v>
      </c>
      <c r="F436" s="15" t="s">
        <v>7</v>
      </c>
      <c r="G436" s="137">
        <v>4012802</v>
      </c>
      <c r="H436" s="304"/>
      <c r="I436" s="304"/>
      <c r="J436" s="304">
        <v>1623.9</v>
      </c>
      <c r="K436" s="9"/>
      <c r="L436" s="9"/>
      <c r="M436" s="25">
        <f t="shared" si="123"/>
        <v>1333.9</v>
      </c>
      <c r="N436" s="9">
        <v>1333.9</v>
      </c>
      <c r="O436" s="9"/>
      <c r="P436" s="129"/>
      <c r="Q436" s="129"/>
      <c r="R436" s="301"/>
      <c r="S436" s="9"/>
      <c r="T436" s="9"/>
      <c r="U436" s="129"/>
      <c r="V436" s="25">
        <f t="shared" si="121"/>
        <v>0</v>
      </c>
      <c r="W436" s="9"/>
      <c r="X436" s="9"/>
      <c r="Y436" s="128">
        <f>SUM(Z436)</f>
        <v>0</v>
      </c>
      <c r="Z436" s="9"/>
      <c r="AA436" s="9"/>
      <c r="AB436" s="212">
        <f t="shared" si="122"/>
        <v>0</v>
      </c>
      <c r="AC436" s="234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</row>
    <row r="437" spans="1:260" customFormat="1" ht="34.5" hidden="1" customHeight="1" x14ac:dyDescent="0.25">
      <c r="A437" s="1"/>
      <c r="B437" s="140" t="s">
        <v>463</v>
      </c>
      <c r="C437" s="33"/>
      <c r="D437" s="10" t="s">
        <v>9</v>
      </c>
      <c r="E437" s="15" t="s">
        <v>16</v>
      </c>
      <c r="F437" s="15" t="s">
        <v>8</v>
      </c>
      <c r="G437" s="97">
        <v>4010059</v>
      </c>
      <c r="H437" s="304"/>
      <c r="I437" s="304"/>
      <c r="J437" s="304"/>
      <c r="K437" s="22"/>
      <c r="L437" s="9"/>
      <c r="M437" s="25">
        <f t="shared" si="123"/>
        <v>10277</v>
      </c>
      <c r="N437" s="9">
        <v>10277</v>
      </c>
      <c r="O437" s="9"/>
      <c r="P437" s="129"/>
      <c r="Q437" s="129"/>
      <c r="R437" s="247"/>
      <c r="S437" s="9"/>
      <c r="T437" s="9"/>
      <c r="U437" s="129"/>
      <c r="V437" s="25">
        <f t="shared" si="121"/>
        <v>0</v>
      </c>
      <c r="W437" s="9"/>
      <c r="X437" s="9"/>
      <c r="Y437" s="128">
        <f>SUM(Z437)</f>
        <v>0</v>
      </c>
      <c r="Z437" s="111"/>
      <c r="AA437" s="9"/>
      <c r="AB437" s="212">
        <f t="shared" si="122"/>
        <v>0</v>
      </c>
      <c r="AC437" s="234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</row>
    <row r="438" spans="1:260" customFormat="1" ht="29.25" hidden="1" customHeight="1" x14ac:dyDescent="0.25">
      <c r="A438" s="1"/>
      <c r="B438" s="141" t="s">
        <v>337</v>
      </c>
      <c r="C438" s="33"/>
      <c r="D438" s="10" t="s">
        <v>9</v>
      </c>
      <c r="E438" s="15" t="s">
        <v>7</v>
      </c>
      <c r="F438" s="15" t="s">
        <v>8</v>
      </c>
      <c r="G438" s="97">
        <v>4010059</v>
      </c>
      <c r="H438" s="304"/>
      <c r="I438" s="304"/>
      <c r="J438" s="304">
        <v>0</v>
      </c>
      <c r="K438" s="22"/>
      <c r="L438" s="9"/>
      <c r="M438" s="25">
        <f t="shared" si="123"/>
        <v>0</v>
      </c>
      <c r="N438" s="9"/>
      <c r="O438" s="9"/>
      <c r="P438" s="129"/>
      <c r="Q438" s="129"/>
      <c r="R438" s="247"/>
      <c r="S438" s="9"/>
      <c r="T438" s="9"/>
      <c r="U438" s="129">
        <v>0</v>
      </c>
      <c r="V438" s="25">
        <f t="shared" si="121"/>
        <v>0</v>
      </c>
      <c r="W438" s="9"/>
      <c r="X438" s="9"/>
      <c r="Y438" s="128"/>
      <c r="Z438" s="111"/>
      <c r="AA438" s="9"/>
      <c r="AB438" s="212"/>
      <c r="AC438" s="234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</row>
    <row r="439" spans="1:260" customFormat="1" ht="29.25" hidden="1" customHeight="1" x14ac:dyDescent="0.25">
      <c r="A439" s="1"/>
      <c r="B439" s="141" t="s">
        <v>438</v>
      </c>
      <c r="C439" s="33"/>
      <c r="D439" s="10"/>
      <c r="E439" s="15"/>
      <c r="F439" s="15"/>
      <c r="G439" s="97">
        <v>4012502</v>
      </c>
      <c r="H439" s="304">
        <v>0</v>
      </c>
      <c r="I439" s="304"/>
      <c r="J439" s="304">
        <v>5000</v>
      </c>
      <c r="K439" s="22"/>
      <c r="L439" s="9"/>
      <c r="M439" s="25"/>
      <c r="N439" s="9"/>
      <c r="O439" s="9"/>
      <c r="P439" s="129"/>
      <c r="Q439" s="129"/>
      <c r="R439" s="247"/>
      <c r="S439" s="9"/>
      <c r="T439" s="9"/>
      <c r="U439" s="129"/>
      <c r="V439" s="25"/>
      <c r="W439" s="9"/>
      <c r="X439" s="9"/>
      <c r="Y439" s="128"/>
      <c r="Z439" s="111"/>
      <c r="AA439" s="9"/>
      <c r="AB439" s="212"/>
      <c r="AC439" s="234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</row>
    <row r="440" spans="1:260" customFormat="1" ht="23.25" hidden="1" customHeight="1" x14ac:dyDescent="0.25">
      <c r="A440" s="1"/>
      <c r="B440" s="258" t="s">
        <v>189</v>
      </c>
      <c r="C440" s="33"/>
      <c r="D440" s="10" t="s">
        <v>9</v>
      </c>
      <c r="E440" s="15" t="s">
        <v>12</v>
      </c>
      <c r="F440" s="15" t="s">
        <v>21</v>
      </c>
      <c r="G440" s="15" t="s">
        <v>222</v>
      </c>
      <c r="H440" s="304"/>
      <c r="I440" s="304"/>
      <c r="J440" s="304"/>
      <c r="K440" s="9"/>
      <c r="L440" s="9"/>
      <c r="M440" s="25">
        <f>SUM(N440:O440)</f>
        <v>0</v>
      </c>
      <c r="N440" s="9"/>
      <c r="O440" s="9"/>
      <c r="P440" s="129"/>
      <c r="Q440" s="129"/>
      <c r="R440" s="247"/>
      <c r="S440" s="24">
        <v>38571.4</v>
      </c>
      <c r="T440" s="9"/>
      <c r="U440" s="129">
        <v>29652.799999999999</v>
      </c>
      <c r="V440" s="25">
        <f>SUM(W440:X440)</f>
        <v>29652.799999999999</v>
      </c>
      <c r="W440" s="24">
        <v>29652.799999999999</v>
      </c>
      <c r="X440" s="9"/>
      <c r="Y440" s="128">
        <v>60910.2</v>
      </c>
      <c r="Z440" s="9">
        <v>60910.2</v>
      </c>
      <c r="AA440" s="9"/>
      <c r="AB440" s="212">
        <f>SUM(AC440:AD440)</f>
        <v>0</v>
      </c>
      <c r="AC440" s="234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</row>
    <row r="441" spans="1:260" customFormat="1" ht="29.25" hidden="1" x14ac:dyDescent="0.25">
      <c r="A441" s="8"/>
      <c r="B441" s="50" t="s">
        <v>190</v>
      </c>
      <c r="C441" s="51"/>
      <c r="D441" s="51"/>
      <c r="E441" s="27"/>
      <c r="F441" s="27"/>
      <c r="G441" s="26">
        <v>4030000</v>
      </c>
      <c r="H441" s="297">
        <f>SUM(H442:H449)</f>
        <v>151525</v>
      </c>
      <c r="I441" s="297">
        <f>SUM(I442:I449)</f>
        <v>0</v>
      </c>
      <c r="J441" s="297">
        <f t="shared" ref="J441:AA441" si="124">SUM(J442:J449)</f>
        <v>100775</v>
      </c>
      <c r="K441" s="297">
        <f t="shared" si="124"/>
        <v>0</v>
      </c>
      <c r="L441" s="297">
        <f t="shared" si="124"/>
        <v>102908.20000000001</v>
      </c>
      <c r="M441" s="297">
        <f t="shared" si="124"/>
        <v>102301</v>
      </c>
      <c r="N441" s="297">
        <f t="shared" si="124"/>
        <v>0</v>
      </c>
      <c r="O441" s="297">
        <f t="shared" si="124"/>
        <v>102301</v>
      </c>
      <c r="P441" s="297">
        <f t="shared" si="124"/>
        <v>0</v>
      </c>
      <c r="Q441" s="297">
        <f t="shared" si="124"/>
        <v>0</v>
      </c>
      <c r="R441" s="297">
        <f t="shared" si="124"/>
        <v>0</v>
      </c>
      <c r="S441" s="297">
        <f t="shared" si="124"/>
        <v>0</v>
      </c>
      <c r="T441" s="297">
        <f t="shared" si="124"/>
        <v>40495</v>
      </c>
      <c r="U441" s="297">
        <f t="shared" si="124"/>
        <v>0</v>
      </c>
      <c r="V441" s="297">
        <f t="shared" si="124"/>
        <v>0</v>
      </c>
      <c r="W441" s="297">
        <f t="shared" si="124"/>
        <v>0</v>
      </c>
      <c r="X441" s="297">
        <f t="shared" si="124"/>
        <v>42632.100000000006</v>
      </c>
      <c r="Y441" s="297">
        <f t="shared" si="124"/>
        <v>0</v>
      </c>
      <c r="Z441" s="297">
        <f t="shared" si="124"/>
        <v>0</v>
      </c>
      <c r="AA441" s="297">
        <f t="shared" si="124"/>
        <v>38328.199999999997</v>
      </c>
      <c r="AB441" s="52">
        <f>SUM(AB442:AB451)</f>
        <v>0</v>
      </c>
      <c r="AC441" s="52">
        <f>SUM(AC442:AC451)</f>
        <v>0</v>
      </c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</row>
    <row r="442" spans="1:260" s="98" customFormat="1" ht="39.75" hidden="1" customHeight="1" x14ac:dyDescent="0.25">
      <c r="A442" s="1" t="s">
        <v>384</v>
      </c>
      <c r="B442" s="3" t="s">
        <v>340</v>
      </c>
      <c r="C442" s="2"/>
      <c r="D442" s="10" t="s">
        <v>9</v>
      </c>
      <c r="E442" s="10" t="s">
        <v>12</v>
      </c>
      <c r="F442" s="10" t="s">
        <v>13</v>
      </c>
      <c r="G442" s="15" t="s">
        <v>437</v>
      </c>
      <c r="H442" s="247"/>
      <c r="I442" s="247"/>
      <c r="J442" s="166">
        <v>4.8</v>
      </c>
      <c r="K442" s="11"/>
      <c r="L442" s="11"/>
      <c r="M442" s="25">
        <f>SUM(N442:O442)</f>
        <v>7.7</v>
      </c>
      <c r="N442" s="9"/>
      <c r="O442" s="9">
        <v>7.7</v>
      </c>
      <c r="P442" s="129"/>
      <c r="Q442" s="129"/>
      <c r="R442" s="247"/>
      <c r="S442" s="9">
        <v>0</v>
      </c>
      <c r="T442" s="9"/>
      <c r="U442" s="129"/>
      <c r="V442" s="25"/>
      <c r="W442" s="11"/>
      <c r="X442" s="166"/>
      <c r="Y442" s="125"/>
      <c r="Z442" s="11"/>
      <c r="AA442" s="11"/>
      <c r="AB442" s="218">
        <f t="shared" ref="AB442:AB449" si="125">SUM(AC442:AD442)</f>
        <v>0</v>
      </c>
      <c r="AC442" s="234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</row>
    <row r="443" spans="1:260" customFormat="1" ht="75" hidden="1" x14ac:dyDescent="0.25">
      <c r="A443" s="1"/>
      <c r="B443" s="3" t="s">
        <v>623</v>
      </c>
      <c r="C443" s="3"/>
      <c r="D443" s="14" t="s">
        <v>9</v>
      </c>
      <c r="E443" s="14" t="s">
        <v>11</v>
      </c>
      <c r="F443" s="10" t="s">
        <v>12</v>
      </c>
      <c r="G443" s="139" t="s">
        <v>436</v>
      </c>
      <c r="H443" s="138">
        <v>2712.5</v>
      </c>
      <c r="I443" s="138"/>
      <c r="J443" s="138">
        <v>2989</v>
      </c>
      <c r="K443" s="9"/>
      <c r="L443" s="9">
        <v>3027</v>
      </c>
      <c r="M443" s="25">
        <f t="shared" ref="M443:M449" si="126">SUM(N443:O443)</f>
        <v>2610.6999999999998</v>
      </c>
      <c r="N443" s="11"/>
      <c r="O443" s="11">
        <v>2610.6999999999998</v>
      </c>
      <c r="P443" s="125"/>
      <c r="Q443" s="125"/>
      <c r="R443" s="243"/>
      <c r="S443" s="9"/>
      <c r="T443" s="138">
        <v>2746.7</v>
      </c>
      <c r="U443" s="126"/>
      <c r="V443" s="508"/>
      <c r="W443" s="509"/>
      <c r="X443" s="138">
        <v>2840</v>
      </c>
      <c r="Y443" s="128"/>
      <c r="Z443" s="509"/>
      <c r="AA443" s="138">
        <v>1865.5</v>
      </c>
      <c r="AB443" s="218">
        <f t="shared" si="125"/>
        <v>0</v>
      </c>
      <c r="AC443" s="234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</row>
    <row r="444" spans="1:260" customFormat="1" ht="80.25" hidden="1" customHeight="1" x14ac:dyDescent="0.25">
      <c r="A444" s="1"/>
      <c r="B444" s="3" t="s">
        <v>624</v>
      </c>
      <c r="C444" s="3"/>
      <c r="D444" s="14" t="s">
        <v>9</v>
      </c>
      <c r="E444" s="14" t="s">
        <v>11</v>
      </c>
      <c r="F444" s="10" t="s">
        <v>12</v>
      </c>
      <c r="G444" s="139" t="s">
        <v>435</v>
      </c>
      <c r="H444" s="138">
        <v>50</v>
      </c>
      <c r="I444" s="138"/>
      <c r="J444" s="138">
        <v>122.7</v>
      </c>
      <c r="K444" s="9"/>
      <c r="L444" s="9">
        <v>198.6</v>
      </c>
      <c r="M444" s="25">
        <f t="shared" si="126"/>
        <v>0</v>
      </c>
      <c r="N444" s="11"/>
      <c r="O444" s="11"/>
      <c r="P444" s="125"/>
      <c r="Q444" s="125"/>
      <c r="R444" s="243"/>
      <c r="S444" s="9"/>
      <c r="T444" s="138">
        <v>122.7</v>
      </c>
      <c r="U444" s="126"/>
      <c r="V444" s="508"/>
      <c r="W444" s="509"/>
      <c r="X444" s="138">
        <v>122.7</v>
      </c>
      <c r="Y444" s="128"/>
      <c r="Z444" s="509"/>
      <c r="AA444" s="138">
        <v>122.7</v>
      </c>
      <c r="AB444" s="218">
        <f t="shared" si="125"/>
        <v>0</v>
      </c>
      <c r="AC444" s="234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</row>
    <row r="445" spans="1:260" customFormat="1" ht="72" hidden="1" customHeight="1" x14ac:dyDescent="0.25">
      <c r="A445" s="1"/>
      <c r="B445" s="62" t="s">
        <v>370</v>
      </c>
      <c r="C445" s="3"/>
      <c r="D445" s="10" t="s">
        <v>9</v>
      </c>
      <c r="E445" s="10" t="s">
        <v>11</v>
      </c>
      <c r="F445" s="10" t="s">
        <v>13</v>
      </c>
      <c r="G445" s="15" t="s">
        <v>434</v>
      </c>
      <c r="H445" s="165">
        <v>3839</v>
      </c>
      <c r="I445" s="165"/>
      <c r="J445" s="165">
        <v>5836.9</v>
      </c>
      <c r="K445" s="9"/>
      <c r="L445" s="9">
        <v>7307.6</v>
      </c>
      <c r="M445" s="25">
        <f t="shared" si="126"/>
        <v>7307.6</v>
      </c>
      <c r="N445" s="11"/>
      <c r="O445" s="11">
        <v>7307.6</v>
      </c>
      <c r="P445" s="125"/>
      <c r="Q445" s="125"/>
      <c r="R445" s="243"/>
      <c r="S445" s="9"/>
      <c r="T445" s="527">
        <v>7355</v>
      </c>
      <c r="U445" s="129"/>
      <c r="V445" s="25"/>
      <c r="W445" s="9"/>
      <c r="X445" s="165">
        <v>7336</v>
      </c>
      <c r="Y445" s="128"/>
      <c r="Z445" s="9"/>
      <c r="AA445" s="165">
        <v>6291</v>
      </c>
      <c r="AB445" s="218">
        <f t="shared" si="125"/>
        <v>0</v>
      </c>
      <c r="AC445" s="234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</row>
    <row r="446" spans="1:260" customFormat="1" ht="62.25" hidden="1" customHeight="1" x14ac:dyDescent="0.25">
      <c r="A446" s="1"/>
      <c r="B446" s="62" t="s">
        <v>371</v>
      </c>
      <c r="C446" s="3"/>
      <c r="D446" s="10" t="s">
        <v>9</v>
      </c>
      <c r="E446" s="10" t="s">
        <v>11</v>
      </c>
      <c r="F446" s="10" t="s">
        <v>13</v>
      </c>
      <c r="G446" s="15" t="s">
        <v>433</v>
      </c>
      <c r="H446" s="165">
        <v>500</v>
      </c>
      <c r="I446" s="165"/>
      <c r="J446" s="165">
        <v>0</v>
      </c>
      <c r="K446" s="9"/>
      <c r="L446" s="9">
        <v>1479.2</v>
      </c>
      <c r="M446" s="25">
        <f t="shared" si="126"/>
        <v>1479.2</v>
      </c>
      <c r="N446" s="11"/>
      <c r="O446" s="11">
        <v>1479.2</v>
      </c>
      <c r="P446" s="125"/>
      <c r="Q446" s="125"/>
      <c r="R446" s="243"/>
      <c r="S446" s="9"/>
      <c r="T446" s="165"/>
      <c r="U446" s="129"/>
      <c r="V446" s="25"/>
      <c r="W446" s="9"/>
      <c r="X446" s="165"/>
      <c r="Y446" s="128"/>
      <c r="Z446" s="9"/>
      <c r="AA446" s="165"/>
      <c r="AB446" s="218">
        <f t="shared" si="125"/>
        <v>0</v>
      </c>
      <c r="AC446" s="234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</row>
    <row r="447" spans="1:260" customFormat="1" ht="86.25" hidden="1" customHeight="1" x14ac:dyDescent="0.25">
      <c r="A447" s="1"/>
      <c r="B447" s="62" t="s">
        <v>372</v>
      </c>
      <c r="C447" s="33"/>
      <c r="D447" s="10" t="s">
        <v>9</v>
      </c>
      <c r="E447" s="10" t="s">
        <v>11</v>
      </c>
      <c r="F447" s="10" t="s">
        <v>13</v>
      </c>
      <c r="G447" s="139" t="s">
        <v>432</v>
      </c>
      <c r="H447" s="138">
        <v>304.10000000000002</v>
      </c>
      <c r="I447" s="138"/>
      <c r="J447" s="138">
        <v>304.10000000000002</v>
      </c>
      <c r="K447" s="9"/>
      <c r="L447" s="9">
        <v>404.5</v>
      </c>
      <c r="M447" s="25">
        <f t="shared" si="126"/>
        <v>404.5</v>
      </c>
      <c r="N447" s="9"/>
      <c r="O447" s="9">
        <v>404.5</v>
      </c>
      <c r="P447" s="129"/>
      <c r="Q447" s="129"/>
      <c r="R447" s="247"/>
      <c r="S447" s="9"/>
      <c r="T447" s="138">
        <v>0</v>
      </c>
      <c r="U447" s="129"/>
      <c r="V447" s="25"/>
      <c r="W447" s="9"/>
      <c r="X447" s="138">
        <v>0</v>
      </c>
      <c r="Y447" s="128"/>
      <c r="Z447" s="9"/>
      <c r="AA447" s="138">
        <v>0</v>
      </c>
      <c r="AB447" s="218">
        <f t="shared" si="125"/>
        <v>0</v>
      </c>
      <c r="AC447" s="234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</row>
    <row r="448" spans="1:260" customFormat="1" ht="40.5" hidden="1" customHeight="1" x14ac:dyDescent="0.25">
      <c r="A448" s="1"/>
      <c r="B448" s="62" t="s">
        <v>373</v>
      </c>
      <c r="C448" s="33"/>
      <c r="D448" s="10" t="s">
        <v>9</v>
      </c>
      <c r="E448" s="30">
        <v>10</v>
      </c>
      <c r="F448" s="10" t="s">
        <v>11</v>
      </c>
      <c r="G448" s="15" t="s">
        <v>431</v>
      </c>
      <c r="H448" s="165">
        <v>1649.2</v>
      </c>
      <c r="I448" s="165"/>
      <c r="J448" s="165">
        <v>1743.3</v>
      </c>
      <c r="K448" s="9"/>
      <c r="L448" s="9">
        <v>478.7</v>
      </c>
      <c r="M448" s="25">
        <f t="shared" si="126"/>
        <v>478.7</v>
      </c>
      <c r="N448" s="9"/>
      <c r="O448" s="9">
        <v>478.7</v>
      </c>
      <c r="P448" s="129"/>
      <c r="Q448" s="129"/>
      <c r="R448" s="247"/>
      <c r="S448" s="9"/>
      <c r="T448" s="165"/>
      <c r="U448" s="129"/>
      <c r="V448" s="25"/>
      <c r="W448" s="9"/>
      <c r="X448" s="165"/>
      <c r="Y448" s="128"/>
      <c r="Z448" s="9"/>
      <c r="AA448" s="165"/>
      <c r="AB448" s="218">
        <f t="shared" si="125"/>
        <v>0</v>
      </c>
      <c r="AC448" s="234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</row>
    <row r="449" spans="1:260" customFormat="1" ht="111.75" hidden="1" customHeight="1" x14ac:dyDescent="0.25">
      <c r="A449" s="1"/>
      <c r="B449" s="62" t="s">
        <v>341</v>
      </c>
      <c r="C449" s="33"/>
      <c r="D449" s="10" t="s">
        <v>9</v>
      </c>
      <c r="E449" s="30">
        <v>10</v>
      </c>
      <c r="F449" s="10" t="s">
        <v>11</v>
      </c>
      <c r="G449" s="139" t="s">
        <v>430</v>
      </c>
      <c r="H449" s="138">
        <v>142470.20000000001</v>
      </c>
      <c r="I449" s="138"/>
      <c r="J449" s="138">
        <v>89774.2</v>
      </c>
      <c r="K449" s="9"/>
      <c r="L449" s="9">
        <v>90012.6</v>
      </c>
      <c r="M449" s="25">
        <f t="shared" si="126"/>
        <v>90012.6</v>
      </c>
      <c r="N449" s="9"/>
      <c r="O449" s="9">
        <v>90012.6</v>
      </c>
      <c r="P449" s="129"/>
      <c r="Q449" s="129"/>
      <c r="R449" s="247"/>
      <c r="S449" s="9"/>
      <c r="T449" s="138">
        <v>30270.6</v>
      </c>
      <c r="U449" s="129"/>
      <c r="V449" s="25"/>
      <c r="W449" s="9"/>
      <c r="X449" s="138">
        <v>32333.4</v>
      </c>
      <c r="Y449" s="128"/>
      <c r="Z449" s="9"/>
      <c r="AA449" s="138">
        <v>30049</v>
      </c>
      <c r="AB449" s="218">
        <f t="shared" si="125"/>
        <v>0</v>
      </c>
      <c r="AC449" s="234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</row>
    <row r="450" spans="1:260" customFormat="1" ht="78" hidden="1" customHeight="1" thickBot="1" x14ac:dyDescent="0.3">
      <c r="A450" s="1"/>
      <c r="B450" s="62" t="s">
        <v>592</v>
      </c>
      <c r="C450" s="63"/>
      <c r="D450" s="16"/>
      <c r="E450" s="20"/>
      <c r="F450" s="20"/>
      <c r="G450" s="20"/>
      <c r="H450" s="245"/>
      <c r="I450" s="245"/>
      <c r="J450" s="112"/>
      <c r="K450" s="13"/>
      <c r="L450" s="13"/>
      <c r="M450" s="110"/>
      <c r="N450" s="13"/>
      <c r="O450" s="13"/>
      <c r="P450" s="130"/>
      <c r="Q450" s="130"/>
      <c r="R450" s="245"/>
      <c r="S450" s="143"/>
      <c r="T450" s="516">
        <v>120.9</v>
      </c>
      <c r="U450" s="130"/>
      <c r="V450" s="110"/>
      <c r="W450" s="143"/>
      <c r="X450" s="516">
        <v>120.9</v>
      </c>
      <c r="Y450" s="142"/>
      <c r="Z450" s="13"/>
      <c r="AA450" s="516">
        <v>102.8</v>
      </c>
      <c r="AB450" s="231"/>
      <c r="AC450" s="234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</row>
    <row r="451" spans="1:260" customFormat="1" ht="36" hidden="1" customHeight="1" x14ac:dyDescent="0.25">
      <c r="A451" s="1"/>
      <c r="B451" s="12"/>
      <c r="C451" s="63"/>
      <c r="D451" s="16" t="s">
        <v>9</v>
      </c>
      <c r="E451" s="20" t="s">
        <v>17</v>
      </c>
      <c r="F451" s="20" t="s">
        <v>7</v>
      </c>
      <c r="G451" s="20"/>
      <c r="H451" s="245"/>
      <c r="I451" s="245"/>
      <c r="J451" s="112"/>
      <c r="K451" s="13"/>
      <c r="L451" s="13"/>
      <c r="M451" s="110">
        <f>SUM(N451:O451)</f>
        <v>0</v>
      </c>
      <c r="N451" s="13"/>
      <c r="O451" s="13"/>
      <c r="P451" s="130"/>
      <c r="Q451" s="130"/>
      <c r="R451" s="245"/>
      <c r="S451" s="13"/>
      <c r="T451" s="13"/>
      <c r="U451" s="130"/>
      <c r="V451" s="112">
        <f>SUM(W451:X451)</f>
        <v>0</v>
      </c>
      <c r="W451" s="13"/>
      <c r="X451" s="13"/>
      <c r="Y451" s="130">
        <f>SUM(Z451:AA451)</f>
        <v>0</v>
      </c>
      <c r="Z451" s="13"/>
      <c r="AA451" s="13"/>
      <c r="AB451" s="223">
        <f>SUM(AC451:AD451)</f>
        <v>0</v>
      </c>
      <c r="AC451" s="234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</row>
    <row r="452" spans="1:260" customFormat="1" ht="32.25" hidden="1" customHeight="1" thickBot="1" x14ac:dyDescent="0.3">
      <c r="A452" s="1"/>
      <c r="B452" s="64" t="s">
        <v>181</v>
      </c>
      <c r="C452" s="65"/>
      <c r="D452" s="66"/>
      <c r="E452" s="67"/>
      <c r="F452" s="67"/>
      <c r="G452" s="67"/>
      <c r="H452" s="69">
        <f>H430+H423+H415+H441</f>
        <v>200103</v>
      </c>
      <c r="I452" s="69">
        <f>I430+I423+I415+I441</f>
        <v>0</v>
      </c>
      <c r="J452" s="282">
        <f>J430+J423+J415+J441</f>
        <v>153645.5</v>
      </c>
      <c r="K452" s="69">
        <f>K430+K423+K415+K441</f>
        <v>53056.799999999996</v>
      </c>
      <c r="L452" s="69">
        <f>L430+L423+L415+L441</f>
        <v>102908.20000000001</v>
      </c>
      <c r="M452" s="68">
        <f>SUM(N452:O452)</f>
        <v>166783.9</v>
      </c>
      <c r="N452" s="69">
        <f t="shared" ref="N452:S452" si="127">N430+N423+N415+N441</f>
        <v>64482.899999999994</v>
      </c>
      <c r="O452" s="69">
        <f t="shared" si="127"/>
        <v>102301</v>
      </c>
      <c r="P452" s="69">
        <f t="shared" si="127"/>
        <v>48421</v>
      </c>
      <c r="Q452" s="69">
        <f t="shared" si="127"/>
        <v>49102.600000000006</v>
      </c>
      <c r="R452" s="69">
        <f t="shared" si="127"/>
        <v>48366</v>
      </c>
      <c r="S452" s="69">
        <f t="shared" si="127"/>
        <v>92701</v>
      </c>
      <c r="T452" s="69">
        <f>SUM(T443+T444+T445+T446+T447+T448+T449+T450)</f>
        <v>40615.9</v>
      </c>
      <c r="U452" s="69">
        <f>U430+U423+U415+U441</f>
        <v>78035.8</v>
      </c>
      <c r="V452" s="68">
        <f>SUM(W452:X452)</f>
        <v>120706.80000000002</v>
      </c>
      <c r="W452" s="69">
        <f>W430+W423+W415+W441</f>
        <v>77953.8</v>
      </c>
      <c r="X452" s="69">
        <f>SUM(X443+X444+X445+X446+X447+X448+X449+X450)</f>
        <v>42753.000000000007</v>
      </c>
      <c r="Y452" s="68">
        <f>SUM(Y415+Y423+Y430+Y441)</f>
        <v>109293.2</v>
      </c>
      <c r="Z452" s="69">
        <f>Z430+Z423+Z415+Z441</f>
        <v>109211.2</v>
      </c>
      <c r="AA452" s="69">
        <f>SUM(AA443+AA444+AA445+AA446+AA447+AA448+AA449+AA450)</f>
        <v>38431</v>
      </c>
      <c r="AB452" s="232" t="e">
        <f>#REF!+#REF!+AB430+#REF!+AB423+AB415</f>
        <v>#REF!</v>
      </c>
      <c r="AC452" s="234">
        <f>SUM(AC415+AC423+AC430)</f>
        <v>50800</v>
      </c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</row>
    <row r="453" spans="1:260" customFormat="1" ht="32.25" hidden="1" customHeight="1" x14ac:dyDescent="0.25">
      <c r="A453" s="1"/>
      <c r="B453" s="79"/>
      <c r="C453" s="80"/>
      <c r="D453" s="81"/>
      <c r="E453" s="82"/>
      <c r="F453" s="82"/>
      <c r="G453" s="82"/>
      <c r="H453" s="84"/>
      <c r="I453" s="84"/>
      <c r="J453" s="283"/>
      <c r="K453" s="104"/>
      <c r="L453" s="104"/>
      <c r="M453" s="83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100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</row>
    <row r="454" spans="1:260" hidden="1" x14ac:dyDescent="0.25">
      <c r="G454" s="48" t="s">
        <v>197</v>
      </c>
      <c r="K454" s="105"/>
      <c r="L454" s="105"/>
      <c r="AC454" s="100"/>
    </row>
    <row r="455" spans="1:260" ht="15.75" hidden="1" x14ac:dyDescent="0.25">
      <c r="B455" s="70" t="s">
        <v>122</v>
      </c>
      <c r="C455" s="71"/>
      <c r="D455" s="72"/>
      <c r="E455" s="72"/>
      <c r="F455" s="72"/>
      <c r="G455" s="73">
        <f>SUM(G456:G458)</f>
        <v>0</v>
      </c>
      <c r="H455" s="74"/>
      <c r="I455" s="74"/>
      <c r="J455" s="284">
        <f>SUM(J456:J458)</f>
        <v>0</v>
      </c>
      <c r="K455" s="74" t="e">
        <f>SUM(K456:K458)</f>
        <v>#REF!</v>
      </c>
      <c r="L455" s="74" t="e">
        <f>SUM(L456:L458)</f>
        <v>#REF!</v>
      </c>
      <c r="M455" s="74" t="e">
        <f>SUM(N455:O455)</f>
        <v>#REF!</v>
      </c>
      <c r="N455" s="74" t="e">
        <f>SUM(N456:N458)</f>
        <v>#REF!</v>
      </c>
      <c r="O455" s="74" t="e">
        <f>SUM(O456:O458)</f>
        <v>#REF!</v>
      </c>
      <c r="P455" s="74">
        <f>SUM(P456:P458)</f>
        <v>0</v>
      </c>
      <c r="Q455" s="74" t="e">
        <f>SUM(S455:T455)</f>
        <v>#REF!</v>
      </c>
      <c r="R455" s="74"/>
      <c r="S455" s="74" t="e">
        <f>SUM(S456:S458)</f>
        <v>#REF!</v>
      </c>
      <c r="T455" s="74">
        <f>SUM(T456:T460)</f>
        <v>1862477.6999999997</v>
      </c>
      <c r="U455" s="74">
        <f>SUM(U456:U458)</f>
        <v>0</v>
      </c>
      <c r="V455" s="74">
        <f>SUM(W455:X455)</f>
        <v>1778921.0999999994</v>
      </c>
      <c r="W455" s="74">
        <f>SUM(W456:W458)</f>
        <v>0</v>
      </c>
      <c r="X455" s="74">
        <f>SUM(X456:X460)</f>
        <v>1778921.0999999994</v>
      </c>
      <c r="Y455" s="74">
        <f>SUM(Y456:Y458)</f>
        <v>0</v>
      </c>
      <c r="Z455" s="74">
        <f>SUM(Z456:Z458)</f>
        <v>0</v>
      </c>
      <c r="AA455" s="74">
        <f>SUM(AA456:AA460)</f>
        <v>1604271.6999999997</v>
      </c>
      <c r="AB455" s="74" t="e">
        <f>SUM(AC455:AD455)</f>
        <v>#REF!</v>
      </c>
      <c r="AC455" s="100" t="e">
        <f>SUM(AC408+AC452)</f>
        <v>#REF!</v>
      </c>
    </row>
    <row r="456" spans="1:260" ht="21.75" hidden="1" customHeight="1" x14ac:dyDescent="0.25">
      <c r="B456" s="3" t="s">
        <v>179</v>
      </c>
      <c r="C456" s="7"/>
      <c r="D456" s="4"/>
      <c r="E456" s="4"/>
      <c r="F456" s="61"/>
      <c r="G456" s="61"/>
      <c r="H456" s="248"/>
      <c r="I456" s="248"/>
      <c r="J456" s="285"/>
      <c r="K456" s="31" t="e">
        <f>SUM(K29+K170+K250+K293+#REF!+K294+K295+K297+K298+K299+K300+K301+K382+K395+K396+#REF!+K397+K398+K399+K442+K445+K446+K447+K169+K448+K449+K400+K172)</f>
        <v>#REF!</v>
      </c>
      <c r="L456" s="31" t="e">
        <f>SUM(L29+L170+L250+L293+#REF!+L294+L295+L297+L298+L299+L300+L301+L382+L395+L396+#REF!+L397+L398+L399+L442+L445+L446+L447+L169+L448+L449+L400+L172)</f>
        <v>#REF!</v>
      </c>
      <c r="M456" s="76" t="e">
        <f>SUM(N456:O456)</f>
        <v>#REF!</v>
      </c>
      <c r="N456" s="31" t="e">
        <f>SUM(N29+N170+N250+N293+#REF!+N294+N295+N297+N298+N299+N300+N301+N382+N395+N396+#REF!+N397+N398+N399+N442+N445+N446+N447+N169+N448+N449+N400+N172)</f>
        <v>#REF!</v>
      </c>
      <c r="O456" s="31" t="e">
        <f>SUM(O29+O170+O250+O293+#REF!+O294+O295+O297+O298+O299+O300+O301+O382+O395+O396+#REF!+O397+O398+O399+O442+O445+O446+O447+O169+O448+O449+O400+O172)</f>
        <v>#REF!</v>
      </c>
      <c r="P456" s="154">
        <f>SUM(P29+P170+P250+P293+P294+P295+P297+P298+P299+P300+P301+P382+P395+P396+P398+P399+P442+P445+P446+P447+P169+P448+P449+P400+P172)</f>
        <v>0</v>
      </c>
      <c r="Q456" s="96" t="e">
        <f>SUM(S456:T456)</f>
        <v>#REF!</v>
      </c>
      <c r="R456" s="248"/>
      <c r="S456" s="31" t="e">
        <f>SUM(S29+S170+S250+S293+#REF!+S294+S295+S297+S298+S299+S300+S301+S382+S395+S396+#REF!+S397+S398+S399+S442+S445+S446+S447+S169+S448+S449+S400+S172)</f>
        <v>#REF!</v>
      </c>
      <c r="T456" s="31">
        <f>SUM(T29+T170+T250+T293+T294+T297+T298+T299+T300+T301+T382+T395+T396+T397+T398+T399+T442+T445+T446+T447+T169+T448+T449+T400+T172+T138+T450+T296)</f>
        <v>1587470.4999999998</v>
      </c>
      <c r="U456" s="154">
        <f>SUM(U29+U170+U250+U293+U294+U295+U297+U298+U299+U300+U301+U382+U395+U396+U397+U398+U399+U442+U445+U446+U447+U169+U448+U449+U400+U172)</f>
        <v>0</v>
      </c>
      <c r="V456" s="96">
        <f>SUM(W456:X456)</f>
        <v>1651662.7999999996</v>
      </c>
      <c r="W456" s="31">
        <f>SUM(W29+W170+W250+W293+W294+W295+W297+W298+W299+W300+W301+W382+W395+W396+W397+W398+W399+W442+W445+W446+W447+W169+W448+W449+W400+W172)</f>
        <v>0</v>
      </c>
      <c r="X456" s="31">
        <f>SUM(X29+X170+X250+X293+X294+X297+X298+X299+X300+X301+X382+X395+X396+X397+X398+X399+X442+X445+X446+X447+X169+X448+X449+X400+X172+X138+X450+X296)</f>
        <v>1651662.7999999996</v>
      </c>
      <c r="Y456" s="154">
        <f>SUM(Y29+Y170+Y250+Y293+Y294+Y295+Y297+Y298+Y299+Y300+Y301+Y382+Y395+Y396+Y397+Y398+Y399+Y442+Y445+Y446+Y447+Y169+Y448+Y449+Y400+Y172)</f>
        <v>0</v>
      </c>
      <c r="Z456" s="31">
        <f>SUM(Z29+Z170+Z250+Z293+Z294+Z295+Z297+Z298+Z299+Z300+Z301+Z382+Z395+Z396+Z397+Z398+Z399+Z442+Z445+Z446+Z447+Z169+Z448+Z449+Z400+Z172)</f>
        <v>0</v>
      </c>
      <c r="AA456" s="31">
        <f>SUM(AA29+AA170+AA250+AA293+AA294+AA297+AA298+AA299+AA300+AA301+AA382+AA395+AA396+AA397+AA398+AA399+AA442+AA445+AA446+AA447+AA169+AA448+AA449+AA400+AA172+AA138+AA450+AA296)</f>
        <v>1539030.1999999997</v>
      </c>
      <c r="AB456" s="77">
        <f>SUM(AC456:AD456)</f>
        <v>0</v>
      </c>
      <c r="AC456" s="100"/>
    </row>
    <row r="457" spans="1:260" ht="21.75" hidden="1" customHeight="1" x14ac:dyDescent="0.25">
      <c r="B457" s="3" t="s">
        <v>180</v>
      </c>
      <c r="C457" s="7"/>
      <c r="D457" s="4"/>
      <c r="E457" s="4"/>
      <c r="F457" s="61"/>
      <c r="G457" s="61"/>
      <c r="H457" s="248"/>
      <c r="I457" s="248"/>
      <c r="J457" s="285"/>
      <c r="K457" s="31" t="e">
        <f>SUM(K24+K32+K53+K59+K113+#REF!+K175+K178+K188+K189+K166+#REF!+K186+K213+K244+K238+K258+K260+K267+K381+K373)</f>
        <v>#REF!</v>
      </c>
      <c r="L457" s="31" t="e">
        <f>SUM(L24+L32+L53+L59+L113+#REF!+L175+L178+L188+L189+L166+#REF!+L186+L213+L244+L238+L258+L260+L267+L381+L373)</f>
        <v>#REF!</v>
      </c>
      <c r="M457" s="76" t="e">
        <f>SUM(N457:O457)</f>
        <v>#REF!</v>
      </c>
      <c r="N457" s="31" t="e">
        <f>SUM(N24+N32+N53+N59+N113+#REF!+N175+N178+N188+N189+N166+#REF!+N186+N213+N244+N238+N258+N260+N267+N381+N373+N167+#REF!+N269+#REF!+#REF!+N302)</f>
        <v>#REF!</v>
      </c>
      <c r="O457" s="31" t="e">
        <f>SUM(O24+O32+O53+O59+O113+#REF!+O175+O178+O188+O189+O166+#REF!+O186+O213+O244+O238+O258+O260+O267+O381+O373+O167+#REF!+O269+#REF!+#REF!+O302)</f>
        <v>#REF!</v>
      </c>
      <c r="P457" s="154">
        <f>SUM(P24+P32+P53+P59+P175+P178+P188+P189+P166+P186+P213+P244+P238+P258+P260+P267+P381+P373+P167+P269+P302)</f>
        <v>0</v>
      </c>
      <c r="Q457" s="96" t="e">
        <f>SUM(S457:T457)</f>
        <v>#REF!</v>
      </c>
      <c r="R457" s="248"/>
      <c r="S457" s="31" t="e">
        <f>SUM(S24+S32+S53+S59+S113+#REF!+S175+S178+S188+S189+S166+#REF!+S186+S213+S244+S238+S258+S260+S267+S381+S373+S167+#REF!+S269+S302)</f>
        <v>#REF!</v>
      </c>
      <c r="T457" s="31">
        <f>SUM(T24+T32+T53+T59+T113+T175+T178+T188+T189+T166+T186+T213+T217+T244+T238+T258+T260+T267+T381+T373+T167+T269+T302+T236+T295+T317+T233)</f>
        <v>231006</v>
      </c>
      <c r="U457" s="154">
        <f>SUM(U24+U32+U53+U59+U113+U175+U178+U188+U189+U166+U186+U213+U244+U238+U258+U260+U267+U381+U373+U167+U269+U302)</f>
        <v>0</v>
      </c>
      <c r="V457" s="96">
        <f>SUM(W457:X457)</f>
        <v>124295.59999999998</v>
      </c>
      <c r="W457" s="31">
        <f>SUM(W24+W32+W53+W59+W113+W175+W178+W188+W189+W166+W186+W213+W244+W238+W258+W260+W267+W381+W373+W167+W269+W302)</f>
        <v>0</v>
      </c>
      <c r="X457" s="31">
        <f>SUM(X24+X32+X53+X59+X113+X175+X178+X188+X189+X166+X186+X213+X217+X244+X238+X258+X260+X267+X381+X373+X167+X269+X302+X236+X295+X317)</f>
        <v>124295.59999999998</v>
      </c>
      <c r="Y457" s="154">
        <f>SUM(Y24+Y32+Y53+Y59+Y113+Y175+Y178+Y188+Y189+Y166+Y186+Y213+Y217+Y244+Y238+Y258+Y260+Y267+Y381+Y373+Y167+Y269+Y302)</f>
        <v>0</v>
      </c>
      <c r="Z457" s="31">
        <f>SUM(Z24+Z32+Z53+Z59+Z113+Z175+Z178+Z188+Z189+Z166+Z186+Z213+Z217+Z244+Z238+Z258+Z260+Z267+Z381+Z373+Z167+Z269+Z302)</f>
        <v>0</v>
      </c>
      <c r="AA457" s="31">
        <f>SUM(AA24+AA32+AA53+AA59+AA113+AA175+AA178+AA188+AA189+AA166+AA186+AA213+AA217+AA244+AA238+AA258+AA260+AA267+AA381+AA373+AA167+AA269+AA302+AA236+AA295+AA317)</f>
        <v>63253.3</v>
      </c>
      <c r="AB457" s="77">
        <f>SUM(AC457:AD457)</f>
        <v>0</v>
      </c>
      <c r="AC457" s="100"/>
    </row>
    <row r="458" spans="1:260" ht="21.75" hidden="1" customHeight="1" x14ac:dyDescent="0.25">
      <c r="B458" s="3" t="s">
        <v>121</v>
      </c>
      <c r="C458" s="7"/>
      <c r="D458" s="4"/>
      <c r="E458" s="4"/>
      <c r="F458" s="61"/>
      <c r="G458" s="61"/>
      <c r="H458" s="248"/>
      <c r="I458" s="248"/>
      <c r="J458" s="285"/>
      <c r="K458" s="31" t="e">
        <f>SUM(K61+#REF!+K303+K343+K380+K443+K444+K64+K70+K84+K133+K334+K383)</f>
        <v>#REF!</v>
      </c>
      <c r="L458" s="31" t="e">
        <f>SUM(L61+#REF!+L303+L343+L380+L443+L444+L64+L70+L84+L133+L334+L383)</f>
        <v>#REF!</v>
      </c>
      <c r="M458" s="76" t="e">
        <f>SUM(N458:O458)</f>
        <v>#REF!</v>
      </c>
      <c r="N458" s="31" t="e">
        <f>SUM(N61+#REF!+N303+N343+N380+N443+N444+N64+N70+N84+N133+N334+N383)</f>
        <v>#REF!</v>
      </c>
      <c r="O458" s="31" t="e">
        <f>SUM(O61+#REF!+O303+O343+O380+O443+O444+O64+O70+O84+O133+O334+O383)</f>
        <v>#REF!</v>
      </c>
      <c r="P458" s="154">
        <f>SUM(P61+P303+P343+P380+P443+P444+P64+P70+P84+P133+P334+P383)</f>
        <v>0</v>
      </c>
      <c r="Q458" s="96" t="e">
        <f>SUM(S458:T458)</f>
        <v>#REF!</v>
      </c>
      <c r="R458" s="248"/>
      <c r="S458" s="31" t="e">
        <f>SUM(S61+#REF!+S303+S343+S380+S443+S444+S64+S70+S84+S133+S334+S383)</f>
        <v>#REF!</v>
      </c>
      <c r="T458" s="31">
        <f>SUM(T61+T303+T343+T380+T443+T444+T64+T70+T84+T133+T334+T383)</f>
        <v>2869.3999999999996</v>
      </c>
      <c r="U458" s="154">
        <f>SUM(U61+U303+U343+U380+U443+U444+U64+U70+U84+U133+U334+U383)</f>
        <v>0</v>
      </c>
      <c r="V458" s="96">
        <f>SUM(W458:X458)</f>
        <v>2962.7</v>
      </c>
      <c r="W458" s="31">
        <f>SUM(W61+W303+W343+W380+W443+W444+W64+W70+W84+W133+W334+W383)</f>
        <v>0</v>
      </c>
      <c r="X458" s="31">
        <f>SUM(X61+X303+X343+X380+X443+X444+X64+X70+X84+X133+X334+X383)</f>
        <v>2962.7</v>
      </c>
      <c r="Y458" s="154">
        <f>SUM(Y61+Y303+Y343+Y380+Y443+Y444+Y64+Y70+Y84+Y133+Y334+Y383)</f>
        <v>0</v>
      </c>
      <c r="Z458" s="31">
        <f>SUM(Z61+Z303+Z343+Z380+Z443+Z444+Z64+Z70+Z84+Z133+Z334+Z383)</f>
        <v>0</v>
      </c>
      <c r="AA458" s="31">
        <f>SUM(AA61+AA303+AA343+AA380+AA443+AA444+AA64+AA70+AA84+AA133+AA334+AA383)</f>
        <v>1988.2</v>
      </c>
      <c r="AB458" s="77">
        <f>SUM(AC458:AD458)</f>
        <v>0</v>
      </c>
      <c r="AC458" s="100"/>
    </row>
    <row r="459" spans="1:260" s="34" customFormat="1" ht="24.75" hidden="1" customHeight="1" x14ac:dyDescent="0.25">
      <c r="B459" s="17" t="s">
        <v>411</v>
      </c>
      <c r="C459" s="254"/>
      <c r="D459" s="255"/>
      <c r="E459" s="255"/>
      <c r="F459" s="255"/>
      <c r="G459" s="255"/>
      <c r="H459" s="248"/>
      <c r="I459" s="248"/>
      <c r="J459" s="96"/>
      <c r="K459" s="256"/>
      <c r="L459" s="256"/>
      <c r="M459" s="257"/>
      <c r="N459" s="254"/>
      <c r="O459" s="254"/>
      <c r="P459" s="155">
        <v>0</v>
      </c>
      <c r="Q459" s="168"/>
      <c r="R459" s="248">
        <v>0</v>
      </c>
      <c r="S459" s="170">
        <v>0</v>
      </c>
      <c r="T459" s="170">
        <f>SUM(T261+T241+T236+T115+T117+T151+T156)</f>
        <v>0</v>
      </c>
      <c r="U459" s="155"/>
      <c r="V459" s="168"/>
      <c r="W459" s="170"/>
      <c r="X459" s="170">
        <f>X233</f>
        <v>0</v>
      </c>
      <c r="Y459" s="155"/>
      <c r="Z459" s="170"/>
      <c r="AA459" s="170">
        <f>SUM(AA236)</f>
        <v>0</v>
      </c>
      <c r="AC459" s="205"/>
    </row>
    <row r="460" spans="1:260" ht="22.5" hidden="1" customHeight="1" x14ac:dyDescent="0.25">
      <c r="B460" s="17" t="s">
        <v>412</v>
      </c>
      <c r="C460" s="254"/>
      <c r="D460" s="255"/>
      <c r="E460" s="255"/>
      <c r="F460" s="255"/>
      <c r="G460" s="255"/>
      <c r="H460" s="248"/>
      <c r="I460" s="248"/>
      <c r="J460" s="96"/>
      <c r="K460" s="170">
        <f>K74+K90+K124</f>
        <v>48319</v>
      </c>
      <c r="L460" s="170"/>
      <c r="M460" s="168">
        <f>SUM(N460:O460)</f>
        <v>48319</v>
      </c>
      <c r="N460" s="170">
        <f>N74+N90+N124</f>
        <v>48319</v>
      </c>
      <c r="O460" s="170"/>
      <c r="P460" s="155">
        <f t="shared" ref="P460:U460" si="128">P74+P90+P124</f>
        <v>0</v>
      </c>
      <c r="Q460" s="168">
        <f t="shared" si="128"/>
        <v>89450.799999999988</v>
      </c>
      <c r="R460" s="248">
        <f t="shared" si="128"/>
        <v>0</v>
      </c>
      <c r="S460" s="170">
        <f t="shared" si="128"/>
        <v>48319</v>
      </c>
      <c r="T460" s="168">
        <f t="shared" si="128"/>
        <v>41131.799999999996</v>
      </c>
      <c r="U460" s="155">
        <f t="shared" si="128"/>
        <v>0</v>
      </c>
      <c r="V460" s="168">
        <f>SUM(W460:X460)</f>
        <v>0</v>
      </c>
      <c r="W460" s="170">
        <f>W74+W90+W124</f>
        <v>0</v>
      </c>
      <c r="X460" s="168">
        <f>X74+X90+X124</f>
        <v>0</v>
      </c>
      <c r="Y460" s="155">
        <f>SUM(Y461:Y463)</f>
        <v>0</v>
      </c>
      <c r="Z460" s="168">
        <f>SUM(Z461:Z463)</f>
        <v>0</v>
      </c>
      <c r="AA460" s="168">
        <f>SUM(AA461:AA463)</f>
        <v>0</v>
      </c>
      <c r="AB460" s="171"/>
      <c r="AC460" s="100"/>
    </row>
    <row r="461" spans="1:260" ht="22.5" hidden="1" customHeight="1" x14ac:dyDescent="0.25">
      <c r="B461" s="3" t="s">
        <v>413</v>
      </c>
      <c r="C461" s="7"/>
      <c r="D461" s="4"/>
      <c r="E461" s="4"/>
      <c r="F461" s="4"/>
      <c r="G461" s="4"/>
      <c r="H461" s="248"/>
      <c r="I461" s="248"/>
      <c r="J461" s="96"/>
      <c r="K461" s="168">
        <f t="shared" ref="K461:AA461" si="129">K74</f>
        <v>2724.9</v>
      </c>
      <c r="L461" s="168">
        <f t="shared" si="129"/>
        <v>0</v>
      </c>
      <c r="M461" s="76">
        <f t="shared" si="129"/>
        <v>2724.9</v>
      </c>
      <c r="N461" s="168">
        <f t="shared" si="129"/>
        <v>2724.9</v>
      </c>
      <c r="O461" s="168">
        <f t="shared" si="129"/>
        <v>0</v>
      </c>
      <c r="P461" s="155">
        <f t="shared" si="129"/>
        <v>0</v>
      </c>
      <c r="Q461" s="155">
        <f t="shared" si="129"/>
        <v>13428.4</v>
      </c>
      <c r="R461" s="248">
        <f t="shared" si="129"/>
        <v>0</v>
      </c>
      <c r="S461" s="168">
        <f t="shared" si="129"/>
        <v>2724.9</v>
      </c>
      <c r="T461" s="168">
        <f t="shared" si="129"/>
        <v>10703.5</v>
      </c>
      <c r="U461" s="155">
        <f t="shared" si="129"/>
        <v>0</v>
      </c>
      <c r="V461" s="96">
        <f t="shared" si="129"/>
        <v>0</v>
      </c>
      <c r="W461" s="168">
        <f t="shared" si="129"/>
        <v>0</v>
      </c>
      <c r="X461" s="168">
        <f t="shared" si="129"/>
        <v>0</v>
      </c>
      <c r="Y461" s="155">
        <f t="shared" si="129"/>
        <v>0</v>
      </c>
      <c r="Z461" s="168">
        <f t="shared" si="129"/>
        <v>0</v>
      </c>
      <c r="AA461" s="168">
        <f t="shared" si="129"/>
        <v>0</v>
      </c>
      <c r="AB461" s="169"/>
      <c r="AC461" s="100"/>
    </row>
    <row r="462" spans="1:260" ht="22.5" hidden="1" customHeight="1" x14ac:dyDescent="0.25">
      <c r="B462" s="3" t="s">
        <v>414</v>
      </c>
      <c r="C462" s="7"/>
      <c r="D462" s="4"/>
      <c r="E462" s="4"/>
      <c r="F462" s="4"/>
      <c r="G462" s="4"/>
      <c r="H462" s="248"/>
      <c r="I462" s="248"/>
      <c r="J462" s="96"/>
      <c r="K462" s="168">
        <f>K124</f>
        <v>1963.5</v>
      </c>
      <c r="L462" s="168">
        <f>L124</f>
        <v>0</v>
      </c>
      <c r="M462" s="76">
        <f>N124</f>
        <v>1963.5</v>
      </c>
      <c r="N462" s="168">
        <f t="shared" ref="N462:U462" si="130">N124</f>
        <v>1963.5</v>
      </c>
      <c r="O462" s="168">
        <f t="shared" si="130"/>
        <v>0</v>
      </c>
      <c r="P462" s="155">
        <f t="shared" si="130"/>
        <v>0</v>
      </c>
      <c r="Q462" s="155">
        <f t="shared" si="130"/>
        <v>4823.7</v>
      </c>
      <c r="R462" s="248">
        <f t="shared" si="130"/>
        <v>0</v>
      </c>
      <c r="S462" s="168">
        <f t="shared" si="130"/>
        <v>1963.5</v>
      </c>
      <c r="T462" s="168">
        <f t="shared" si="130"/>
        <v>2860.2</v>
      </c>
      <c r="U462" s="155">
        <f t="shared" si="130"/>
        <v>0</v>
      </c>
      <c r="V462" s="96">
        <f>W124</f>
        <v>0</v>
      </c>
      <c r="W462" s="168">
        <f>W124</f>
        <v>0</v>
      </c>
      <c r="X462" s="168">
        <f>X124</f>
        <v>0</v>
      </c>
      <c r="Y462" s="155">
        <f>Y124</f>
        <v>0</v>
      </c>
      <c r="Z462" s="168">
        <f>Z124</f>
        <v>0</v>
      </c>
      <c r="AA462" s="168">
        <f>AA124</f>
        <v>0</v>
      </c>
      <c r="AB462" s="169"/>
      <c r="AC462" s="100"/>
    </row>
    <row r="463" spans="1:260" ht="22.5" hidden="1" customHeight="1" x14ac:dyDescent="0.25">
      <c r="B463" s="3" t="s">
        <v>415</v>
      </c>
      <c r="C463" s="7"/>
      <c r="D463" s="4"/>
      <c r="E463" s="4"/>
      <c r="F463" s="4"/>
      <c r="G463" s="4"/>
      <c r="H463" s="248"/>
      <c r="I463" s="248"/>
      <c r="J463" s="96"/>
      <c r="K463" s="168">
        <f t="shared" ref="K463:AA463" si="131">K90</f>
        <v>43630.6</v>
      </c>
      <c r="L463" s="168">
        <f t="shared" si="131"/>
        <v>0</v>
      </c>
      <c r="M463" s="76">
        <f t="shared" si="131"/>
        <v>43630.6</v>
      </c>
      <c r="N463" s="168">
        <f t="shared" si="131"/>
        <v>43630.6</v>
      </c>
      <c r="O463" s="168">
        <f t="shared" si="131"/>
        <v>0</v>
      </c>
      <c r="P463" s="155">
        <f t="shared" si="131"/>
        <v>0</v>
      </c>
      <c r="Q463" s="155">
        <f t="shared" si="131"/>
        <v>71198.7</v>
      </c>
      <c r="R463" s="248">
        <f t="shared" si="131"/>
        <v>0</v>
      </c>
      <c r="S463" s="168">
        <f t="shared" si="131"/>
        <v>43630.6</v>
      </c>
      <c r="T463" s="168">
        <f t="shared" si="131"/>
        <v>27568.1</v>
      </c>
      <c r="U463" s="155">
        <f t="shared" si="131"/>
        <v>0</v>
      </c>
      <c r="V463" s="96">
        <f t="shared" si="131"/>
        <v>0</v>
      </c>
      <c r="W463" s="168">
        <f t="shared" si="131"/>
        <v>0</v>
      </c>
      <c r="X463" s="168">
        <f t="shared" si="131"/>
        <v>0</v>
      </c>
      <c r="Y463" s="155">
        <f t="shared" si="131"/>
        <v>0</v>
      </c>
      <c r="Z463" s="168">
        <f t="shared" si="131"/>
        <v>0</v>
      </c>
      <c r="AA463" s="168">
        <f t="shared" si="131"/>
        <v>0</v>
      </c>
      <c r="AB463" s="169"/>
      <c r="AC463" s="100"/>
    </row>
    <row r="464" spans="1:260" s="34" customFormat="1" hidden="1" x14ac:dyDescent="0.25">
      <c r="B464" s="174"/>
      <c r="D464" s="175"/>
      <c r="E464" s="175"/>
      <c r="F464" s="175"/>
      <c r="G464" s="175"/>
      <c r="H464" s="35"/>
      <c r="I464" s="35"/>
      <c r="J464" s="278"/>
      <c r="K464" s="176"/>
      <c r="L464" s="176"/>
      <c r="M464" s="35"/>
      <c r="P464" s="35"/>
      <c r="Q464" s="35"/>
      <c r="R464" s="35"/>
      <c r="U464" s="35"/>
      <c r="V464" s="35"/>
      <c r="Y464" s="35"/>
      <c r="AC464" s="205"/>
    </row>
    <row r="465" spans="2:29" s="1" customFormat="1" ht="31.5" hidden="1" x14ac:dyDescent="0.25">
      <c r="B465" s="70" t="s">
        <v>703</v>
      </c>
      <c r="C465" s="71"/>
      <c r="D465" s="72"/>
      <c r="E465" s="72"/>
      <c r="F465" s="72"/>
      <c r="G465" s="72"/>
      <c r="H465" s="76" t="e">
        <f t="shared" ref="H465:AA465" si="132">H466+H470</f>
        <v>#REF!</v>
      </c>
      <c r="I465" s="76" t="e">
        <f t="shared" si="132"/>
        <v>#REF!</v>
      </c>
      <c r="J465" s="96">
        <f t="shared" si="132"/>
        <v>881193.6</v>
      </c>
      <c r="K465" s="76" t="e">
        <f t="shared" si="132"/>
        <v>#REF!</v>
      </c>
      <c r="L465" s="76" t="e">
        <f t="shared" si="132"/>
        <v>#REF!</v>
      </c>
      <c r="M465" s="76" t="e">
        <f t="shared" si="132"/>
        <v>#REF!</v>
      </c>
      <c r="N465" s="76" t="e">
        <f t="shared" si="132"/>
        <v>#REF!</v>
      </c>
      <c r="O465" s="76" t="e">
        <f t="shared" si="132"/>
        <v>#REF!</v>
      </c>
      <c r="P465" s="76">
        <f t="shared" si="132"/>
        <v>990522.29999999981</v>
      </c>
      <c r="Q465" s="76" t="e">
        <f t="shared" si="132"/>
        <v>#REF!</v>
      </c>
      <c r="R465" s="76">
        <f t="shared" si="132"/>
        <v>225028.30000000002</v>
      </c>
      <c r="S465" s="76" t="e">
        <f t="shared" si="132"/>
        <v>#REF!</v>
      </c>
      <c r="T465" s="76">
        <f t="shared" si="132"/>
        <v>0</v>
      </c>
      <c r="U465" s="76">
        <f t="shared" si="132"/>
        <v>1055039.9000000001</v>
      </c>
      <c r="V465" s="76" t="e">
        <f t="shared" si="132"/>
        <v>#REF!</v>
      </c>
      <c r="W465" s="76">
        <f t="shared" si="132"/>
        <v>0</v>
      </c>
      <c r="X465" s="76">
        <f t="shared" si="132"/>
        <v>0</v>
      </c>
      <c r="Y465" s="76">
        <f t="shared" si="132"/>
        <v>1055074.4000000001</v>
      </c>
      <c r="Z465" s="76">
        <f t="shared" si="132"/>
        <v>0</v>
      </c>
      <c r="AA465" s="76">
        <f t="shared" si="132"/>
        <v>0</v>
      </c>
      <c r="AB465" s="75" t="e">
        <f>SUM(AC465:AD465)</f>
        <v>#REF!</v>
      </c>
      <c r="AC465" s="100" t="e">
        <f>SUM(AC21+P44+AC65+AC102+AC119+AC192+AC318+#REF!+#REF!+#REF!)</f>
        <v>#REF!</v>
      </c>
    </row>
    <row r="466" spans="2:29" s="1" customFormat="1" ht="37.5" hidden="1" customHeight="1" x14ac:dyDescent="0.25">
      <c r="B466" s="3" t="s">
        <v>123</v>
      </c>
      <c r="C466" s="7"/>
      <c r="D466" s="4"/>
      <c r="E466" s="4"/>
      <c r="F466" s="4"/>
      <c r="G466" s="4"/>
      <c r="H466" s="248" t="e">
        <f>H66+H78+H119+H129+H192+H318+H356+H368+H375+H102+#REF!+H136+H369</f>
        <v>#REF!</v>
      </c>
      <c r="I466" s="248" t="e">
        <f>I66+I78+I119+I129+I192+I318+I356+I368+I375+I102+#REF!+I136+I369</f>
        <v>#REF!</v>
      </c>
      <c r="J466" s="96">
        <f>J66+J78+J119+J129+J192+J318+J356+J368+J375+J102+J136+J369</f>
        <v>689839.6</v>
      </c>
      <c r="K466" s="31">
        <f>K66+K78+K102+K119+K129+K192+K318+K356+K368+K375+K124+K90+K74</f>
        <v>826083.3</v>
      </c>
      <c r="L466" s="31">
        <f>L66+L78+L102+L119+L129+L192+L318+L356+L368+L375</f>
        <v>0</v>
      </c>
      <c r="M466" s="76">
        <f>SUM(N466:O466)</f>
        <v>834640.79999999993</v>
      </c>
      <c r="N466" s="31">
        <f>N66+N78+N102+N119+N129+N192+N318+N356+N368+N375+N124+N90+N74</f>
        <v>834640.79999999993</v>
      </c>
      <c r="O466" s="31">
        <f>O66+O78+O102+O119+O129+O192+O318+O356+O368+O375</f>
        <v>0</v>
      </c>
      <c r="P466" s="507">
        <f>P66+P78+P119+P129+P192+P318+P356+P368+P375+P102</f>
        <v>758702.99999999988</v>
      </c>
      <c r="Q466" s="155">
        <f>Q66+Q78+Q119+Q129+Q192+Q318+Q356+Q368+Q375+Q102</f>
        <v>242213.5</v>
      </c>
      <c r="R466" s="248">
        <f>R66+R78+R119+R129+R192+R318+R356+R368+R375+R102+R136+R369</f>
        <v>0</v>
      </c>
      <c r="S466" s="31">
        <f>S66+S78+S119+S129+S192+S318+S356+S368+S375+S102+S74+S90+S124</f>
        <v>48319</v>
      </c>
      <c r="T466" s="31">
        <f>T66+T78+T102+T119+T129+T192+T318+T356+T368+T375</f>
        <v>0</v>
      </c>
      <c r="U466" s="507">
        <f>U66+U78+U119+U129+U192+U318+U356+U368+U375+U102</f>
        <v>818587.20000000007</v>
      </c>
      <c r="V466" s="96">
        <f>SUM(W466:X466)</f>
        <v>0</v>
      </c>
      <c r="W466" s="31">
        <f>W66+W78+W119+W129+W192+W318+W356+W368+W375+W102+W74+W90+W124</f>
        <v>0</v>
      </c>
      <c r="X466" s="31">
        <f>X66+X78+X102+X119+X129+X192+X318+X356+X368+X375</f>
        <v>0</v>
      </c>
      <c r="Y466" s="507">
        <f>Y66+Y78+Y119+Y129+Y192+Y318+Y356+Y368+Y375+Y102</f>
        <v>818621.70000000019</v>
      </c>
      <c r="Z466" s="31">
        <f>Z66+Z78+Z119+Z129+Z192+Z318+Z356+Z368+Z375+Z102+Z74+Z90+Z124</f>
        <v>0</v>
      </c>
      <c r="AA466" s="31">
        <f>AA66+AA78+AA102+AA119+AA129+AA192+AA318+AA356+AA368+AA375</f>
        <v>0</v>
      </c>
      <c r="AB466" s="78">
        <f>SUM(AC466:AD466)</f>
        <v>0</v>
      </c>
      <c r="AC466" s="100"/>
    </row>
    <row r="467" spans="2:29" s="1" customFormat="1" ht="32.25" hidden="1" customHeight="1" x14ac:dyDescent="0.25">
      <c r="B467" s="158" t="s">
        <v>364</v>
      </c>
      <c r="C467" s="159"/>
      <c r="D467" s="160"/>
      <c r="E467" s="160"/>
      <c r="F467" s="160"/>
      <c r="G467" s="160"/>
      <c r="H467" s="249"/>
      <c r="I467" s="249"/>
      <c r="J467" s="164"/>
      <c r="K467" s="162"/>
      <c r="L467" s="162"/>
      <c r="M467" s="161"/>
      <c r="N467" s="162"/>
      <c r="O467" s="162"/>
      <c r="P467" s="163"/>
      <c r="Q467" s="164"/>
      <c r="R467" s="249"/>
      <c r="S467" s="162"/>
      <c r="T467" s="162"/>
      <c r="U467" s="163"/>
      <c r="V467" s="164"/>
      <c r="W467" s="162"/>
      <c r="X467" s="162"/>
      <c r="Y467" s="163"/>
      <c r="Z467" s="162"/>
      <c r="AA467" s="162"/>
      <c r="AB467" s="85"/>
      <c r="AC467" s="100"/>
    </row>
    <row r="468" spans="2:29" s="1" customFormat="1" ht="30.75" hidden="1" customHeight="1" x14ac:dyDescent="0.25">
      <c r="B468" s="158" t="s">
        <v>365</v>
      </c>
      <c r="C468" s="159"/>
      <c r="D468" s="160"/>
      <c r="E468" s="160"/>
      <c r="F468" s="160"/>
      <c r="G468" s="160"/>
      <c r="H468" s="249"/>
      <c r="I468" s="249"/>
      <c r="J468" s="164">
        <v>-9446</v>
      </c>
      <c r="K468" s="162"/>
      <c r="L468" s="162"/>
      <c r="M468" s="161"/>
      <c r="N468" s="162"/>
      <c r="O468" s="162"/>
      <c r="P468" s="163">
        <v>-9446</v>
      </c>
      <c r="Q468" s="164"/>
      <c r="R468" s="249"/>
      <c r="S468" s="162"/>
      <c r="T468" s="162"/>
      <c r="U468" s="163">
        <v>-9446</v>
      </c>
      <c r="V468" s="164"/>
      <c r="W468" s="162"/>
      <c r="X468" s="162"/>
      <c r="Y468" s="163">
        <v>-9446</v>
      </c>
      <c r="Z468" s="162"/>
      <c r="AA468" s="162"/>
      <c r="AB468" s="85"/>
      <c r="AC468" s="100"/>
    </row>
    <row r="469" spans="2:29" s="1" customFormat="1" ht="25.5" hidden="1" customHeight="1" x14ac:dyDescent="0.25">
      <c r="B469" s="158" t="s">
        <v>366</v>
      </c>
      <c r="C469" s="159"/>
      <c r="D469" s="160"/>
      <c r="E469" s="160"/>
      <c r="F469" s="160"/>
      <c r="G469" s="160"/>
      <c r="H469" s="249"/>
      <c r="I469" s="249"/>
      <c r="J469" s="164">
        <v>40358.300000000003</v>
      </c>
      <c r="K469" s="162"/>
      <c r="L469" s="162"/>
      <c r="M469" s="161"/>
      <c r="N469" s="162"/>
      <c r="O469" s="162"/>
      <c r="P469" s="163">
        <v>40358.300000000003</v>
      </c>
      <c r="Q469" s="164"/>
      <c r="R469" s="249"/>
      <c r="S469" s="162"/>
      <c r="T469" s="162"/>
      <c r="U469" s="163">
        <v>40358.300000000003</v>
      </c>
      <c r="V469" s="164"/>
      <c r="W469" s="162"/>
      <c r="X469" s="162"/>
      <c r="Y469" s="163">
        <v>40358.300000000003</v>
      </c>
      <c r="Z469" s="162"/>
      <c r="AA469" s="162"/>
      <c r="AB469" s="85"/>
      <c r="AC469" s="100"/>
    </row>
    <row r="470" spans="2:29" s="1" customFormat="1" ht="28.5" hidden="1" customHeight="1" x14ac:dyDescent="0.25">
      <c r="B470" s="3" t="s">
        <v>124</v>
      </c>
      <c r="C470" s="7"/>
      <c r="D470" s="4"/>
      <c r="E470" s="4"/>
      <c r="F470" s="4"/>
      <c r="G470" s="4"/>
      <c r="H470" s="155">
        <f>H21+H44+H402+H406+H407</f>
        <v>188067.39999999997</v>
      </c>
      <c r="I470" s="155">
        <f>I21+I44+I402+I406+I407</f>
        <v>26241.599999999999</v>
      </c>
      <c r="J470" s="96">
        <f>J21+J44+J402+J406+J407</f>
        <v>191353.99999999997</v>
      </c>
      <c r="K470" s="31" t="e">
        <f>K21+#REF!+K437+#REF!+#REF!+#REF!</f>
        <v>#REF!</v>
      </c>
      <c r="L470" s="31" t="e">
        <f>L21+#REF!+L437+#REF!+#REF!+#REF!</f>
        <v>#REF!</v>
      </c>
      <c r="M470" s="76" t="e">
        <f>SUM(N470:O470)</f>
        <v>#REF!</v>
      </c>
      <c r="N470" s="31" t="e">
        <f>N21+#REF!+N437+#REF!+#REF!+#REF!</f>
        <v>#REF!</v>
      </c>
      <c r="O470" s="31" t="e">
        <f>O21+#REF!+O437+#REF!+#REF!+#REF!</f>
        <v>#REF!</v>
      </c>
      <c r="P470" s="155">
        <f>P21+P44+P402+P406+P407</f>
        <v>231819.3</v>
      </c>
      <c r="Q470" s="155" t="e">
        <f>Q21+#REF!+Q44+Q402+Q406+Q407</f>
        <v>#REF!</v>
      </c>
      <c r="R470" s="155">
        <f>R21+R44+R402+R406+R407</f>
        <v>225028.30000000002</v>
      </c>
      <c r="S470" s="155" t="e">
        <f>S21+#REF!+S44+S402+S406+S407</f>
        <v>#REF!</v>
      </c>
      <c r="T470" s="155">
        <f>T21+T44+T402+T406+T407</f>
        <v>0</v>
      </c>
      <c r="U470" s="155">
        <f>U21+U44+U402+U406+U407</f>
        <v>236452.7</v>
      </c>
      <c r="V470" s="155" t="e">
        <f>V21+#REF!+V44+V402+V406+V407</f>
        <v>#REF!</v>
      </c>
      <c r="W470" s="155">
        <f>W21+W44+W402+W406+W407</f>
        <v>0</v>
      </c>
      <c r="X470" s="155">
        <f>X21+X44+X402+X406+X407</f>
        <v>0</v>
      </c>
      <c r="Y470" s="155">
        <f>Y21+Y44+Y402+Y406+Y407+Y438</f>
        <v>236452.7</v>
      </c>
      <c r="Z470" s="155">
        <f>Z21+Z44+Z402+Z406+Z407</f>
        <v>0</v>
      </c>
      <c r="AA470" s="155">
        <f>AA21+AA44+AA402+AA406+AA407</f>
        <v>0</v>
      </c>
      <c r="AB470" s="85">
        <f>SUM(AC470:AD470)</f>
        <v>0</v>
      </c>
      <c r="AC470" s="100"/>
    </row>
    <row r="471" spans="2:29" s="1" customFormat="1" ht="21.75" hidden="1" customHeight="1" x14ac:dyDescent="0.25">
      <c r="B471" s="39"/>
      <c r="C471" s="113"/>
      <c r="D471" s="114"/>
      <c r="E471" s="114"/>
      <c r="F471" s="114"/>
      <c r="G471" s="114"/>
      <c r="H471" s="116"/>
      <c r="I471" s="116"/>
      <c r="J471" s="286"/>
      <c r="K471" s="115"/>
      <c r="L471" s="115"/>
      <c r="M471" s="116"/>
      <c r="N471" s="115"/>
      <c r="O471" s="115"/>
      <c r="P471" s="116"/>
      <c r="Q471" s="116"/>
      <c r="R471" s="116"/>
      <c r="S471" s="115"/>
      <c r="T471" s="115"/>
      <c r="U471" s="116"/>
      <c r="V471" s="116"/>
      <c r="W471" s="115"/>
      <c r="X471" s="115"/>
      <c r="Y471" s="116"/>
      <c r="Z471" s="115"/>
      <c r="AA471" s="115"/>
      <c r="AB471" s="171"/>
      <c r="AC471" s="100"/>
    </row>
    <row r="472" spans="2:29" s="34" customFormat="1" hidden="1" x14ac:dyDescent="0.25">
      <c r="B472" s="39"/>
      <c r="C472" s="113"/>
      <c r="D472" s="114"/>
      <c r="E472" s="114"/>
      <c r="F472" s="114"/>
      <c r="G472" s="114" t="s">
        <v>197</v>
      </c>
      <c r="H472" s="173"/>
      <c r="I472" s="173"/>
      <c r="J472" s="287"/>
      <c r="K472" s="172"/>
      <c r="L472" s="172"/>
      <c r="M472" s="173"/>
      <c r="N472" s="113"/>
      <c r="O472" s="113"/>
      <c r="P472" s="173"/>
      <c r="Q472" s="173"/>
      <c r="R472" s="173"/>
      <c r="S472" s="113"/>
      <c r="T472" s="113"/>
      <c r="U472" s="173"/>
      <c r="V472" s="173"/>
      <c r="W472" s="113"/>
      <c r="X472" s="113"/>
      <c r="Y472" s="173"/>
      <c r="Z472" s="113"/>
      <c r="AA472" s="113"/>
      <c r="AB472" s="113"/>
      <c r="AC472" s="205"/>
    </row>
    <row r="473" spans="2:29" s="1" customFormat="1" ht="24.75" hidden="1" customHeight="1" x14ac:dyDescent="0.25">
      <c r="B473" s="70" t="s">
        <v>393</v>
      </c>
      <c r="C473" s="71"/>
      <c r="D473" s="72"/>
      <c r="E473" s="72"/>
      <c r="F473" s="72"/>
      <c r="G473" s="73">
        <f t="shared" ref="G473:L473" si="133">SUM(G474:G475)</f>
        <v>0</v>
      </c>
      <c r="H473" s="76" t="e">
        <f t="shared" si="133"/>
        <v>#REF!</v>
      </c>
      <c r="I473" s="76" t="e">
        <f t="shared" si="133"/>
        <v>#REF!</v>
      </c>
      <c r="J473" s="96">
        <f t="shared" si="133"/>
        <v>4078828.5000000009</v>
      </c>
      <c r="K473" s="76">
        <f t="shared" si="133"/>
        <v>1465960.7000000002</v>
      </c>
      <c r="L473" s="76">
        <f t="shared" si="133"/>
        <v>1768491.4000000001</v>
      </c>
      <c r="M473" s="76">
        <f>SUM(N473:O473)</f>
        <v>3667830</v>
      </c>
      <c r="N473" s="76">
        <f>SUM(N474:N475)</f>
        <v>1609191.9</v>
      </c>
      <c r="O473" s="76">
        <f>SUM(O474:O475)</f>
        <v>2058638.1</v>
      </c>
      <c r="P473" s="76">
        <f t="shared" ref="P473:X473" si="134">SUM(P474:P475)</f>
        <v>2417995.9000000004</v>
      </c>
      <c r="Q473" s="76">
        <f t="shared" si="134"/>
        <v>656545.29999999993</v>
      </c>
      <c r="R473" s="76">
        <f t="shared" si="134"/>
        <v>640519.10000000009</v>
      </c>
      <c r="S473" s="76">
        <f t="shared" si="134"/>
        <v>369613.9</v>
      </c>
      <c r="T473" s="76">
        <f t="shared" si="134"/>
        <v>1877311.0999999996</v>
      </c>
      <c r="U473" s="76">
        <f t="shared" si="134"/>
        <v>2094182.1</v>
      </c>
      <c r="V473" s="76">
        <f t="shared" si="134"/>
        <v>120706.80000000002</v>
      </c>
      <c r="W473" s="76">
        <f t="shared" si="134"/>
        <v>390252.7</v>
      </c>
      <c r="X473" s="76">
        <f t="shared" si="134"/>
        <v>1835030.2</v>
      </c>
      <c r="Y473" s="76">
        <f>SUM(Y474:Y475)</f>
        <v>2311613.5000000005</v>
      </c>
      <c r="Z473" s="76">
        <f>SUM(Z474:Z475)</f>
        <v>341287.3</v>
      </c>
      <c r="AA473" s="76">
        <f>SUM(AA474:AA475)</f>
        <v>1728169.7999999998</v>
      </c>
      <c r="AB473" s="76">
        <f>SUM(AC473:AD473)</f>
        <v>0</v>
      </c>
      <c r="AC473" s="100"/>
    </row>
    <row r="474" spans="2:29" s="1" customFormat="1" hidden="1" x14ac:dyDescent="0.25">
      <c r="B474" s="3" t="s">
        <v>191</v>
      </c>
      <c r="C474" s="7"/>
      <c r="D474" s="4"/>
      <c r="E474" s="4"/>
      <c r="F474" s="61"/>
      <c r="G474" s="61"/>
      <c r="H474" s="248" t="e">
        <f>H408</f>
        <v>#REF!</v>
      </c>
      <c r="I474" s="248" t="e">
        <f>I408</f>
        <v>#REF!</v>
      </c>
      <c r="J474" s="96">
        <f>J408</f>
        <v>3925183.0000000009</v>
      </c>
      <c r="K474" s="31">
        <f>K408</f>
        <v>1412903.9000000001</v>
      </c>
      <c r="L474" s="31">
        <f>L408</f>
        <v>1665583.2000000002</v>
      </c>
      <c r="M474" s="76">
        <f>SUM(N474:O474)</f>
        <v>3501046.1</v>
      </c>
      <c r="N474" s="31">
        <f t="shared" ref="N474:Y474" si="135">N408</f>
        <v>1544709</v>
      </c>
      <c r="O474" s="31">
        <f t="shared" si="135"/>
        <v>1956337.1</v>
      </c>
      <c r="P474" s="155">
        <f t="shared" si="135"/>
        <v>2369574.9000000004</v>
      </c>
      <c r="Q474" s="155">
        <f t="shared" si="135"/>
        <v>607442.69999999995</v>
      </c>
      <c r="R474" s="248">
        <f t="shared" si="135"/>
        <v>592153.10000000009</v>
      </c>
      <c r="S474" s="168">
        <f t="shared" si="135"/>
        <v>276912.90000000002</v>
      </c>
      <c r="T474" s="168">
        <f t="shared" si="135"/>
        <v>1836695.1999999997</v>
      </c>
      <c r="U474" s="155">
        <f t="shared" si="135"/>
        <v>2016146.3</v>
      </c>
      <c r="V474" s="155">
        <f t="shared" si="135"/>
        <v>0</v>
      </c>
      <c r="W474" s="155">
        <f t="shared" si="135"/>
        <v>312298.90000000002</v>
      </c>
      <c r="X474" s="168">
        <f t="shared" si="135"/>
        <v>1792277.2</v>
      </c>
      <c r="Y474" s="155">
        <f t="shared" si="135"/>
        <v>2202320.3000000003</v>
      </c>
      <c r="Z474" s="31">
        <f>Z408</f>
        <v>232076.1</v>
      </c>
      <c r="AA474" s="31">
        <f>AA408</f>
        <v>1689738.7999999998</v>
      </c>
      <c r="AB474" s="77">
        <f>SUM(AC474:AD474)</f>
        <v>0</v>
      </c>
      <c r="AC474" s="100"/>
    </row>
    <row r="475" spans="2:29" s="1" customFormat="1" hidden="1" x14ac:dyDescent="0.25">
      <c r="B475" s="3" t="s">
        <v>192</v>
      </c>
      <c r="C475" s="7"/>
      <c r="D475" s="4"/>
      <c r="E475" s="4"/>
      <c r="F475" s="61"/>
      <c r="G475" s="61"/>
      <c r="H475" s="248">
        <f>H452</f>
        <v>200103</v>
      </c>
      <c r="I475" s="248">
        <f>I452</f>
        <v>0</v>
      </c>
      <c r="J475" s="96">
        <f>J452</f>
        <v>153645.5</v>
      </c>
      <c r="K475" s="31">
        <f>K452</f>
        <v>53056.799999999996</v>
      </c>
      <c r="L475" s="31">
        <f>L452</f>
        <v>102908.20000000001</v>
      </c>
      <c r="M475" s="76">
        <f>SUM(N475:O475)</f>
        <v>166783.9</v>
      </c>
      <c r="N475" s="31">
        <f t="shared" ref="N475:Y475" si="136">N452</f>
        <v>64482.899999999994</v>
      </c>
      <c r="O475" s="31">
        <f t="shared" si="136"/>
        <v>102301</v>
      </c>
      <c r="P475" s="155">
        <f t="shared" si="136"/>
        <v>48421</v>
      </c>
      <c r="Q475" s="155">
        <f t="shared" si="136"/>
        <v>49102.600000000006</v>
      </c>
      <c r="R475" s="248">
        <f t="shared" si="136"/>
        <v>48366</v>
      </c>
      <c r="S475" s="168">
        <f t="shared" si="136"/>
        <v>92701</v>
      </c>
      <c r="T475" s="168">
        <f t="shared" si="136"/>
        <v>40615.9</v>
      </c>
      <c r="U475" s="155">
        <f t="shared" si="136"/>
        <v>78035.8</v>
      </c>
      <c r="V475" s="155">
        <f t="shared" si="136"/>
        <v>120706.80000000002</v>
      </c>
      <c r="W475" s="155">
        <f t="shared" si="136"/>
        <v>77953.8</v>
      </c>
      <c r="X475" s="168">
        <f t="shared" si="136"/>
        <v>42753.000000000007</v>
      </c>
      <c r="Y475" s="155">
        <f t="shared" si="136"/>
        <v>109293.2</v>
      </c>
      <c r="Z475" s="31">
        <f>Z452</f>
        <v>109211.2</v>
      </c>
      <c r="AA475" s="31">
        <f>AA452</f>
        <v>38431</v>
      </c>
      <c r="AB475" s="77">
        <f>SUM(AC475:AD475)</f>
        <v>0</v>
      </c>
      <c r="AC475" s="100"/>
    </row>
    <row r="476" spans="2:29" s="34" customFormat="1" ht="14.25" hidden="1" customHeight="1" x14ac:dyDescent="0.25">
      <c r="B476" s="174"/>
      <c r="D476" s="175"/>
      <c r="E476" s="175"/>
      <c r="F476" s="175"/>
      <c r="G476" s="175"/>
      <c r="H476" s="35"/>
      <c r="I476" s="35"/>
      <c r="J476" s="278"/>
      <c r="K476" s="176"/>
      <c r="L476" s="176"/>
      <c r="M476" s="35"/>
      <c r="P476" s="35"/>
      <c r="Q476" s="35"/>
      <c r="R476" s="35"/>
      <c r="U476" s="35"/>
      <c r="V476" s="35"/>
      <c r="Y476" s="35"/>
      <c r="AC476" s="205"/>
    </row>
    <row r="477" spans="2:29" s="34" customFormat="1" ht="15.75" hidden="1" customHeight="1" x14ac:dyDescent="0.25">
      <c r="B477" s="177" t="s">
        <v>125</v>
      </c>
      <c r="C477" s="178"/>
      <c r="D477" s="179"/>
      <c r="E477" s="179"/>
      <c r="F477" s="179"/>
      <c r="G477" s="179"/>
      <c r="H477" s="178"/>
      <c r="I477" s="178"/>
      <c r="J477" s="288"/>
      <c r="K477" s="180"/>
      <c r="L477" s="180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  <c r="AA477" s="178"/>
      <c r="AB477" s="178"/>
      <c r="AC477" s="205"/>
    </row>
    <row r="478" spans="2:29" s="34" customFormat="1" ht="15.75" hidden="1" customHeight="1" x14ac:dyDescent="0.25">
      <c r="B478" s="177" t="s">
        <v>127</v>
      </c>
      <c r="C478" s="178"/>
      <c r="D478" s="179"/>
      <c r="E478" s="181" t="s">
        <v>12</v>
      </c>
      <c r="F478" s="181" t="s">
        <v>33</v>
      </c>
      <c r="G478" s="179"/>
      <c r="H478" s="178"/>
      <c r="I478" s="178"/>
      <c r="J478" s="288"/>
      <c r="K478" s="180"/>
      <c r="L478" s="180"/>
      <c r="M478" s="182" t="e">
        <f>SUM(#REF!+M41+M45+M97+M143+M146+M148+#REF!+M284+M290+#REF!)</f>
        <v>#REF!</v>
      </c>
      <c r="N478" s="182" t="e">
        <f>SUM(#REF!+N41+N45+N97+N143+N146+N148+#REF!+N284+N290+#REF!)</f>
        <v>#REF!</v>
      </c>
      <c r="O478" s="182" t="e">
        <f>SUM(#REF!+O41+O45+O48+O97+O143+O146+O148+#REF!+O284+O290+#REF!)</f>
        <v>#REF!</v>
      </c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  <c r="AA478" s="178"/>
      <c r="AB478" s="178"/>
      <c r="AC478" s="205"/>
    </row>
    <row r="479" spans="2:29" s="34" customFormat="1" ht="30" hidden="1" customHeight="1" x14ac:dyDescent="0.25">
      <c r="B479" s="183" t="s">
        <v>128</v>
      </c>
      <c r="C479" s="184"/>
      <c r="D479" s="18"/>
      <c r="E479" s="19" t="s">
        <v>12</v>
      </c>
      <c r="F479" s="19" t="s">
        <v>15</v>
      </c>
      <c r="G479" s="18"/>
      <c r="H479" s="186"/>
      <c r="I479" s="186"/>
      <c r="J479" s="289"/>
      <c r="K479" s="185"/>
      <c r="L479" s="185"/>
      <c r="M479" s="186"/>
      <c r="N479" s="187"/>
      <c r="O479" s="187"/>
      <c r="P479" s="186"/>
      <c r="Q479" s="186"/>
      <c r="R479" s="186"/>
      <c r="S479" s="187"/>
      <c r="T479" s="187"/>
      <c r="U479" s="186"/>
      <c r="V479" s="186"/>
      <c r="W479" s="187"/>
      <c r="X479" s="187"/>
      <c r="Y479" s="186"/>
      <c r="Z479" s="187"/>
      <c r="AA479" s="187"/>
      <c r="AB479" s="187"/>
      <c r="AC479" s="205"/>
    </row>
    <row r="480" spans="2:29" s="34" customFormat="1" ht="30" hidden="1" customHeight="1" x14ac:dyDescent="0.25">
      <c r="B480" s="183" t="s">
        <v>126</v>
      </c>
      <c r="C480" s="184"/>
      <c r="D480" s="18"/>
      <c r="E480" s="19" t="s">
        <v>12</v>
      </c>
      <c r="F480" s="19" t="s">
        <v>7</v>
      </c>
      <c r="G480" s="18"/>
      <c r="H480" s="186"/>
      <c r="I480" s="186"/>
      <c r="J480" s="289"/>
      <c r="K480" s="185"/>
      <c r="L480" s="185"/>
      <c r="M480" s="186"/>
      <c r="N480" s="187"/>
      <c r="O480" s="187"/>
      <c r="P480" s="186"/>
      <c r="Q480" s="186"/>
      <c r="R480" s="186"/>
      <c r="S480" s="187"/>
      <c r="T480" s="187"/>
      <c r="U480" s="186"/>
      <c r="V480" s="186"/>
      <c r="W480" s="187"/>
      <c r="X480" s="187"/>
      <c r="Y480" s="186"/>
      <c r="Z480" s="187"/>
      <c r="AA480" s="187"/>
      <c r="AB480" s="187"/>
      <c r="AC480" s="205"/>
    </row>
    <row r="481" spans="2:29" s="34" customFormat="1" ht="17.25" hidden="1" customHeight="1" x14ac:dyDescent="0.25">
      <c r="B481" s="183" t="s">
        <v>175</v>
      </c>
      <c r="C481" s="184"/>
      <c r="D481" s="18"/>
      <c r="E481" s="19" t="s">
        <v>12</v>
      </c>
      <c r="F481" s="19" t="s">
        <v>11</v>
      </c>
      <c r="G481" s="18"/>
      <c r="H481" s="186"/>
      <c r="I481" s="186"/>
      <c r="J481" s="289"/>
      <c r="K481" s="185"/>
      <c r="L481" s="185"/>
      <c r="M481" s="186"/>
      <c r="N481" s="187"/>
      <c r="O481" s="187"/>
      <c r="P481" s="186"/>
      <c r="Q481" s="186"/>
      <c r="R481" s="186"/>
      <c r="S481" s="187"/>
      <c r="T481" s="187"/>
      <c r="U481" s="186"/>
      <c r="V481" s="186"/>
      <c r="W481" s="187"/>
      <c r="X481" s="187"/>
      <c r="Y481" s="186"/>
      <c r="Z481" s="187"/>
      <c r="AA481" s="187"/>
      <c r="AB481" s="187"/>
      <c r="AC481" s="205"/>
    </row>
    <row r="482" spans="2:29" s="34" customFormat="1" ht="15" hidden="1" customHeight="1" x14ac:dyDescent="0.25">
      <c r="B482" s="183" t="s">
        <v>129</v>
      </c>
      <c r="C482" s="184"/>
      <c r="D482" s="18"/>
      <c r="E482" s="19" t="s">
        <v>12</v>
      </c>
      <c r="F482" s="19" t="s">
        <v>13</v>
      </c>
      <c r="G482" s="18"/>
      <c r="H482" s="186"/>
      <c r="I482" s="186"/>
      <c r="J482" s="289"/>
      <c r="K482" s="185"/>
      <c r="L482" s="185"/>
      <c r="M482" s="186"/>
      <c r="N482" s="187"/>
      <c r="O482" s="187"/>
      <c r="P482" s="186"/>
      <c r="Q482" s="186"/>
      <c r="R482" s="186"/>
      <c r="S482" s="187"/>
      <c r="T482" s="187"/>
      <c r="U482" s="186"/>
      <c r="V482" s="186"/>
      <c r="W482" s="187"/>
      <c r="X482" s="187"/>
      <c r="Y482" s="186"/>
      <c r="Z482" s="187"/>
      <c r="AA482" s="187"/>
      <c r="AB482" s="187"/>
      <c r="AC482" s="205"/>
    </row>
    <row r="483" spans="2:29" s="34" customFormat="1" ht="30" hidden="1" customHeight="1" x14ac:dyDescent="0.25">
      <c r="B483" s="183" t="s">
        <v>130</v>
      </c>
      <c r="C483" s="184"/>
      <c r="D483" s="18"/>
      <c r="E483" s="19" t="s">
        <v>12</v>
      </c>
      <c r="F483" s="19" t="s">
        <v>22</v>
      </c>
      <c r="G483" s="18"/>
      <c r="H483" s="186"/>
      <c r="I483" s="186"/>
      <c r="J483" s="289"/>
      <c r="K483" s="185"/>
      <c r="L483" s="185"/>
      <c r="M483" s="186"/>
      <c r="N483" s="187"/>
      <c r="O483" s="187"/>
      <c r="P483" s="186"/>
      <c r="Q483" s="186"/>
      <c r="R483" s="186"/>
      <c r="S483" s="187"/>
      <c r="T483" s="187"/>
      <c r="U483" s="186"/>
      <c r="V483" s="186"/>
      <c r="W483" s="187"/>
      <c r="X483" s="187"/>
      <c r="Y483" s="186"/>
      <c r="Z483" s="187"/>
      <c r="AA483" s="187"/>
      <c r="AB483" s="187"/>
      <c r="AC483" s="205"/>
    </row>
    <row r="484" spans="2:29" s="34" customFormat="1" ht="15" hidden="1" customHeight="1" x14ac:dyDescent="0.25">
      <c r="B484" s="183" t="s">
        <v>131</v>
      </c>
      <c r="C484" s="184"/>
      <c r="D484" s="18"/>
      <c r="E484" s="19" t="s">
        <v>12</v>
      </c>
      <c r="F484" s="19" t="s">
        <v>20</v>
      </c>
      <c r="G484" s="18"/>
      <c r="H484" s="186"/>
      <c r="I484" s="186"/>
      <c r="J484" s="289"/>
      <c r="K484" s="185"/>
      <c r="L484" s="185"/>
      <c r="M484" s="186"/>
      <c r="N484" s="187"/>
      <c r="O484" s="187"/>
      <c r="P484" s="186"/>
      <c r="Q484" s="186"/>
      <c r="R484" s="186"/>
      <c r="S484" s="187"/>
      <c r="T484" s="187"/>
      <c r="U484" s="186"/>
      <c r="V484" s="186"/>
      <c r="W484" s="187"/>
      <c r="X484" s="187"/>
      <c r="Y484" s="186"/>
      <c r="Z484" s="187"/>
      <c r="AA484" s="187"/>
      <c r="AB484" s="187"/>
      <c r="AC484" s="205"/>
    </row>
    <row r="485" spans="2:29" s="34" customFormat="1" ht="15" hidden="1" customHeight="1" x14ac:dyDescent="0.25">
      <c r="B485" s="183" t="s">
        <v>132</v>
      </c>
      <c r="C485" s="184"/>
      <c r="D485" s="18"/>
      <c r="E485" s="19" t="s">
        <v>12</v>
      </c>
      <c r="F485" s="19" t="s">
        <v>21</v>
      </c>
      <c r="G485" s="18"/>
      <c r="H485" s="186"/>
      <c r="I485" s="186"/>
      <c r="J485" s="289"/>
      <c r="K485" s="185"/>
      <c r="L485" s="185"/>
      <c r="M485" s="186"/>
      <c r="N485" s="187"/>
      <c r="O485" s="187"/>
      <c r="P485" s="186"/>
      <c r="Q485" s="186"/>
      <c r="R485" s="186"/>
      <c r="S485" s="187"/>
      <c r="T485" s="187"/>
      <c r="U485" s="186"/>
      <c r="V485" s="186"/>
      <c r="W485" s="187"/>
      <c r="X485" s="187"/>
      <c r="Y485" s="186"/>
      <c r="Z485" s="187"/>
      <c r="AA485" s="187"/>
      <c r="AB485" s="187"/>
      <c r="AC485" s="205"/>
    </row>
    <row r="486" spans="2:29" s="34" customFormat="1" ht="15.75" hidden="1" customHeight="1" x14ac:dyDescent="0.25">
      <c r="B486" s="683" t="s">
        <v>133</v>
      </c>
      <c r="C486" s="683"/>
      <c r="D486" s="179"/>
      <c r="E486" s="181" t="s">
        <v>7</v>
      </c>
      <c r="F486" s="181" t="s">
        <v>33</v>
      </c>
      <c r="G486" s="179"/>
      <c r="H486" s="178"/>
      <c r="I486" s="178"/>
      <c r="J486" s="288"/>
      <c r="K486" s="180"/>
      <c r="L486" s="180"/>
      <c r="M486" s="182" t="e">
        <f>SUM(M21+M15+M17+#REF!+M24+M22+#REF!+#REF!+M266+M271+#REF!+M277)</f>
        <v>#REF!</v>
      </c>
      <c r="N486" s="182" t="e">
        <f>SUM(N21+N15+N17+#REF!+N24+N22+#REF!+#REF!+N266+N271+#REF!+N277)</f>
        <v>#REF!</v>
      </c>
      <c r="O486" s="182" t="e">
        <f>SUM(O21+O15+O17+#REF!+O24+O22+#REF!+#REF!+O266+O271+#REF!+O277)</f>
        <v>#REF!</v>
      </c>
      <c r="P486" s="178"/>
      <c r="Q486" s="178"/>
      <c r="R486" s="178"/>
      <c r="S486" s="178"/>
      <c r="T486" s="178"/>
      <c r="U486" s="178"/>
      <c r="V486" s="178"/>
      <c r="W486" s="178"/>
      <c r="X486" s="178"/>
      <c r="Y486" s="178"/>
      <c r="Z486" s="178"/>
      <c r="AA486" s="178"/>
      <c r="AB486" s="178"/>
      <c r="AC486" s="205"/>
    </row>
    <row r="487" spans="2:29" s="34" customFormat="1" ht="15" hidden="1" customHeight="1" x14ac:dyDescent="0.25">
      <c r="B487" s="183" t="s">
        <v>134</v>
      </c>
      <c r="C487" s="184"/>
      <c r="D487" s="18"/>
      <c r="E487" s="19" t="s">
        <v>7</v>
      </c>
      <c r="F487" s="19" t="s">
        <v>11</v>
      </c>
      <c r="G487" s="18"/>
      <c r="H487" s="186"/>
      <c r="I487" s="186"/>
      <c r="J487" s="289"/>
      <c r="K487" s="185"/>
      <c r="L487" s="185"/>
      <c r="M487" s="186"/>
      <c r="N487" s="187"/>
      <c r="O487" s="187"/>
      <c r="P487" s="186"/>
      <c r="Q487" s="186"/>
      <c r="R487" s="186"/>
      <c r="S487" s="187"/>
      <c r="T487" s="187"/>
      <c r="U487" s="186"/>
      <c r="V487" s="186"/>
      <c r="W487" s="187"/>
      <c r="X487" s="187"/>
      <c r="Y487" s="186"/>
      <c r="Z487" s="187"/>
      <c r="AA487" s="187"/>
      <c r="AB487" s="187"/>
      <c r="AC487" s="205"/>
    </row>
    <row r="488" spans="2:29" s="34" customFormat="1" ht="30" hidden="1" customHeight="1" x14ac:dyDescent="0.25">
      <c r="B488" s="183" t="s">
        <v>135</v>
      </c>
      <c r="C488" s="184"/>
      <c r="D488" s="18"/>
      <c r="E488" s="19" t="s">
        <v>7</v>
      </c>
      <c r="F488" s="19" t="s">
        <v>8</v>
      </c>
      <c r="G488" s="18"/>
      <c r="H488" s="186"/>
      <c r="I488" s="186"/>
      <c r="J488" s="289"/>
      <c r="K488" s="185"/>
      <c r="L488" s="185"/>
      <c r="M488" s="186"/>
      <c r="N488" s="187"/>
      <c r="O488" s="187"/>
      <c r="P488" s="186"/>
      <c r="Q488" s="186"/>
      <c r="R488" s="186"/>
      <c r="S488" s="187"/>
      <c r="T488" s="187"/>
      <c r="U488" s="186"/>
      <c r="V488" s="186"/>
      <c r="W488" s="187"/>
      <c r="X488" s="187"/>
      <c r="Y488" s="186"/>
      <c r="Z488" s="187"/>
      <c r="AA488" s="187"/>
      <c r="AB488" s="187"/>
      <c r="AC488" s="205"/>
    </row>
    <row r="489" spans="2:29" s="34" customFormat="1" ht="15" hidden="1" customHeight="1" x14ac:dyDescent="0.25">
      <c r="B489" s="95" t="s">
        <v>136</v>
      </c>
      <c r="C489" s="184"/>
      <c r="D489" s="18"/>
      <c r="E489" s="19" t="s">
        <v>7</v>
      </c>
      <c r="F489" s="19" t="s">
        <v>10</v>
      </c>
      <c r="G489" s="18"/>
      <c r="H489" s="186"/>
      <c r="I489" s="186"/>
      <c r="J489" s="289"/>
      <c r="K489" s="185"/>
      <c r="L489" s="185"/>
      <c r="M489" s="186"/>
      <c r="N489" s="187"/>
      <c r="O489" s="187"/>
      <c r="P489" s="186"/>
      <c r="Q489" s="186"/>
      <c r="R489" s="186"/>
      <c r="S489" s="187"/>
      <c r="T489" s="187"/>
      <c r="U489" s="186"/>
      <c r="V489" s="186"/>
      <c r="W489" s="187"/>
      <c r="X489" s="187"/>
      <c r="Y489" s="186"/>
      <c r="Z489" s="187"/>
      <c r="AA489" s="187"/>
      <c r="AB489" s="187"/>
      <c r="AC489" s="205"/>
    </row>
    <row r="490" spans="2:29" s="34" customFormat="1" ht="15.75" hidden="1" customHeight="1" x14ac:dyDescent="0.25">
      <c r="B490" s="683" t="s">
        <v>137</v>
      </c>
      <c r="C490" s="683"/>
      <c r="D490" s="179"/>
      <c r="E490" s="181" t="s">
        <v>11</v>
      </c>
      <c r="F490" s="181" t="s">
        <v>33</v>
      </c>
      <c r="G490" s="179"/>
      <c r="H490" s="178"/>
      <c r="I490" s="178"/>
      <c r="J490" s="288"/>
      <c r="K490" s="180"/>
      <c r="L490" s="180"/>
      <c r="M490" s="182" t="e">
        <f>SUM(M29+M30+M32+M34+M43+M147+M160+M192+M206+M209+M213+M220+#REF!+M222+#REF!+M252+#REF!+M260+M261+#REF!+M292+#REF!)</f>
        <v>#REF!</v>
      </c>
      <c r="N490" s="182" t="e">
        <f>SUM(N29+N30+N32+N34+N43+N147+N160+N192+N206+N209+N213+N220+#REF!+N222+#REF!+N252+#REF!+N260+N261+#REF!+N292+#REF!)</f>
        <v>#REF!</v>
      </c>
      <c r="O490" s="182" t="e">
        <f>SUM(O29+O30+O32+O34+O43+O147+O160+O192+O206+O209+O213+O220+#REF!+O222+#REF!+O252+#REF!+O260+O261+#REF!+O292+#REF!)</f>
        <v>#REF!</v>
      </c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  <c r="Z490" s="178"/>
      <c r="AA490" s="178"/>
      <c r="AB490" s="178"/>
      <c r="AC490" s="205"/>
    </row>
    <row r="491" spans="2:29" s="34" customFormat="1" ht="15" hidden="1" customHeight="1" x14ac:dyDescent="0.25">
      <c r="B491" s="183" t="s">
        <v>138</v>
      </c>
      <c r="C491" s="183"/>
      <c r="D491" s="18"/>
      <c r="E491" s="19" t="s">
        <v>11</v>
      </c>
      <c r="F491" s="19" t="s">
        <v>12</v>
      </c>
      <c r="G491" s="18"/>
      <c r="H491" s="186"/>
      <c r="I491" s="186"/>
      <c r="J491" s="289"/>
      <c r="K491" s="185"/>
      <c r="L491" s="185"/>
      <c r="M491" s="186"/>
      <c r="N491" s="187"/>
      <c r="O491" s="187"/>
      <c r="P491" s="186"/>
      <c r="Q491" s="186"/>
      <c r="R491" s="186"/>
      <c r="S491" s="187"/>
      <c r="T491" s="187"/>
      <c r="U491" s="186"/>
      <c r="V491" s="186"/>
      <c r="W491" s="187"/>
      <c r="X491" s="187"/>
      <c r="Y491" s="186"/>
      <c r="Z491" s="187"/>
      <c r="AA491" s="187"/>
      <c r="AB491" s="187"/>
      <c r="AC491" s="205"/>
    </row>
    <row r="492" spans="2:29" s="34" customFormat="1" ht="15" hidden="1" customHeight="1" x14ac:dyDescent="0.25">
      <c r="B492" s="183" t="s">
        <v>139</v>
      </c>
      <c r="C492" s="188">
        <v>4</v>
      </c>
      <c r="D492" s="18"/>
      <c r="E492" s="19" t="s">
        <v>11</v>
      </c>
      <c r="F492" s="19" t="s">
        <v>13</v>
      </c>
      <c r="G492" s="18"/>
      <c r="H492" s="186"/>
      <c r="I492" s="186"/>
      <c r="J492" s="289"/>
      <c r="K492" s="185"/>
      <c r="L492" s="185"/>
      <c r="M492" s="186"/>
      <c r="N492" s="187"/>
      <c r="O492" s="187"/>
      <c r="P492" s="186"/>
      <c r="Q492" s="186"/>
      <c r="R492" s="186"/>
      <c r="S492" s="187"/>
      <c r="T492" s="187"/>
      <c r="U492" s="186"/>
      <c r="V492" s="186"/>
      <c r="W492" s="187"/>
      <c r="X492" s="187"/>
      <c r="Y492" s="186"/>
      <c r="Z492" s="187"/>
      <c r="AA492" s="187"/>
      <c r="AB492" s="187"/>
      <c r="AC492" s="205"/>
    </row>
    <row r="493" spans="2:29" s="34" customFormat="1" ht="15" hidden="1" customHeight="1" x14ac:dyDescent="0.25">
      <c r="B493" s="183" t="s">
        <v>140</v>
      </c>
      <c r="C493" s="184"/>
      <c r="D493" s="18"/>
      <c r="E493" s="19" t="s">
        <v>11</v>
      </c>
      <c r="F493" s="19" t="s">
        <v>19</v>
      </c>
      <c r="G493" s="18"/>
      <c r="H493" s="186"/>
      <c r="I493" s="186"/>
      <c r="J493" s="289"/>
      <c r="K493" s="185"/>
      <c r="L493" s="185"/>
      <c r="M493" s="186"/>
      <c r="N493" s="187"/>
      <c r="O493" s="187"/>
      <c r="P493" s="186"/>
      <c r="Q493" s="186"/>
      <c r="R493" s="186"/>
      <c r="S493" s="187"/>
      <c r="T493" s="187"/>
      <c r="U493" s="186"/>
      <c r="V493" s="186"/>
      <c r="W493" s="187"/>
      <c r="X493" s="187"/>
      <c r="Y493" s="186"/>
      <c r="Z493" s="187"/>
      <c r="AA493" s="187"/>
      <c r="AB493" s="187"/>
      <c r="AC493" s="205"/>
    </row>
    <row r="494" spans="2:29" s="34" customFormat="1" ht="15" hidden="1" customHeight="1" x14ac:dyDescent="0.25">
      <c r="B494" s="183" t="s">
        <v>141</v>
      </c>
      <c r="C494" s="184"/>
      <c r="D494" s="18"/>
      <c r="E494" s="19" t="s">
        <v>11</v>
      </c>
      <c r="F494" s="19" t="s">
        <v>8</v>
      </c>
      <c r="G494" s="18"/>
      <c r="H494" s="186"/>
      <c r="I494" s="186"/>
      <c r="J494" s="289"/>
      <c r="K494" s="185"/>
      <c r="L494" s="185"/>
      <c r="M494" s="186"/>
      <c r="N494" s="187"/>
      <c r="O494" s="187"/>
      <c r="P494" s="186"/>
      <c r="Q494" s="186"/>
      <c r="R494" s="186"/>
      <c r="S494" s="187"/>
      <c r="T494" s="187"/>
      <c r="U494" s="186"/>
      <c r="V494" s="186"/>
      <c r="W494" s="187"/>
      <c r="X494" s="187"/>
      <c r="Y494" s="186"/>
      <c r="Z494" s="187"/>
      <c r="AA494" s="187"/>
      <c r="AB494" s="187"/>
      <c r="AC494" s="205"/>
    </row>
    <row r="495" spans="2:29" s="34" customFormat="1" ht="15" hidden="1" customHeight="1" x14ac:dyDescent="0.25">
      <c r="B495" s="183" t="s">
        <v>142</v>
      </c>
      <c r="C495" s="184"/>
      <c r="D495" s="18"/>
      <c r="E495" s="19" t="s">
        <v>11</v>
      </c>
      <c r="F495" s="19" t="s">
        <v>17</v>
      </c>
      <c r="G495" s="18"/>
      <c r="H495" s="186"/>
      <c r="I495" s="186"/>
      <c r="J495" s="289"/>
      <c r="K495" s="185"/>
      <c r="L495" s="185"/>
      <c r="M495" s="186"/>
      <c r="N495" s="187"/>
      <c r="O495" s="187"/>
      <c r="P495" s="186"/>
      <c r="Q495" s="186"/>
      <c r="R495" s="186"/>
      <c r="S495" s="187"/>
      <c r="T495" s="187"/>
      <c r="U495" s="186"/>
      <c r="V495" s="186"/>
      <c r="W495" s="187"/>
      <c r="X495" s="187"/>
      <c r="Y495" s="186"/>
      <c r="Z495" s="187"/>
      <c r="AA495" s="187"/>
      <c r="AB495" s="187"/>
      <c r="AC495" s="205"/>
    </row>
    <row r="496" spans="2:29" s="34" customFormat="1" ht="15" hidden="1" customHeight="1" x14ac:dyDescent="0.25">
      <c r="B496" s="183" t="s">
        <v>143</v>
      </c>
      <c r="C496" s="184"/>
      <c r="D496" s="18"/>
      <c r="E496" s="19" t="s">
        <v>11</v>
      </c>
      <c r="F496" s="19" t="s">
        <v>14</v>
      </c>
      <c r="G496" s="18"/>
      <c r="H496" s="186"/>
      <c r="I496" s="186"/>
      <c r="J496" s="289"/>
      <c r="K496" s="185"/>
      <c r="L496" s="185"/>
      <c r="M496" s="186"/>
      <c r="N496" s="187"/>
      <c r="O496" s="187"/>
      <c r="P496" s="186"/>
      <c r="Q496" s="186"/>
      <c r="R496" s="186"/>
      <c r="S496" s="187"/>
      <c r="T496" s="187"/>
      <c r="U496" s="186"/>
      <c r="V496" s="186"/>
      <c r="W496" s="187"/>
      <c r="X496" s="187"/>
      <c r="Y496" s="186"/>
      <c r="Z496" s="187"/>
      <c r="AA496" s="187"/>
      <c r="AB496" s="187"/>
      <c r="AC496" s="205"/>
    </row>
    <row r="497" spans="2:29" s="34" customFormat="1" ht="15.75" hidden="1" customHeight="1" x14ac:dyDescent="0.25">
      <c r="B497" s="683" t="s">
        <v>144</v>
      </c>
      <c r="C497" s="683"/>
      <c r="D497" s="179"/>
      <c r="E497" s="181" t="s">
        <v>13</v>
      </c>
      <c r="F497" s="181" t="s">
        <v>33</v>
      </c>
      <c r="G497" s="179"/>
      <c r="H497" s="178"/>
      <c r="I497" s="178"/>
      <c r="J497" s="288"/>
      <c r="K497" s="180"/>
      <c r="L497" s="180"/>
      <c r="M497" s="182" t="e">
        <f>SUM(M174+M175+M178+M188+M189+#REF!+M186+M185+M231+M236+M239+M244+M249+M250+M254+M256+M257+M258)</f>
        <v>#REF!</v>
      </c>
      <c r="N497" s="182" t="e">
        <f>SUM(N174+N175+N178+N188+N189+#REF!+N186+N185+N231+N236+N239+N244+N249+N250+N254+N256+N257+N258)</f>
        <v>#REF!</v>
      </c>
      <c r="O497" s="182" t="e">
        <f>SUM(O174+O175+O178+O188+O189+#REF!+O186+O185+O231+O236+O239+O244+O249+O250+O254+O256+O257+O258)</f>
        <v>#REF!</v>
      </c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205"/>
    </row>
    <row r="498" spans="2:29" s="34" customFormat="1" ht="15" hidden="1" customHeight="1" x14ac:dyDescent="0.25">
      <c r="B498" s="183" t="s">
        <v>145</v>
      </c>
      <c r="C498" s="184"/>
      <c r="D498" s="18"/>
      <c r="E498" s="19" t="s">
        <v>13</v>
      </c>
      <c r="F498" s="19" t="s">
        <v>12</v>
      </c>
      <c r="G498" s="18"/>
      <c r="H498" s="186"/>
      <c r="I498" s="186"/>
      <c r="J498" s="289"/>
      <c r="K498" s="185"/>
      <c r="L498" s="185"/>
      <c r="M498" s="186"/>
      <c r="N498" s="187"/>
      <c r="O498" s="187"/>
      <c r="P498" s="186"/>
      <c r="Q498" s="186"/>
      <c r="R498" s="186"/>
      <c r="S498" s="187"/>
      <c r="T498" s="187"/>
      <c r="U498" s="186"/>
      <c r="V498" s="186"/>
      <c r="W498" s="187"/>
      <c r="X498" s="187"/>
      <c r="Y498" s="186"/>
      <c r="Z498" s="187"/>
      <c r="AA498" s="187"/>
      <c r="AB498" s="187"/>
      <c r="AC498" s="205"/>
    </row>
    <row r="499" spans="2:29" s="34" customFormat="1" ht="15" hidden="1" customHeight="1" x14ac:dyDescent="0.25">
      <c r="B499" s="183" t="s">
        <v>146</v>
      </c>
      <c r="C499" s="184"/>
      <c r="D499" s="18"/>
      <c r="E499" s="19" t="s">
        <v>13</v>
      </c>
      <c r="F499" s="19" t="s">
        <v>15</v>
      </c>
      <c r="G499" s="18"/>
      <c r="H499" s="186"/>
      <c r="I499" s="186"/>
      <c r="J499" s="289"/>
      <c r="K499" s="185"/>
      <c r="L499" s="185"/>
      <c r="M499" s="186"/>
      <c r="N499" s="187"/>
      <c r="O499" s="187"/>
      <c r="P499" s="186"/>
      <c r="Q499" s="186"/>
      <c r="R499" s="186"/>
      <c r="S499" s="187"/>
      <c r="T499" s="187"/>
      <c r="U499" s="186"/>
      <c r="V499" s="186"/>
      <c r="W499" s="187"/>
      <c r="X499" s="187"/>
      <c r="Y499" s="186"/>
      <c r="Z499" s="187"/>
      <c r="AA499" s="187"/>
      <c r="AB499" s="187"/>
      <c r="AC499" s="205"/>
    </row>
    <row r="500" spans="2:29" s="34" customFormat="1" ht="15" hidden="1" customHeight="1" x14ac:dyDescent="0.25">
      <c r="B500" s="183" t="s">
        <v>147</v>
      </c>
      <c r="C500" s="184"/>
      <c r="D500" s="18"/>
      <c r="E500" s="19" t="s">
        <v>13</v>
      </c>
      <c r="F500" s="19" t="s">
        <v>7</v>
      </c>
      <c r="G500" s="18"/>
      <c r="H500" s="186"/>
      <c r="I500" s="186"/>
      <c r="J500" s="289"/>
      <c r="K500" s="185"/>
      <c r="L500" s="185"/>
      <c r="M500" s="186"/>
      <c r="N500" s="187"/>
      <c r="O500" s="187"/>
      <c r="P500" s="186"/>
      <c r="Q500" s="186"/>
      <c r="R500" s="186"/>
      <c r="S500" s="187"/>
      <c r="T500" s="187"/>
      <c r="U500" s="186"/>
      <c r="V500" s="186"/>
      <c r="W500" s="187"/>
      <c r="X500" s="187"/>
      <c r="Y500" s="186"/>
      <c r="Z500" s="187"/>
      <c r="AA500" s="187"/>
      <c r="AB500" s="187"/>
      <c r="AC500" s="205"/>
    </row>
    <row r="501" spans="2:29" s="34" customFormat="1" ht="15.75" hidden="1" customHeight="1" x14ac:dyDescent="0.25">
      <c r="B501" s="536" t="s">
        <v>148</v>
      </c>
      <c r="C501" s="189"/>
      <c r="D501" s="179"/>
      <c r="E501" s="181" t="s">
        <v>22</v>
      </c>
      <c r="F501" s="181" t="s">
        <v>33</v>
      </c>
      <c r="G501" s="179"/>
      <c r="H501" s="178"/>
      <c r="I501" s="178"/>
      <c r="J501" s="288"/>
      <c r="K501" s="180"/>
      <c r="L501" s="180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  <c r="AA501" s="178"/>
      <c r="AB501" s="178"/>
      <c r="AC501" s="205"/>
    </row>
    <row r="502" spans="2:29" s="34" customFormat="1" ht="15" hidden="1" customHeight="1" x14ac:dyDescent="0.25">
      <c r="B502" s="183" t="s">
        <v>149</v>
      </c>
      <c r="C502" s="184"/>
      <c r="D502" s="18"/>
      <c r="E502" s="19" t="s">
        <v>22</v>
      </c>
      <c r="F502" s="19" t="s">
        <v>13</v>
      </c>
      <c r="G502" s="18"/>
      <c r="H502" s="186"/>
      <c r="I502" s="186"/>
      <c r="J502" s="289"/>
      <c r="K502" s="185"/>
      <c r="L502" s="185"/>
      <c r="M502" s="186"/>
      <c r="N502" s="187"/>
      <c r="O502" s="187"/>
      <c r="P502" s="186"/>
      <c r="Q502" s="186"/>
      <c r="R502" s="186"/>
      <c r="S502" s="187"/>
      <c r="T502" s="187"/>
      <c r="U502" s="186"/>
      <c r="V502" s="186"/>
      <c r="W502" s="187"/>
      <c r="X502" s="187"/>
      <c r="Y502" s="186"/>
      <c r="Z502" s="187"/>
      <c r="AA502" s="187"/>
      <c r="AB502" s="187"/>
      <c r="AC502" s="205"/>
    </row>
    <row r="503" spans="2:29" s="34" customFormat="1" ht="15.75" hidden="1" customHeight="1" x14ac:dyDescent="0.25">
      <c r="B503" s="683" t="s">
        <v>150</v>
      </c>
      <c r="C503" s="683"/>
      <c r="D503" s="179"/>
      <c r="E503" s="181" t="s">
        <v>16</v>
      </c>
      <c r="F503" s="181" t="s">
        <v>33</v>
      </c>
      <c r="G503" s="179"/>
      <c r="H503" s="178"/>
      <c r="I503" s="178"/>
      <c r="J503" s="288"/>
      <c r="K503" s="180"/>
      <c r="L503" s="180"/>
      <c r="M503" s="182" t="e">
        <f>SUM(M58+M59+M64+M66+#REF!+M119+#REF!+#REF!+M227+#REF!+#REF!+#REF!+M273+#REF!+#REF!+M287+#REF!+M288+#REF!+#REF!+M293+#REF!+M294+#REF!+M295+M297+M299+M300+M301+M303+M318+M343+M356+M368+#REF!+#REF!+#REF!+#REF!+#REF!+M375+M379+M380+M381+M382+M383+M112+M106+#REF!)</f>
        <v>#REF!</v>
      </c>
      <c r="N503" s="182" t="e">
        <f>SUM(N58+N59+N64+N66+#REF!+N119+#REF!+#REF!+N227+#REF!+#REF!+#REF!+N273+#REF!+#REF!+N287+#REF!+N288+#REF!+#REF!+N293+#REF!+N294+#REF!+N295+N297+N299+N300+N301+N303+N318+N343+N356+N368+#REF!+#REF!+#REF!+#REF!+#REF!+N375+N379+N380+N381+N382+N383+N106+#REF!+#REF!)</f>
        <v>#REF!</v>
      </c>
      <c r="O503" s="182" t="e">
        <f>SUM(O58+O59+O64+O66+#REF!+O119+#REF!+#REF!+O227+#REF!+#REF!+#REF!+O273+#REF!+#REF!+O287+#REF!+O288+#REF!+#REF!+O293+#REF!+O294+#REF!+O295+O297+O299+O300+O301+O303+O318+O343+O356+O368+#REF!+#REF!+#REF!+#REF!+#REF!+O375+O379+O380+O381+O382+O383+O112+#REF!)</f>
        <v>#REF!</v>
      </c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  <c r="AA503" s="178"/>
      <c r="AB503" s="178"/>
      <c r="AC503" s="205"/>
    </row>
    <row r="504" spans="2:29" s="34" customFormat="1" ht="15" hidden="1" customHeight="1" x14ac:dyDescent="0.25">
      <c r="B504" s="183" t="s">
        <v>151</v>
      </c>
      <c r="C504" s="184"/>
      <c r="D504" s="18"/>
      <c r="E504" s="19" t="s">
        <v>16</v>
      </c>
      <c r="F504" s="19" t="s">
        <v>12</v>
      </c>
      <c r="G504" s="18"/>
      <c r="H504" s="186"/>
      <c r="I504" s="186"/>
      <c r="J504" s="289"/>
      <c r="K504" s="185"/>
      <c r="L504" s="185"/>
      <c r="M504" s="186"/>
      <c r="N504" s="187"/>
      <c r="O504" s="187"/>
      <c r="P504" s="186"/>
      <c r="Q504" s="186"/>
      <c r="R504" s="186"/>
      <c r="S504" s="187"/>
      <c r="T504" s="187"/>
      <c r="U504" s="186"/>
      <c r="V504" s="186"/>
      <c r="W504" s="187"/>
      <c r="X504" s="187"/>
      <c r="Y504" s="186"/>
      <c r="Z504" s="187"/>
      <c r="AA504" s="187"/>
      <c r="AB504" s="187"/>
      <c r="AC504" s="205"/>
    </row>
    <row r="505" spans="2:29" s="34" customFormat="1" ht="15" hidden="1" customHeight="1" x14ac:dyDescent="0.25">
      <c r="B505" s="183" t="s">
        <v>152</v>
      </c>
      <c r="C505" s="184"/>
      <c r="D505" s="18"/>
      <c r="E505" s="19" t="s">
        <v>16</v>
      </c>
      <c r="F505" s="19" t="s">
        <v>15</v>
      </c>
      <c r="G505" s="18"/>
      <c r="H505" s="186"/>
      <c r="I505" s="186"/>
      <c r="J505" s="289"/>
      <c r="K505" s="185"/>
      <c r="L505" s="185"/>
      <c r="M505" s="186"/>
      <c r="N505" s="187"/>
      <c r="O505" s="187"/>
      <c r="P505" s="186"/>
      <c r="Q505" s="186"/>
      <c r="R505" s="186"/>
      <c r="S505" s="187"/>
      <c r="T505" s="187"/>
      <c r="U505" s="186"/>
      <c r="V505" s="186"/>
      <c r="W505" s="187"/>
      <c r="X505" s="187"/>
      <c r="Y505" s="186"/>
      <c r="Z505" s="187"/>
      <c r="AA505" s="187"/>
      <c r="AB505" s="187"/>
      <c r="AC505" s="205"/>
    </row>
    <row r="506" spans="2:29" s="34" customFormat="1" ht="15" hidden="1" customHeight="1" x14ac:dyDescent="0.25">
      <c r="B506" s="183" t="s">
        <v>153</v>
      </c>
      <c r="C506" s="184"/>
      <c r="D506" s="18"/>
      <c r="E506" s="19" t="s">
        <v>16</v>
      </c>
      <c r="F506" s="19" t="s">
        <v>16</v>
      </c>
      <c r="G506" s="18"/>
      <c r="H506" s="186"/>
      <c r="I506" s="186"/>
      <c r="J506" s="289"/>
      <c r="K506" s="185"/>
      <c r="L506" s="185"/>
      <c r="M506" s="186"/>
      <c r="N506" s="187"/>
      <c r="O506" s="187"/>
      <c r="P506" s="186"/>
      <c r="Q506" s="186"/>
      <c r="R506" s="186"/>
      <c r="S506" s="187"/>
      <c r="T506" s="187"/>
      <c r="U506" s="186"/>
      <c r="V506" s="186"/>
      <c r="W506" s="187"/>
      <c r="X506" s="187"/>
      <c r="Y506" s="186"/>
      <c r="Z506" s="187"/>
      <c r="AA506" s="187"/>
      <c r="AB506" s="187"/>
      <c r="AC506" s="205"/>
    </row>
    <row r="507" spans="2:29" s="34" customFormat="1" ht="15" hidden="1" customHeight="1" x14ac:dyDescent="0.25">
      <c r="B507" s="183" t="s">
        <v>154</v>
      </c>
      <c r="C507" s="184"/>
      <c r="D507" s="18"/>
      <c r="E507" s="19" t="s">
        <v>16</v>
      </c>
      <c r="F507" s="19" t="s">
        <v>8</v>
      </c>
      <c r="G507" s="18"/>
      <c r="H507" s="186"/>
      <c r="I507" s="186"/>
      <c r="J507" s="289"/>
      <c r="K507" s="185"/>
      <c r="L507" s="185"/>
      <c r="M507" s="186"/>
      <c r="N507" s="187"/>
      <c r="O507" s="187"/>
      <c r="P507" s="186"/>
      <c r="Q507" s="186"/>
      <c r="R507" s="186"/>
      <c r="S507" s="187"/>
      <c r="T507" s="187"/>
      <c r="U507" s="186"/>
      <c r="V507" s="186"/>
      <c r="W507" s="187"/>
      <c r="X507" s="187"/>
      <c r="Y507" s="186"/>
      <c r="Z507" s="187"/>
      <c r="AA507" s="187"/>
      <c r="AB507" s="187"/>
      <c r="AC507" s="205"/>
    </row>
    <row r="508" spans="2:29" s="34" customFormat="1" ht="15.75" hidden="1" customHeight="1" x14ac:dyDescent="0.25">
      <c r="B508" s="683" t="s">
        <v>155</v>
      </c>
      <c r="C508" s="683"/>
      <c r="D508" s="179"/>
      <c r="E508" s="181" t="s">
        <v>19</v>
      </c>
      <c r="F508" s="181" t="s">
        <v>33</v>
      </c>
      <c r="G508" s="179"/>
      <c r="H508" s="178"/>
      <c r="I508" s="178"/>
      <c r="J508" s="288"/>
      <c r="K508" s="180"/>
      <c r="L508" s="180"/>
      <c r="M508" s="182" t="e">
        <f>SUM(M52+M57+M61+#REF!+#REF!+M63+#REF!+M78)</f>
        <v>#REF!</v>
      </c>
      <c r="N508" s="182" t="e">
        <f>SUM(N52+N57+N61+#REF!+#REF!+N63+#REF!+N78)</f>
        <v>#REF!</v>
      </c>
      <c r="O508" s="182" t="e">
        <f>SUM(O52+O57+O61+#REF!+#REF!+O63+#REF!+O78)</f>
        <v>#REF!</v>
      </c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  <c r="AA508" s="178"/>
      <c r="AB508" s="178"/>
      <c r="AC508" s="205"/>
    </row>
    <row r="509" spans="2:29" s="34" customFormat="1" ht="15" hidden="1" customHeight="1" x14ac:dyDescent="0.25">
      <c r="B509" s="183" t="s">
        <v>156</v>
      </c>
      <c r="C509" s="184"/>
      <c r="D509" s="18"/>
      <c r="E509" s="19" t="s">
        <v>19</v>
      </c>
      <c r="F509" s="19" t="s">
        <v>12</v>
      </c>
      <c r="G509" s="18"/>
      <c r="H509" s="186"/>
      <c r="I509" s="186"/>
      <c r="J509" s="289"/>
      <c r="K509" s="185"/>
      <c r="L509" s="185"/>
      <c r="M509" s="186"/>
      <c r="N509" s="187"/>
      <c r="O509" s="187"/>
      <c r="P509" s="186"/>
      <c r="Q509" s="186"/>
      <c r="R509" s="186"/>
      <c r="S509" s="187"/>
      <c r="T509" s="187"/>
      <c r="U509" s="186"/>
      <c r="V509" s="186"/>
      <c r="W509" s="187"/>
      <c r="X509" s="187"/>
      <c r="Y509" s="186"/>
      <c r="Z509" s="187"/>
      <c r="AA509" s="187"/>
      <c r="AB509" s="187"/>
      <c r="AC509" s="205"/>
    </row>
    <row r="510" spans="2:29" s="34" customFormat="1" ht="15.75" hidden="1" customHeight="1" x14ac:dyDescent="0.25">
      <c r="B510" s="683" t="s">
        <v>157</v>
      </c>
      <c r="C510" s="683"/>
      <c r="D510" s="179"/>
      <c r="E510" s="181" t="s">
        <v>8</v>
      </c>
      <c r="F510" s="181" t="s">
        <v>33</v>
      </c>
      <c r="G510" s="179"/>
      <c r="H510" s="178"/>
      <c r="I510" s="178"/>
      <c r="J510" s="288"/>
      <c r="K510" s="180"/>
      <c r="L510" s="180"/>
      <c r="M510" s="182"/>
      <c r="N510" s="182"/>
      <c r="O510" s="182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  <c r="AA510" s="178"/>
      <c r="AB510" s="178"/>
      <c r="AC510" s="205"/>
    </row>
    <row r="511" spans="2:29" s="34" customFormat="1" ht="15" hidden="1" customHeight="1" x14ac:dyDescent="0.25">
      <c r="B511" s="183" t="s">
        <v>158</v>
      </c>
      <c r="C511" s="184"/>
      <c r="D511" s="18"/>
      <c r="E511" s="19" t="s">
        <v>8</v>
      </c>
      <c r="F511" s="19" t="s">
        <v>12</v>
      </c>
      <c r="G511" s="18"/>
      <c r="H511" s="186"/>
      <c r="I511" s="186"/>
      <c r="J511" s="289"/>
      <c r="K511" s="185"/>
      <c r="L511" s="185"/>
      <c r="M511" s="186"/>
      <c r="N511" s="187"/>
      <c r="O511" s="187"/>
      <c r="P511" s="186"/>
      <c r="Q511" s="186"/>
      <c r="R511" s="186"/>
      <c r="S511" s="187"/>
      <c r="T511" s="187"/>
      <c r="U511" s="186"/>
      <c r="V511" s="186"/>
      <c r="W511" s="187"/>
      <c r="X511" s="187"/>
      <c r="Y511" s="186"/>
      <c r="Z511" s="187"/>
      <c r="AA511" s="187"/>
      <c r="AB511" s="187"/>
      <c r="AC511" s="205"/>
    </row>
    <row r="512" spans="2:29" s="34" customFormat="1" ht="15" hidden="1" customHeight="1" x14ac:dyDescent="0.25">
      <c r="B512" s="183" t="s">
        <v>159</v>
      </c>
      <c r="C512" s="184"/>
      <c r="D512" s="18"/>
      <c r="E512" s="19" t="s">
        <v>8</v>
      </c>
      <c r="F512" s="19" t="s">
        <v>15</v>
      </c>
      <c r="G512" s="18"/>
      <c r="H512" s="186"/>
      <c r="I512" s="186"/>
      <c r="J512" s="289"/>
      <c r="K512" s="185"/>
      <c r="L512" s="185"/>
      <c r="M512" s="186"/>
      <c r="N512" s="187"/>
      <c r="O512" s="187"/>
      <c r="P512" s="186"/>
      <c r="Q512" s="186"/>
      <c r="R512" s="186"/>
      <c r="S512" s="187"/>
      <c r="T512" s="187"/>
      <c r="U512" s="186"/>
      <c r="V512" s="186"/>
      <c r="W512" s="187"/>
      <c r="X512" s="187"/>
      <c r="Y512" s="186"/>
      <c r="Z512" s="187"/>
      <c r="AA512" s="187"/>
      <c r="AB512" s="187"/>
      <c r="AC512" s="205"/>
    </row>
    <row r="513" spans="2:29" s="34" customFormat="1" ht="15" hidden="1" customHeight="1" x14ac:dyDescent="0.25">
      <c r="B513" s="183" t="s">
        <v>176</v>
      </c>
      <c r="C513" s="184"/>
      <c r="D513" s="18"/>
      <c r="E513" s="19" t="s">
        <v>8</v>
      </c>
      <c r="F513" s="19" t="s">
        <v>16</v>
      </c>
      <c r="G513" s="18"/>
      <c r="H513" s="186"/>
      <c r="I513" s="186"/>
      <c r="J513" s="289"/>
      <c r="K513" s="185"/>
      <c r="L513" s="185"/>
      <c r="M513" s="186"/>
      <c r="N513" s="187"/>
      <c r="O513" s="187"/>
      <c r="P513" s="186"/>
      <c r="Q513" s="186"/>
      <c r="R513" s="186"/>
      <c r="S513" s="187"/>
      <c r="T513" s="187"/>
      <c r="U513" s="186"/>
      <c r="V513" s="186"/>
      <c r="W513" s="187"/>
      <c r="X513" s="187"/>
      <c r="Y513" s="186"/>
      <c r="Z513" s="187"/>
      <c r="AA513" s="187"/>
      <c r="AB513" s="187"/>
      <c r="AC513" s="205"/>
    </row>
    <row r="514" spans="2:29" s="34" customFormat="1" ht="15" hidden="1" customHeight="1" x14ac:dyDescent="0.25">
      <c r="B514" s="183" t="s">
        <v>160</v>
      </c>
      <c r="C514" s="184"/>
      <c r="D514" s="18"/>
      <c r="E514" s="19" t="s">
        <v>8</v>
      </c>
      <c r="F514" s="19" t="s">
        <v>8</v>
      </c>
      <c r="G514" s="18"/>
      <c r="H514" s="186"/>
      <c r="I514" s="186"/>
      <c r="J514" s="289"/>
      <c r="K514" s="185"/>
      <c r="L514" s="185"/>
      <c r="M514" s="186"/>
      <c r="N514" s="187"/>
      <c r="O514" s="187"/>
      <c r="P514" s="186"/>
      <c r="Q514" s="186"/>
      <c r="R514" s="186"/>
      <c r="S514" s="187"/>
      <c r="T514" s="187"/>
      <c r="U514" s="186"/>
      <c r="V514" s="186"/>
      <c r="W514" s="187"/>
      <c r="X514" s="187"/>
      <c r="Y514" s="186"/>
      <c r="Z514" s="187"/>
      <c r="AA514" s="187"/>
      <c r="AB514" s="187"/>
      <c r="AC514" s="205"/>
    </row>
    <row r="515" spans="2:29" s="34" customFormat="1" ht="15.75" hidden="1" customHeight="1" x14ac:dyDescent="0.25">
      <c r="B515" s="683" t="s">
        <v>161</v>
      </c>
      <c r="C515" s="683"/>
      <c r="D515" s="179"/>
      <c r="E515" s="181" t="s">
        <v>17</v>
      </c>
      <c r="F515" s="181" t="s">
        <v>33</v>
      </c>
      <c r="G515" s="179"/>
      <c r="H515" s="178"/>
      <c r="I515" s="178"/>
      <c r="J515" s="288"/>
      <c r="K515" s="180"/>
      <c r="L515" s="180"/>
      <c r="M515" s="182" t="e">
        <f>SUM(M36+M164+M166+#REF!+M298)</f>
        <v>#REF!</v>
      </c>
      <c r="N515" s="182" t="e">
        <f>SUM(N36+N164+N166+#REF!+N298)</f>
        <v>#REF!</v>
      </c>
      <c r="O515" s="182" t="e">
        <f>SUM(O36+O164+O166+#REF!+O298)</f>
        <v>#REF!</v>
      </c>
      <c r="P515" s="182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205"/>
    </row>
    <row r="516" spans="2:29" s="34" customFormat="1" ht="15" hidden="1" customHeight="1" x14ac:dyDescent="0.25">
      <c r="B516" s="183" t="s">
        <v>162</v>
      </c>
      <c r="C516" s="184"/>
      <c r="D516" s="18"/>
      <c r="E516" s="19" t="s">
        <v>17</v>
      </c>
      <c r="F516" s="19" t="s">
        <v>12</v>
      </c>
      <c r="G516" s="18"/>
      <c r="H516" s="186"/>
      <c r="I516" s="186"/>
      <c r="J516" s="289"/>
      <c r="K516" s="185"/>
      <c r="L516" s="185"/>
      <c r="M516" s="186"/>
      <c r="N516" s="187"/>
      <c r="O516" s="187"/>
      <c r="P516" s="186"/>
      <c r="Q516" s="186"/>
      <c r="R516" s="186"/>
      <c r="S516" s="187"/>
      <c r="T516" s="187"/>
      <c r="U516" s="186"/>
      <c r="V516" s="186"/>
      <c r="W516" s="187"/>
      <c r="X516" s="187"/>
      <c r="Y516" s="186"/>
      <c r="Z516" s="187"/>
      <c r="AA516" s="187"/>
      <c r="AB516" s="187"/>
      <c r="AC516" s="205"/>
    </row>
    <row r="517" spans="2:29" s="34" customFormat="1" ht="15" hidden="1" customHeight="1" x14ac:dyDescent="0.25">
      <c r="B517" s="183" t="s">
        <v>163</v>
      </c>
      <c r="C517" s="184"/>
      <c r="D517" s="18"/>
      <c r="E517" s="19" t="s">
        <v>17</v>
      </c>
      <c r="F517" s="19" t="s">
        <v>7</v>
      </c>
      <c r="G517" s="18"/>
      <c r="H517" s="186"/>
      <c r="I517" s="186"/>
      <c r="J517" s="289"/>
      <c r="K517" s="185"/>
      <c r="L517" s="185"/>
      <c r="M517" s="186"/>
      <c r="N517" s="187"/>
      <c r="O517" s="187"/>
      <c r="P517" s="186"/>
      <c r="Q517" s="186"/>
      <c r="R517" s="186"/>
      <c r="S517" s="187"/>
      <c r="T517" s="187"/>
      <c r="U517" s="186"/>
      <c r="V517" s="186"/>
      <c r="W517" s="187"/>
      <c r="X517" s="187"/>
      <c r="Y517" s="186"/>
      <c r="Z517" s="187"/>
      <c r="AA517" s="187"/>
      <c r="AB517" s="187"/>
      <c r="AC517" s="205"/>
    </row>
    <row r="518" spans="2:29" s="34" customFormat="1" ht="15" hidden="1" customHeight="1" x14ac:dyDescent="0.25">
      <c r="B518" s="183" t="s">
        <v>164</v>
      </c>
      <c r="C518" s="184"/>
      <c r="D518" s="18"/>
      <c r="E518" s="19" t="s">
        <v>17</v>
      </c>
      <c r="F518" s="19" t="s">
        <v>11</v>
      </c>
      <c r="G518" s="18"/>
      <c r="H518" s="186"/>
      <c r="I518" s="186"/>
      <c r="J518" s="289"/>
      <c r="K518" s="185"/>
      <c r="L518" s="185"/>
      <c r="M518" s="186"/>
      <c r="N518" s="187"/>
      <c r="O518" s="187"/>
      <c r="P518" s="186"/>
      <c r="Q518" s="186"/>
      <c r="R518" s="186"/>
      <c r="S518" s="187"/>
      <c r="T518" s="187"/>
      <c r="U518" s="186"/>
      <c r="V518" s="186"/>
      <c r="W518" s="187"/>
      <c r="X518" s="187"/>
      <c r="Y518" s="186"/>
      <c r="Z518" s="187"/>
      <c r="AA518" s="187"/>
      <c r="AB518" s="187"/>
      <c r="AC518" s="205"/>
    </row>
    <row r="519" spans="2:29" s="34" customFormat="1" ht="15" hidden="1" customHeight="1" x14ac:dyDescent="0.25">
      <c r="B519" s="183" t="s">
        <v>165</v>
      </c>
      <c r="C519" s="184"/>
      <c r="D519" s="18"/>
      <c r="E519" s="19" t="s">
        <v>17</v>
      </c>
      <c r="F519" s="19" t="s">
        <v>22</v>
      </c>
      <c r="G519" s="18"/>
      <c r="H519" s="186"/>
      <c r="I519" s="186"/>
      <c r="J519" s="289"/>
      <c r="K519" s="185"/>
      <c r="L519" s="185"/>
      <c r="M519" s="186"/>
      <c r="N519" s="187"/>
      <c r="O519" s="187"/>
      <c r="P519" s="186"/>
      <c r="Q519" s="186"/>
      <c r="R519" s="186"/>
      <c r="S519" s="187"/>
      <c r="T519" s="187"/>
      <c r="U519" s="186"/>
      <c r="V519" s="186"/>
      <c r="W519" s="187"/>
      <c r="X519" s="187"/>
      <c r="Y519" s="186"/>
      <c r="Z519" s="187"/>
      <c r="AA519" s="187"/>
      <c r="AB519" s="187"/>
      <c r="AC519" s="205"/>
    </row>
    <row r="520" spans="2:29" s="34" customFormat="1" ht="15.75" hidden="1" customHeight="1" x14ac:dyDescent="0.25">
      <c r="B520" s="683" t="s">
        <v>166</v>
      </c>
      <c r="C520" s="683"/>
      <c r="D520" s="179"/>
      <c r="E520" s="181" t="s">
        <v>20</v>
      </c>
      <c r="F520" s="181" t="s">
        <v>33</v>
      </c>
      <c r="G520" s="179"/>
      <c r="H520" s="178"/>
      <c r="I520" s="178"/>
      <c r="J520" s="288"/>
      <c r="K520" s="180"/>
      <c r="L520" s="180"/>
      <c r="M520" s="182" t="e">
        <f>SUM(M107+M113+M114+M129+M133+M141+#REF!)</f>
        <v>#REF!</v>
      </c>
      <c r="N520" s="182" t="e">
        <f>SUM(N107+N113+N114+N129+N133+N141+#REF!)</f>
        <v>#REF!</v>
      </c>
      <c r="O520" s="182" t="e">
        <f>SUM(O107+O113+O114+O129+O133+O141+#REF!)</f>
        <v>#REF!</v>
      </c>
      <c r="P520" s="178"/>
      <c r="Q520" s="178"/>
      <c r="R520" s="178"/>
      <c r="S520" s="178"/>
      <c r="T520" s="178"/>
      <c r="U520" s="178"/>
      <c r="V520" s="178"/>
      <c r="W520" s="178"/>
      <c r="X520" s="178"/>
      <c r="Y520" s="178"/>
      <c r="Z520" s="178"/>
      <c r="AA520" s="178"/>
      <c r="AB520" s="178"/>
      <c r="AC520" s="205"/>
    </row>
    <row r="521" spans="2:29" s="34" customFormat="1" ht="15" hidden="1" customHeight="1" x14ac:dyDescent="0.25">
      <c r="B521" s="183" t="s">
        <v>167</v>
      </c>
      <c r="C521" s="184"/>
      <c r="D521" s="18"/>
      <c r="E521" s="19" t="s">
        <v>20</v>
      </c>
      <c r="F521" s="19" t="s">
        <v>12</v>
      </c>
      <c r="G521" s="18"/>
      <c r="H521" s="186"/>
      <c r="I521" s="186"/>
      <c r="J521" s="289"/>
      <c r="K521" s="185"/>
      <c r="L521" s="185"/>
      <c r="M521" s="186"/>
      <c r="N521" s="187"/>
      <c r="O521" s="187"/>
      <c r="P521" s="186"/>
      <c r="Q521" s="186"/>
      <c r="R521" s="186"/>
      <c r="S521" s="187"/>
      <c r="T521" s="187"/>
      <c r="U521" s="186"/>
      <c r="V521" s="186"/>
      <c r="W521" s="187"/>
      <c r="X521" s="187"/>
      <c r="Y521" s="186"/>
      <c r="Z521" s="187"/>
      <c r="AA521" s="187"/>
      <c r="AB521" s="187"/>
      <c r="AC521" s="205"/>
    </row>
    <row r="522" spans="2:29" s="34" customFormat="1" ht="15" hidden="1" customHeight="1" x14ac:dyDescent="0.25">
      <c r="B522" s="183" t="s">
        <v>168</v>
      </c>
      <c r="C522" s="184"/>
      <c r="D522" s="18"/>
      <c r="E522" s="19" t="s">
        <v>20</v>
      </c>
      <c r="F522" s="19" t="s">
        <v>15</v>
      </c>
      <c r="G522" s="18"/>
      <c r="H522" s="186"/>
      <c r="I522" s="186"/>
      <c r="J522" s="289"/>
      <c r="K522" s="185"/>
      <c r="L522" s="185"/>
      <c r="M522" s="186"/>
      <c r="N522" s="187"/>
      <c r="O522" s="187"/>
      <c r="P522" s="186"/>
      <c r="Q522" s="186"/>
      <c r="R522" s="186"/>
      <c r="S522" s="187"/>
      <c r="T522" s="187"/>
      <c r="U522" s="186"/>
      <c r="V522" s="186"/>
      <c r="W522" s="187"/>
      <c r="X522" s="187"/>
      <c r="Y522" s="186"/>
      <c r="Z522" s="187"/>
      <c r="AA522" s="187"/>
      <c r="AB522" s="187"/>
      <c r="AC522" s="205"/>
    </row>
    <row r="523" spans="2:29" s="34" customFormat="1" ht="15" hidden="1" customHeight="1" x14ac:dyDescent="0.25">
      <c r="B523" s="183" t="s">
        <v>169</v>
      </c>
      <c r="C523" s="184"/>
      <c r="D523" s="18"/>
      <c r="E523" s="19" t="s">
        <v>20</v>
      </c>
      <c r="F523" s="19" t="s">
        <v>13</v>
      </c>
      <c r="G523" s="18"/>
      <c r="H523" s="186"/>
      <c r="I523" s="186"/>
      <c r="J523" s="289"/>
      <c r="K523" s="185"/>
      <c r="L523" s="185"/>
      <c r="M523" s="186"/>
      <c r="N523" s="187"/>
      <c r="O523" s="187"/>
      <c r="P523" s="186"/>
      <c r="Q523" s="186"/>
      <c r="R523" s="186"/>
      <c r="S523" s="187"/>
      <c r="T523" s="187"/>
      <c r="U523" s="186"/>
      <c r="V523" s="186"/>
      <c r="W523" s="187"/>
      <c r="X523" s="187"/>
      <c r="Y523" s="186"/>
      <c r="Z523" s="187"/>
      <c r="AA523" s="187"/>
      <c r="AB523" s="187"/>
      <c r="AC523" s="205"/>
    </row>
    <row r="524" spans="2:29" s="34" customFormat="1" ht="15.75" hidden="1" customHeight="1" x14ac:dyDescent="0.25">
      <c r="B524" s="683" t="s">
        <v>170</v>
      </c>
      <c r="C524" s="683"/>
      <c r="D524" s="179"/>
      <c r="E524" s="181" t="s">
        <v>14</v>
      </c>
      <c r="F524" s="181" t="s">
        <v>33</v>
      </c>
      <c r="G524" s="179"/>
      <c r="H524" s="178"/>
      <c r="I524" s="178"/>
      <c r="J524" s="288"/>
      <c r="K524" s="180"/>
      <c r="L524" s="180"/>
      <c r="M524" s="182" t="e">
        <f>SUM(M102+M103+M226+#REF!)</f>
        <v>#REF!</v>
      </c>
      <c r="N524" s="182" t="e">
        <f>SUM(N102+N103+N226+#REF!)</f>
        <v>#REF!</v>
      </c>
      <c r="O524" s="182" t="e">
        <f>SUM(O102+O103+O226+#REF!)</f>
        <v>#REF!</v>
      </c>
      <c r="P524" s="182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  <c r="AA524" s="178"/>
      <c r="AB524" s="178"/>
      <c r="AC524" s="205"/>
    </row>
    <row r="525" spans="2:29" s="34" customFormat="1" ht="15" hidden="1" customHeight="1" x14ac:dyDescent="0.25">
      <c r="B525" s="183" t="s">
        <v>171</v>
      </c>
      <c r="C525" s="184"/>
      <c r="D525" s="18"/>
      <c r="E525" s="19" t="s">
        <v>14</v>
      </c>
      <c r="F525" s="19" t="s">
        <v>15</v>
      </c>
      <c r="G525" s="18"/>
      <c r="H525" s="186"/>
      <c r="I525" s="186"/>
      <c r="J525" s="289"/>
      <c r="K525" s="185"/>
      <c r="L525" s="185"/>
      <c r="M525" s="186"/>
      <c r="N525" s="187"/>
      <c r="O525" s="187"/>
      <c r="P525" s="186"/>
      <c r="Q525" s="186"/>
      <c r="R525" s="186"/>
      <c r="S525" s="187"/>
      <c r="T525" s="187"/>
      <c r="U525" s="186"/>
      <c r="V525" s="186"/>
      <c r="W525" s="187"/>
      <c r="X525" s="187"/>
      <c r="Y525" s="186"/>
      <c r="Z525" s="187"/>
      <c r="AA525" s="187"/>
      <c r="AB525" s="187"/>
      <c r="AC525" s="205"/>
    </row>
    <row r="526" spans="2:29" s="34" customFormat="1" ht="15" hidden="1" customHeight="1" x14ac:dyDescent="0.25">
      <c r="B526" s="95" t="s">
        <v>172</v>
      </c>
      <c r="C526" s="184"/>
      <c r="D526" s="18"/>
      <c r="E526" s="19" t="s">
        <v>14</v>
      </c>
      <c r="F526" s="19" t="s">
        <v>11</v>
      </c>
      <c r="G526" s="18"/>
      <c r="H526" s="186"/>
      <c r="I526" s="186"/>
      <c r="J526" s="289"/>
      <c r="K526" s="185"/>
      <c r="L526" s="185"/>
      <c r="M526" s="186"/>
      <c r="N526" s="187"/>
      <c r="O526" s="187"/>
      <c r="P526" s="186"/>
      <c r="Q526" s="186"/>
      <c r="R526" s="186"/>
      <c r="S526" s="187"/>
      <c r="T526" s="187"/>
      <c r="U526" s="186"/>
      <c r="V526" s="186"/>
      <c r="W526" s="187"/>
      <c r="X526" s="187"/>
      <c r="Y526" s="186"/>
      <c r="Z526" s="187"/>
      <c r="AA526" s="187"/>
      <c r="AB526" s="187"/>
      <c r="AC526" s="205"/>
    </row>
    <row r="527" spans="2:29" s="34" customFormat="1" ht="15.75" hidden="1" customHeight="1" x14ac:dyDescent="0.25">
      <c r="B527" s="683" t="s">
        <v>173</v>
      </c>
      <c r="C527" s="683"/>
      <c r="D527" s="179"/>
      <c r="E527" s="181" t="s">
        <v>21</v>
      </c>
      <c r="F527" s="181" t="s">
        <v>33</v>
      </c>
      <c r="G527" s="179"/>
      <c r="H527" s="178"/>
      <c r="I527" s="178"/>
      <c r="J527" s="288"/>
      <c r="K527" s="180"/>
      <c r="L527" s="180"/>
      <c r="M527" s="182">
        <f>SUM(M48)</f>
        <v>0</v>
      </c>
      <c r="N527" s="182">
        <f>SUM(N48)</f>
        <v>0</v>
      </c>
      <c r="O527" s="182">
        <f>SUM(O48)</f>
        <v>0</v>
      </c>
      <c r="P527" s="178"/>
      <c r="Q527" s="178"/>
      <c r="R527" s="178"/>
      <c r="S527" s="178"/>
      <c r="T527" s="178"/>
      <c r="U527" s="178"/>
      <c r="V527" s="178"/>
      <c r="W527" s="178"/>
      <c r="X527" s="178"/>
      <c r="Y527" s="178"/>
      <c r="Z527" s="178"/>
      <c r="AA527" s="178"/>
      <c r="AB527" s="178"/>
      <c r="AC527" s="205"/>
    </row>
    <row r="528" spans="2:29" s="34" customFormat="1" ht="20.25" hidden="1" customHeight="1" x14ac:dyDescent="0.25">
      <c r="B528" s="190" t="s">
        <v>174</v>
      </c>
      <c r="C528" s="191"/>
      <c r="D528" s="192"/>
      <c r="E528" s="193" t="s">
        <v>21</v>
      </c>
      <c r="F528" s="193" t="s">
        <v>12</v>
      </c>
      <c r="G528" s="192"/>
      <c r="H528" s="195"/>
      <c r="I528" s="195"/>
      <c r="J528" s="290"/>
      <c r="K528" s="194"/>
      <c r="L528" s="194"/>
      <c r="M528" s="195"/>
      <c r="N528" s="196"/>
      <c r="O528" s="196"/>
      <c r="P528" s="195"/>
      <c r="Q528" s="195"/>
      <c r="R528" s="195"/>
      <c r="S528" s="196"/>
      <c r="T528" s="196"/>
      <c r="U528" s="195"/>
      <c r="V528" s="195"/>
      <c r="W528" s="196"/>
      <c r="X528" s="196"/>
      <c r="Y528" s="195"/>
      <c r="Z528" s="196"/>
      <c r="AA528" s="196"/>
      <c r="AB528" s="196"/>
      <c r="AC528" s="205"/>
    </row>
    <row r="529" spans="1:29" s="113" customFormat="1" ht="20.25" hidden="1" customHeight="1" x14ac:dyDescent="0.25">
      <c r="B529" s="198"/>
      <c r="C529" s="199"/>
      <c r="D529" s="200"/>
      <c r="E529" s="201"/>
      <c r="F529" s="201"/>
      <c r="G529" s="200"/>
      <c r="H529" s="203"/>
      <c r="I529" s="203"/>
      <c r="J529" s="291"/>
      <c r="K529" s="202"/>
      <c r="L529" s="202"/>
      <c r="M529" s="203"/>
      <c r="N529" s="204"/>
      <c r="O529" s="204"/>
      <c r="P529" s="203"/>
      <c r="Q529" s="203"/>
      <c r="R529" s="203"/>
      <c r="S529" s="204"/>
      <c r="T529" s="204"/>
      <c r="U529" s="203"/>
      <c r="V529" s="203"/>
      <c r="W529" s="204"/>
      <c r="X529" s="204"/>
      <c r="Y529" s="203"/>
      <c r="Z529" s="204"/>
      <c r="AA529" s="204"/>
      <c r="AB529" s="204"/>
      <c r="AC529" s="206"/>
    </row>
    <row r="530" spans="1:29" s="90" customFormat="1" ht="24.75" hidden="1" customHeight="1" x14ac:dyDescent="0.25">
      <c r="A530" s="86"/>
      <c r="B530" s="87" t="s">
        <v>208</v>
      </c>
      <c r="C530" s="87"/>
      <c r="D530" s="88"/>
      <c r="E530" s="88"/>
      <c r="F530" s="88"/>
      <c r="G530" s="88"/>
      <c r="H530" s="273">
        <f t="shared" ref="H530:R530" si="137">SUM(H39+H40+H144+H143+H288+H289+H416+H417+H418+H424+H425+H388+H389)</f>
        <v>285566.30000000005</v>
      </c>
      <c r="I530" s="273">
        <f t="shared" si="137"/>
        <v>29084.7</v>
      </c>
      <c r="J530" s="157">
        <f t="shared" si="137"/>
        <v>280563.59999999998</v>
      </c>
      <c r="K530" s="89">
        <f t="shared" si="137"/>
        <v>286390.2</v>
      </c>
      <c r="L530" s="89">
        <f t="shared" si="137"/>
        <v>0</v>
      </c>
      <c r="M530" s="156">
        <f t="shared" si="137"/>
        <v>284794</v>
      </c>
      <c r="N530" s="89">
        <f t="shared" si="137"/>
        <v>284794</v>
      </c>
      <c r="O530" s="89">
        <f t="shared" si="137"/>
        <v>0</v>
      </c>
      <c r="P530" s="156">
        <f t="shared" si="137"/>
        <v>280457.59999999998</v>
      </c>
      <c r="Q530" s="156">
        <f t="shared" si="137"/>
        <v>239189.8</v>
      </c>
      <c r="R530" s="273">
        <f t="shared" si="137"/>
        <v>30456.600000000002</v>
      </c>
      <c r="S530" s="273">
        <v>292205.40000000002</v>
      </c>
      <c r="T530" s="273">
        <f t="shared" ref="T530:AA530" si="138">SUM(T39+T40+T144+T143+T288+T289+T416+T417+T418+T424+T425+T388+T389)</f>
        <v>0</v>
      </c>
      <c r="U530" s="273">
        <f t="shared" si="138"/>
        <v>280457.59999999998</v>
      </c>
      <c r="V530" s="273">
        <f t="shared" si="138"/>
        <v>30456.600000000002</v>
      </c>
      <c r="W530" s="273">
        <f t="shared" si="138"/>
        <v>30456.600000000002</v>
      </c>
      <c r="X530" s="273">
        <f t="shared" si="138"/>
        <v>0</v>
      </c>
      <c r="Y530" s="273">
        <f t="shared" si="138"/>
        <v>280457.59999999998</v>
      </c>
      <c r="Z530" s="273">
        <f t="shared" si="138"/>
        <v>30456.600000000002</v>
      </c>
      <c r="AA530" s="273">
        <f t="shared" si="138"/>
        <v>0</v>
      </c>
      <c r="AB530" s="197" t="e">
        <f>SUM(#REF!+AB143+AB288+AB416+AB417+AB418+#REF!+AB424+AB425+#REF!+#REF!+#REF!)</f>
        <v>#REF!</v>
      </c>
      <c r="AC530" s="207"/>
    </row>
    <row r="531" spans="1:29" s="90" customFormat="1" ht="24.75" hidden="1" customHeight="1" x14ac:dyDescent="0.25">
      <c r="A531" s="86"/>
      <c r="B531" s="87" t="s">
        <v>597</v>
      </c>
      <c r="C531" s="87"/>
      <c r="D531" s="88"/>
      <c r="E531" s="88"/>
      <c r="F531" s="88"/>
      <c r="G531" s="88"/>
      <c r="H531" s="273">
        <v>1953.1</v>
      </c>
      <c r="I531" s="273"/>
      <c r="J531" s="157">
        <v>1953.1</v>
      </c>
      <c r="K531" s="89"/>
      <c r="L531" s="89"/>
      <c r="M531" s="156"/>
      <c r="N531" s="89"/>
      <c r="O531" s="89"/>
      <c r="P531" s="156">
        <v>1492.5</v>
      </c>
      <c r="Q531" s="156"/>
      <c r="R531" s="273">
        <v>1492.5</v>
      </c>
      <c r="S531" s="89"/>
      <c r="T531" s="89"/>
      <c r="U531" s="273">
        <v>1492.5</v>
      </c>
      <c r="V531" s="89"/>
      <c r="W531" s="89"/>
      <c r="X531" s="89"/>
      <c r="Y531" s="273">
        <v>1492.5</v>
      </c>
      <c r="Z531" s="89"/>
      <c r="AA531" s="89"/>
      <c r="AB531" s="197"/>
      <c r="AC531" s="207"/>
    </row>
    <row r="532" spans="1:29" s="90" customFormat="1" ht="24.75" hidden="1" customHeight="1" x14ac:dyDescent="0.35">
      <c r="A532" s="86"/>
      <c r="B532" s="276" t="s">
        <v>429</v>
      </c>
      <c r="C532" s="87"/>
      <c r="D532" s="88"/>
      <c r="E532" s="88"/>
      <c r="F532" s="88"/>
      <c r="G532" s="88"/>
      <c r="H532" s="273">
        <f>SUM(H530-H531)</f>
        <v>283613.20000000007</v>
      </c>
      <c r="I532" s="273">
        <f>SUM(I530-I531)</f>
        <v>29084.7</v>
      </c>
      <c r="J532" s="157">
        <f>SUM(J530-J531)</f>
        <v>278610.5</v>
      </c>
      <c r="K532" s="157">
        <f t="shared" ref="K532:P532" si="139">SUM(K530-K531)</f>
        <v>286390.2</v>
      </c>
      <c r="L532" s="157">
        <f t="shared" si="139"/>
        <v>0</v>
      </c>
      <c r="M532" s="157">
        <f t="shared" si="139"/>
        <v>284794</v>
      </c>
      <c r="N532" s="157">
        <f t="shared" si="139"/>
        <v>284794</v>
      </c>
      <c r="O532" s="157">
        <f t="shared" si="139"/>
        <v>0</v>
      </c>
      <c r="P532" s="157">
        <f t="shared" si="139"/>
        <v>278965.09999999998</v>
      </c>
      <c r="Q532" s="156"/>
      <c r="R532" s="273">
        <f>SUM(R530-R531)</f>
        <v>28964.100000000002</v>
      </c>
      <c r="S532" s="89"/>
      <c r="T532" s="89"/>
      <c r="U532" s="273">
        <f>SUM(U530-U531)</f>
        <v>278965.09999999998</v>
      </c>
      <c r="V532" s="89"/>
      <c r="W532" s="89"/>
      <c r="X532" s="89"/>
      <c r="Y532" s="273">
        <f>SUM(Y530-Y531)</f>
        <v>278965.09999999998</v>
      </c>
      <c r="Z532" s="89"/>
      <c r="AA532" s="89"/>
      <c r="AB532" s="197"/>
      <c r="AC532" s="207"/>
    </row>
    <row r="533" spans="1:29" s="92" customFormat="1" ht="32.25" hidden="1" customHeight="1" x14ac:dyDescent="0.25">
      <c r="A533" s="91"/>
      <c r="B533" s="87" t="s">
        <v>209</v>
      </c>
      <c r="C533" s="87"/>
      <c r="D533" s="88"/>
      <c r="E533" s="88"/>
      <c r="F533" s="88"/>
      <c r="G533" s="88"/>
      <c r="H533" s="273">
        <v>334929.90000000002</v>
      </c>
      <c r="I533" s="273">
        <v>334929.90000000002</v>
      </c>
      <c r="J533" s="157">
        <v>338806.7</v>
      </c>
      <c r="K533" s="89"/>
      <c r="L533" s="89"/>
      <c r="M533" s="156"/>
      <c r="N533" s="89"/>
      <c r="O533" s="89"/>
      <c r="P533" s="156">
        <v>338806.7</v>
      </c>
      <c r="Q533" s="156">
        <v>334930.90000000002</v>
      </c>
      <c r="R533" s="157">
        <v>338806.7</v>
      </c>
      <c r="S533" s="89"/>
      <c r="T533" s="89"/>
      <c r="U533" s="157">
        <v>338806.7</v>
      </c>
      <c r="V533" s="157">
        <v>338806.7</v>
      </c>
      <c r="W533" s="157">
        <v>338806.7</v>
      </c>
      <c r="X533" s="89"/>
      <c r="Y533" s="273">
        <v>334929.90000000002</v>
      </c>
      <c r="Z533" s="89">
        <v>334929.90000000002</v>
      </c>
      <c r="AA533" s="89"/>
      <c r="AB533" s="89"/>
      <c r="AC533" s="208"/>
    </row>
    <row r="534" spans="1:29" s="92" customFormat="1" ht="23.25" hidden="1" customHeight="1" outlineLevel="1" x14ac:dyDescent="0.25">
      <c r="A534" s="91"/>
      <c r="B534" s="259" t="s">
        <v>416</v>
      </c>
      <c r="C534" s="259"/>
      <c r="D534" s="260"/>
      <c r="E534" s="260"/>
      <c r="F534" s="260"/>
      <c r="G534" s="260"/>
      <c r="H534" s="274">
        <f>SUM(H429+H427+H422+H421+H419+H392+H391+H292+H291+H290+H147+H146+H43+H42+H41)</f>
        <v>8649.9</v>
      </c>
      <c r="I534" s="274">
        <f>SUM(I429+I427+I422+I421+I419+I392+I391+I292+I291+I290+I147+I146+I43+I42+I41)</f>
        <v>2311.6999999999998</v>
      </c>
      <c r="J534" s="292">
        <f>SUM(J429+J427+J422+J421+J419+J392+J391+J292+J291+J290+J147+J146+J43+J42+J41)</f>
        <v>5813.9000000000005</v>
      </c>
      <c r="K534" s="261"/>
      <c r="L534" s="261"/>
      <c r="M534" s="262"/>
      <c r="N534" s="261"/>
      <c r="O534" s="261"/>
      <c r="P534" s="262">
        <f>SUM(P429+P427+P422+P421+P419+P392+P391+P292+P291+P290+P147+P146+P43+P42+P41)</f>
        <v>9705.9999999999982</v>
      </c>
      <c r="Q534" s="262">
        <f>SUM(Q429+Q427+Q422+Q421+Q419+Q392+Q391+Q292+Q291+Q290+Q147+Q146+Q43+Q42+Q41)</f>
        <v>8576</v>
      </c>
      <c r="R534" s="274">
        <f>SUM(R429+R427+R422+R421+R419+R392+R391+R292+R291+R290+R147+R146+R43+R42+R41)</f>
        <v>1973.6</v>
      </c>
      <c r="S534" s="262"/>
      <c r="T534" s="262">
        <f t="shared" ref="T534:AA534" si="140">SUM(T429+T427+T422+T421+T419+T392+T391+T292+T291+T290+T147+T146+T43+T42+T41)</f>
        <v>0</v>
      </c>
      <c r="U534" s="274">
        <f t="shared" si="140"/>
        <v>9705.9999999999982</v>
      </c>
      <c r="V534" s="262">
        <f t="shared" si="140"/>
        <v>1063.5999999999999</v>
      </c>
      <c r="W534" s="262">
        <f t="shared" si="140"/>
        <v>1063.5999999999999</v>
      </c>
      <c r="X534" s="262">
        <f t="shared" si="140"/>
        <v>0</v>
      </c>
      <c r="Y534" s="274">
        <f t="shared" si="140"/>
        <v>9705.9999999999982</v>
      </c>
      <c r="Z534" s="262">
        <f t="shared" si="140"/>
        <v>1063.5999999999999</v>
      </c>
      <c r="AA534" s="262">
        <f t="shared" si="140"/>
        <v>0</v>
      </c>
      <c r="AB534" s="261"/>
      <c r="AC534" s="208"/>
    </row>
    <row r="535" spans="1:29" hidden="1" x14ac:dyDescent="0.25">
      <c r="B535" s="1" t="s">
        <v>398</v>
      </c>
      <c r="H535" s="275">
        <f>SUM(H533-H532)</f>
        <v>51316.699999999953</v>
      </c>
      <c r="I535" s="275">
        <f>SUM(I533-I532)</f>
        <v>305845.2</v>
      </c>
      <c r="J535" s="293">
        <f>SUM(J533-J532)</f>
        <v>60196.200000000012</v>
      </c>
      <c r="P535" s="99">
        <f>SUM(P533-P530)</f>
        <v>58349.100000000035</v>
      </c>
      <c r="Q535" s="99"/>
      <c r="R535" s="275">
        <f>SUM(R533-R532)</f>
        <v>309842.60000000003</v>
      </c>
      <c r="U535" s="275">
        <f>SUM(U533-U532)</f>
        <v>59841.600000000035</v>
      </c>
      <c r="Y535" s="275">
        <f>SUM(Y533-Y532)</f>
        <v>55964.800000000047</v>
      </c>
      <c r="AC535" s="100"/>
    </row>
    <row r="536" spans="1:29" ht="15.75" hidden="1" thickBot="1" x14ac:dyDescent="0.3">
      <c r="H536" s="167"/>
      <c r="I536" s="167"/>
      <c r="J536" s="294"/>
      <c r="P536" s="167"/>
      <c r="Q536" s="167"/>
      <c r="R536" s="167"/>
      <c r="S536" s="100"/>
      <c r="T536" s="100"/>
      <c r="U536" s="167"/>
      <c r="V536" s="167"/>
      <c r="W536" s="100"/>
      <c r="X536" s="100"/>
      <c r="Y536" s="167"/>
      <c r="Z536" s="100"/>
      <c r="AA536" s="100"/>
      <c r="AC536" s="100"/>
    </row>
    <row r="537" spans="1:29" ht="15.75" hidden="1" thickBot="1" x14ac:dyDescent="0.3">
      <c r="B537" s="263" t="s">
        <v>598</v>
      </c>
      <c r="C537" s="264"/>
      <c r="D537" s="265"/>
      <c r="E537" s="265"/>
      <c r="F537" s="265"/>
      <c r="G537" s="265"/>
      <c r="H537" s="267"/>
      <c r="I537" s="267"/>
      <c r="J537" s="295"/>
      <c r="K537" s="265"/>
      <c r="L537" s="265"/>
      <c r="M537" s="266"/>
      <c r="N537" s="264"/>
      <c r="O537" s="264"/>
      <c r="P537" s="267"/>
      <c r="Q537" s="267"/>
      <c r="R537" s="267"/>
      <c r="S537" s="267"/>
      <c r="T537" s="267"/>
      <c r="U537" s="267"/>
      <c r="V537" s="267"/>
      <c r="W537" s="267"/>
      <c r="X537" s="267"/>
      <c r="Y537" s="267"/>
      <c r="Z537" s="267"/>
      <c r="AA537" s="268"/>
      <c r="AB537" s="99"/>
      <c r="AC537" s="100"/>
    </row>
    <row r="538" spans="1:29" ht="15.75" hidden="1" thickBot="1" x14ac:dyDescent="0.3">
      <c r="B538" s="1" t="s">
        <v>394</v>
      </c>
      <c r="H538" s="167"/>
      <c r="I538" s="167"/>
      <c r="J538" s="294"/>
      <c r="P538" s="100"/>
      <c r="Q538" s="167">
        <f>SUM(Q475/Q473*100)</f>
        <v>7.4789355738286476</v>
      </c>
      <c r="R538" s="167"/>
      <c r="S538" s="100"/>
      <c r="T538" s="100"/>
      <c r="U538" s="167"/>
      <c r="V538" s="167">
        <f>SUM(V475/V473*100)</f>
        <v>100</v>
      </c>
      <c r="W538" s="100">
        <f>SUM(W475/W473*100)</f>
        <v>19.975210933838511</v>
      </c>
      <c r="X538" s="100"/>
      <c r="Y538" s="167"/>
      <c r="Z538" s="100">
        <f>SUM(Z475/Z473*100)</f>
        <v>31.999784345916183</v>
      </c>
      <c r="AA538" s="100"/>
      <c r="AB538" s="102" t="e">
        <f>SUM(AB475/AB473*100)</f>
        <v>#DIV/0!</v>
      </c>
      <c r="AC538" s="100"/>
    </row>
    <row r="539" spans="1:29" ht="15.75" hidden="1" thickBot="1" x14ac:dyDescent="0.3">
      <c r="B539" s="269" t="s">
        <v>421</v>
      </c>
      <c r="C539" s="266"/>
      <c r="D539" s="270"/>
      <c r="E539" s="270"/>
      <c r="F539" s="270"/>
      <c r="G539" s="270"/>
      <c r="H539" s="267"/>
      <c r="I539" s="267"/>
      <c r="J539" s="295"/>
      <c r="K539" s="270"/>
      <c r="L539" s="270"/>
      <c r="M539" s="266"/>
      <c r="N539" s="266"/>
      <c r="O539" s="266"/>
      <c r="P539" s="267"/>
      <c r="Q539" s="267"/>
      <c r="R539" s="267"/>
      <c r="S539" s="267"/>
      <c r="T539" s="267"/>
      <c r="U539" s="267"/>
      <c r="V539" s="267"/>
      <c r="W539" s="267"/>
      <c r="X539" s="267"/>
      <c r="Y539" s="267"/>
      <c r="Z539" s="267"/>
      <c r="AA539" s="271"/>
      <c r="AC539" s="100"/>
    </row>
    <row r="540" spans="1:29" hidden="1" x14ac:dyDescent="0.25">
      <c r="B540" s="8" t="s">
        <v>395</v>
      </c>
      <c r="C540" s="8"/>
      <c r="D540" s="272"/>
      <c r="E540" s="272"/>
      <c r="F540" s="272"/>
      <c r="G540" s="272"/>
      <c r="H540" s="167"/>
      <c r="I540" s="167"/>
      <c r="J540" s="293"/>
      <c r="K540" s="272"/>
      <c r="L540" s="272"/>
      <c r="N540" s="99"/>
      <c r="O540" s="99"/>
      <c r="P540" s="99"/>
      <c r="Q540" s="167"/>
      <c r="R540" s="167"/>
      <c r="S540" s="99"/>
      <c r="T540" s="99"/>
      <c r="U540" s="99"/>
      <c r="V540" s="99"/>
      <c r="W540" s="99"/>
      <c r="X540" s="167"/>
      <c r="Y540" s="102"/>
      <c r="Z540" s="99"/>
      <c r="AA540" s="99"/>
      <c r="AB540" s="6"/>
      <c r="AC540" s="100"/>
    </row>
    <row r="541" spans="1:29" hidden="1" x14ac:dyDescent="0.25">
      <c r="B541" s="8" t="s">
        <v>396</v>
      </c>
      <c r="C541" s="8"/>
      <c r="D541" s="272"/>
      <c r="E541" s="272"/>
      <c r="F541" s="272"/>
      <c r="G541" s="272"/>
      <c r="H541" s="167"/>
      <c r="I541" s="167"/>
      <c r="J541" s="296"/>
      <c r="K541" s="272"/>
      <c r="L541" s="272"/>
      <c r="N541" s="8"/>
      <c r="O541" s="8"/>
      <c r="P541" s="102"/>
      <c r="R541" s="167"/>
      <c r="S541" s="102"/>
      <c r="T541" s="102"/>
      <c r="U541" s="102"/>
      <c r="V541" s="102"/>
      <c r="W541" s="102"/>
      <c r="X541" s="167"/>
      <c r="Y541" s="99"/>
      <c r="Z541" s="102"/>
      <c r="AA541" s="99"/>
      <c r="AC541" s="100"/>
    </row>
    <row r="542" spans="1:29" hidden="1" x14ac:dyDescent="0.25">
      <c r="J542" s="294"/>
      <c r="P542" s="167"/>
      <c r="U542" s="167"/>
      <c r="Y542" s="167"/>
    </row>
    <row r="543" spans="1:29" hidden="1" x14ac:dyDescent="0.25">
      <c r="B543" s="518" t="s">
        <v>602</v>
      </c>
      <c r="C543" s="518"/>
      <c r="D543" s="521"/>
      <c r="E543" s="521"/>
      <c r="F543" s="521"/>
      <c r="G543" s="521"/>
      <c r="H543" s="518"/>
      <c r="I543" s="518"/>
      <c r="J543" s="519"/>
      <c r="K543" s="521"/>
      <c r="L543" s="521"/>
      <c r="M543" s="518"/>
      <c r="N543" s="518"/>
      <c r="O543" s="518"/>
      <c r="P543" s="520"/>
      <c r="Q543" s="518"/>
      <c r="R543" s="518"/>
      <c r="S543" s="518"/>
      <c r="T543" s="518"/>
      <c r="U543" s="518"/>
      <c r="V543" s="518"/>
      <c r="W543" s="518"/>
      <c r="X543" s="520">
        <v>43728.7</v>
      </c>
      <c r="Y543" s="520"/>
      <c r="Z543" s="520"/>
      <c r="AA543" s="520">
        <v>11551.3</v>
      </c>
    </row>
    <row r="544" spans="1:29" hidden="1" x14ac:dyDescent="0.25"/>
    <row r="545" spans="1:25" hidden="1" x14ac:dyDescent="0.25">
      <c r="A545" s="1"/>
      <c r="D545" s="1"/>
      <c r="E545" s="1"/>
      <c r="F545" s="1"/>
      <c r="G545" s="1"/>
      <c r="H545" s="99"/>
      <c r="I545" s="99"/>
      <c r="P545" s="167"/>
      <c r="R545" s="99"/>
      <c r="U545" s="1"/>
      <c r="V545" s="1"/>
      <c r="Y545" s="1"/>
    </row>
    <row r="546" spans="1:25" ht="12.75" customHeight="1" x14ac:dyDescent="0.25"/>
  </sheetData>
  <mergeCells count="84">
    <mergeCell ref="B508:C508"/>
    <mergeCell ref="B510:C510"/>
    <mergeCell ref="B515:C515"/>
    <mergeCell ref="B520:C520"/>
    <mergeCell ref="B524:C524"/>
    <mergeCell ref="B527:C527"/>
    <mergeCell ref="Z411:Z413"/>
    <mergeCell ref="AA411:AA413"/>
    <mergeCell ref="B486:C486"/>
    <mergeCell ref="B490:C490"/>
    <mergeCell ref="B497:C497"/>
    <mergeCell ref="B503:C503"/>
    <mergeCell ref="W411:W413"/>
    <mergeCell ref="X411:X413"/>
    <mergeCell ref="G410:G413"/>
    <mergeCell ref="H410:H413"/>
    <mergeCell ref="K410:L410"/>
    <mergeCell ref="M410:M413"/>
    <mergeCell ref="N410:O410"/>
    <mergeCell ref="P410:P413"/>
    <mergeCell ref="F410:F413"/>
    <mergeCell ref="Z410:AA410"/>
    <mergeCell ref="AB410:AB413"/>
    <mergeCell ref="J411:J413"/>
    <mergeCell ref="K411:K413"/>
    <mergeCell ref="L411:L413"/>
    <mergeCell ref="N411:N413"/>
    <mergeCell ref="O411:O413"/>
    <mergeCell ref="S411:S413"/>
    <mergeCell ref="T411:T413"/>
    <mergeCell ref="U411:U413"/>
    <mergeCell ref="Q410:Q413"/>
    <mergeCell ref="R410:R413"/>
    <mergeCell ref="S410:T410"/>
    <mergeCell ref="V410:V413"/>
    <mergeCell ref="W410:X410"/>
    <mergeCell ref="Y410:Y413"/>
    <mergeCell ref="B398:B399"/>
    <mergeCell ref="B410:B413"/>
    <mergeCell ref="C410:C413"/>
    <mergeCell ref="D410:D413"/>
    <mergeCell ref="E410:E413"/>
    <mergeCell ref="AB8:AB11"/>
    <mergeCell ref="Q8:Q11"/>
    <mergeCell ref="R8:R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O9:O11"/>
    <mergeCell ref="I8:I11"/>
    <mergeCell ref="J8:J11"/>
    <mergeCell ref="K8:L8"/>
    <mergeCell ref="M8:M11"/>
    <mergeCell ref="N8:O8"/>
    <mergeCell ref="H8:H11"/>
    <mergeCell ref="N3:O3"/>
    <mergeCell ref="S3:T3"/>
    <mergeCell ref="W3:X3"/>
    <mergeCell ref="Z3:AA3"/>
    <mergeCell ref="N4:S4"/>
    <mergeCell ref="B6:AA6"/>
    <mergeCell ref="B8:B11"/>
    <mergeCell ref="D8:D11"/>
    <mergeCell ref="E8:E11"/>
    <mergeCell ref="F8:F11"/>
    <mergeCell ref="G8:G11"/>
    <mergeCell ref="P8:P11"/>
    <mergeCell ref="K9:K11"/>
    <mergeCell ref="L9:L11"/>
    <mergeCell ref="N9:N11"/>
    <mergeCell ref="N1:O1"/>
    <mergeCell ref="S1:T1"/>
    <mergeCell ref="W1:X1"/>
    <mergeCell ref="Z1:AA1"/>
    <mergeCell ref="N2:O2"/>
    <mergeCell ref="S2:T2"/>
    <mergeCell ref="W2:X2"/>
    <mergeCell ref="Z2:AA2"/>
  </mergeCells>
  <pageMargins left="0.23622047244094491" right="0.23622047244094491" top="0.74803149606299213" bottom="0.74803149606299213" header="0.31496062992125984" footer="0.31496062992125984"/>
  <pageSetup paperSize="8" scale="7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1"/>
  <sheetViews>
    <sheetView topLeftCell="B6" workbookViewId="0">
      <selection activeCell="B573" sqref="B573"/>
    </sheetView>
  </sheetViews>
  <sheetFormatPr defaultRowHeight="15" outlineLevelRow="2" outlineLevelCol="1" x14ac:dyDescent="0.25"/>
  <cols>
    <col min="1" max="1" width="4.28515625" style="34" hidden="1" customWidth="1"/>
    <col min="2" max="2" width="88" style="1" customWidth="1"/>
    <col min="3" max="3" width="28.42578125" style="1" hidden="1" customWidth="1"/>
    <col min="4" max="4" width="7.140625" style="5" hidden="1" customWidth="1" outlineLevel="1"/>
    <col min="5" max="5" width="6.7109375" style="5" hidden="1" customWidth="1" outlineLevel="1"/>
    <col min="6" max="6" width="7.42578125" style="5" hidden="1" customWidth="1" outlineLevel="1"/>
    <col min="7" max="7" width="12.140625" style="5" hidden="1" customWidth="1" collapsed="1"/>
    <col min="8" max="8" width="25.85546875" style="8" hidden="1" customWidth="1"/>
    <col min="9" max="9" width="24.85546875" style="8" hidden="1" customWidth="1"/>
    <col min="10" max="10" width="17.85546875" style="278" customWidth="1"/>
    <col min="11" max="11" width="14.7109375" style="5" hidden="1" customWidth="1"/>
    <col min="12" max="12" width="16.140625" style="5" hidden="1" customWidth="1"/>
    <col min="13" max="13" width="20.5703125" style="8" hidden="1" customWidth="1"/>
    <col min="14" max="14" width="14.42578125" style="1" hidden="1" customWidth="1"/>
    <col min="15" max="15" width="14" style="1" hidden="1" customWidth="1"/>
    <col min="16" max="16" width="17.7109375" style="8" customWidth="1"/>
    <col min="17" max="17" width="23" style="8" hidden="1" customWidth="1"/>
    <col min="18" max="18" width="19.28515625" style="8" customWidth="1"/>
    <col min="19" max="19" width="21.28515625" style="1" hidden="1" customWidth="1"/>
    <col min="20" max="20" width="18.5703125" style="1" customWidth="1"/>
    <col min="21" max="21" width="18" style="8" customWidth="1"/>
    <col min="22" max="22" width="19.7109375" style="8" hidden="1" customWidth="1"/>
    <col min="23" max="23" width="18.140625" style="1" customWidth="1"/>
    <col min="24" max="24" width="19.7109375" style="1" customWidth="1"/>
    <col min="25" max="25" width="18.28515625" style="8" customWidth="1"/>
    <col min="26" max="26" width="18.140625" style="1" customWidth="1"/>
    <col min="27" max="27" width="19.140625" style="1" customWidth="1"/>
    <col min="28" max="28" width="15.5703125" style="1" hidden="1" customWidth="1"/>
    <col min="29" max="29" width="13" style="1" hidden="1" customWidth="1"/>
    <col min="30" max="31" width="18.7109375" style="1" customWidth="1"/>
    <col min="32" max="33" width="17" style="1" customWidth="1"/>
    <col min="34" max="265" width="9.140625" style="1"/>
    <col min="266" max="266" width="68.28515625" style="1" customWidth="1"/>
    <col min="267" max="268" width="9.140625" style="1"/>
    <col min="269" max="269" width="9.28515625" style="1" bestFit="1" customWidth="1"/>
    <col min="270" max="270" width="14.7109375" style="1" customWidth="1"/>
    <col min="271" max="271" width="20.5703125" style="1" customWidth="1"/>
    <col min="272" max="272" width="15.85546875" style="1" customWidth="1"/>
    <col min="273" max="273" width="15.7109375" style="1" customWidth="1"/>
    <col min="274" max="274" width="14.85546875" style="1" customWidth="1"/>
    <col min="275" max="521" width="9.140625" style="1"/>
    <col min="522" max="522" width="68.28515625" style="1" customWidth="1"/>
    <col min="523" max="524" width="9.140625" style="1"/>
    <col min="525" max="525" width="9.28515625" style="1" bestFit="1" customWidth="1"/>
    <col min="526" max="526" width="14.7109375" style="1" customWidth="1"/>
    <col min="527" max="527" width="20.5703125" style="1" customWidth="1"/>
    <col min="528" max="528" width="15.85546875" style="1" customWidth="1"/>
    <col min="529" max="529" width="15.7109375" style="1" customWidth="1"/>
    <col min="530" max="530" width="14.85546875" style="1" customWidth="1"/>
    <col min="531" max="777" width="9.140625" style="1"/>
    <col min="778" max="778" width="68.28515625" style="1" customWidth="1"/>
    <col min="779" max="780" width="9.140625" style="1"/>
    <col min="781" max="781" width="9.28515625" style="1" bestFit="1" customWidth="1"/>
    <col min="782" max="782" width="14.7109375" style="1" customWidth="1"/>
    <col min="783" max="783" width="20.5703125" style="1" customWidth="1"/>
    <col min="784" max="784" width="15.85546875" style="1" customWidth="1"/>
    <col min="785" max="785" width="15.7109375" style="1" customWidth="1"/>
    <col min="786" max="786" width="14.85546875" style="1" customWidth="1"/>
    <col min="787" max="1033" width="9.140625" style="1"/>
    <col min="1034" max="1034" width="68.28515625" style="1" customWidth="1"/>
    <col min="1035" max="1036" width="9.140625" style="1"/>
    <col min="1037" max="1037" width="9.28515625" style="1" bestFit="1" customWidth="1"/>
    <col min="1038" max="1038" width="14.7109375" style="1" customWidth="1"/>
    <col min="1039" max="1039" width="20.5703125" style="1" customWidth="1"/>
    <col min="1040" max="1040" width="15.85546875" style="1" customWidth="1"/>
    <col min="1041" max="1041" width="15.7109375" style="1" customWidth="1"/>
    <col min="1042" max="1042" width="14.85546875" style="1" customWidth="1"/>
    <col min="1043" max="1289" width="9.140625" style="1"/>
    <col min="1290" max="1290" width="68.28515625" style="1" customWidth="1"/>
    <col min="1291" max="1292" width="9.140625" style="1"/>
    <col min="1293" max="1293" width="9.28515625" style="1" bestFit="1" customWidth="1"/>
    <col min="1294" max="1294" width="14.7109375" style="1" customWidth="1"/>
    <col min="1295" max="1295" width="20.5703125" style="1" customWidth="1"/>
    <col min="1296" max="1296" width="15.85546875" style="1" customWidth="1"/>
    <col min="1297" max="1297" width="15.7109375" style="1" customWidth="1"/>
    <col min="1298" max="1298" width="14.85546875" style="1" customWidth="1"/>
    <col min="1299" max="1545" width="9.140625" style="1"/>
    <col min="1546" max="1546" width="68.28515625" style="1" customWidth="1"/>
    <col min="1547" max="1548" width="9.140625" style="1"/>
    <col min="1549" max="1549" width="9.28515625" style="1" bestFit="1" customWidth="1"/>
    <col min="1550" max="1550" width="14.7109375" style="1" customWidth="1"/>
    <col min="1551" max="1551" width="20.5703125" style="1" customWidth="1"/>
    <col min="1552" max="1552" width="15.85546875" style="1" customWidth="1"/>
    <col min="1553" max="1553" width="15.7109375" style="1" customWidth="1"/>
    <col min="1554" max="1554" width="14.85546875" style="1" customWidth="1"/>
    <col min="1555" max="1801" width="9.140625" style="1"/>
    <col min="1802" max="1802" width="68.28515625" style="1" customWidth="1"/>
    <col min="1803" max="1804" width="9.140625" style="1"/>
    <col min="1805" max="1805" width="9.28515625" style="1" bestFit="1" customWidth="1"/>
    <col min="1806" max="1806" width="14.7109375" style="1" customWidth="1"/>
    <col min="1807" max="1807" width="20.5703125" style="1" customWidth="1"/>
    <col min="1808" max="1808" width="15.85546875" style="1" customWidth="1"/>
    <col min="1809" max="1809" width="15.7109375" style="1" customWidth="1"/>
    <col min="1810" max="1810" width="14.85546875" style="1" customWidth="1"/>
    <col min="1811" max="2057" width="9.140625" style="1"/>
    <col min="2058" max="2058" width="68.28515625" style="1" customWidth="1"/>
    <col min="2059" max="2060" width="9.140625" style="1"/>
    <col min="2061" max="2061" width="9.28515625" style="1" bestFit="1" customWidth="1"/>
    <col min="2062" max="2062" width="14.7109375" style="1" customWidth="1"/>
    <col min="2063" max="2063" width="20.5703125" style="1" customWidth="1"/>
    <col min="2064" max="2064" width="15.85546875" style="1" customWidth="1"/>
    <col min="2065" max="2065" width="15.7109375" style="1" customWidth="1"/>
    <col min="2066" max="2066" width="14.85546875" style="1" customWidth="1"/>
    <col min="2067" max="2313" width="9.140625" style="1"/>
    <col min="2314" max="2314" width="68.28515625" style="1" customWidth="1"/>
    <col min="2315" max="2316" width="9.140625" style="1"/>
    <col min="2317" max="2317" width="9.28515625" style="1" bestFit="1" customWidth="1"/>
    <col min="2318" max="2318" width="14.7109375" style="1" customWidth="1"/>
    <col min="2319" max="2319" width="20.5703125" style="1" customWidth="1"/>
    <col min="2320" max="2320" width="15.85546875" style="1" customWidth="1"/>
    <col min="2321" max="2321" width="15.7109375" style="1" customWidth="1"/>
    <col min="2322" max="2322" width="14.85546875" style="1" customWidth="1"/>
    <col min="2323" max="2569" width="9.140625" style="1"/>
    <col min="2570" max="2570" width="68.28515625" style="1" customWidth="1"/>
    <col min="2571" max="2572" width="9.140625" style="1"/>
    <col min="2573" max="2573" width="9.28515625" style="1" bestFit="1" customWidth="1"/>
    <col min="2574" max="2574" width="14.7109375" style="1" customWidth="1"/>
    <col min="2575" max="2575" width="20.5703125" style="1" customWidth="1"/>
    <col min="2576" max="2576" width="15.85546875" style="1" customWidth="1"/>
    <col min="2577" max="2577" width="15.7109375" style="1" customWidth="1"/>
    <col min="2578" max="2578" width="14.85546875" style="1" customWidth="1"/>
    <col min="2579" max="2825" width="9.140625" style="1"/>
    <col min="2826" max="2826" width="68.28515625" style="1" customWidth="1"/>
    <col min="2827" max="2828" width="9.140625" style="1"/>
    <col min="2829" max="2829" width="9.28515625" style="1" bestFit="1" customWidth="1"/>
    <col min="2830" max="2830" width="14.7109375" style="1" customWidth="1"/>
    <col min="2831" max="2831" width="20.5703125" style="1" customWidth="1"/>
    <col min="2832" max="2832" width="15.85546875" style="1" customWidth="1"/>
    <col min="2833" max="2833" width="15.7109375" style="1" customWidth="1"/>
    <col min="2834" max="2834" width="14.85546875" style="1" customWidth="1"/>
    <col min="2835" max="3081" width="9.140625" style="1"/>
    <col min="3082" max="3082" width="68.28515625" style="1" customWidth="1"/>
    <col min="3083" max="3084" width="9.140625" style="1"/>
    <col min="3085" max="3085" width="9.28515625" style="1" bestFit="1" customWidth="1"/>
    <col min="3086" max="3086" width="14.7109375" style="1" customWidth="1"/>
    <col min="3087" max="3087" width="20.5703125" style="1" customWidth="1"/>
    <col min="3088" max="3088" width="15.85546875" style="1" customWidth="1"/>
    <col min="3089" max="3089" width="15.7109375" style="1" customWidth="1"/>
    <col min="3090" max="3090" width="14.85546875" style="1" customWidth="1"/>
    <col min="3091" max="3337" width="9.140625" style="1"/>
    <col min="3338" max="3338" width="68.28515625" style="1" customWidth="1"/>
    <col min="3339" max="3340" width="9.140625" style="1"/>
    <col min="3341" max="3341" width="9.28515625" style="1" bestFit="1" customWidth="1"/>
    <col min="3342" max="3342" width="14.7109375" style="1" customWidth="1"/>
    <col min="3343" max="3343" width="20.5703125" style="1" customWidth="1"/>
    <col min="3344" max="3344" width="15.85546875" style="1" customWidth="1"/>
    <col min="3345" max="3345" width="15.7109375" style="1" customWidth="1"/>
    <col min="3346" max="3346" width="14.85546875" style="1" customWidth="1"/>
    <col min="3347" max="3593" width="9.140625" style="1"/>
    <col min="3594" max="3594" width="68.28515625" style="1" customWidth="1"/>
    <col min="3595" max="3596" width="9.140625" style="1"/>
    <col min="3597" max="3597" width="9.28515625" style="1" bestFit="1" customWidth="1"/>
    <col min="3598" max="3598" width="14.7109375" style="1" customWidth="1"/>
    <col min="3599" max="3599" width="20.5703125" style="1" customWidth="1"/>
    <col min="3600" max="3600" width="15.85546875" style="1" customWidth="1"/>
    <col min="3601" max="3601" width="15.7109375" style="1" customWidth="1"/>
    <col min="3602" max="3602" width="14.85546875" style="1" customWidth="1"/>
    <col min="3603" max="3849" width="9.140625" style="1"/>
    <col min="3850" max="3850" width="68.28515625" style="1" customWidth="1"/>
    <col min="3851" max="3852" width="9.140625" style="1"/>
    <col min="3853" max="3853" width="9.28515625" style="1" bestFit="1" customWidth="1"/>
    <col min="3854" max="3854" width="14.7109375" style="1" customWidth="1"/>
    <col min="3855" max="3855" width="20.5703125" style="1" customWidth="1"/>
    <col min="3856" max="3856" width="15.85546875" style="1" customWidth="1"/>
    <col min="3857" max="3857" width="15.7109375" style="1" customWidth="1"/>
    <col min="3858" max="3858" width="14.85546875" style="1" customWidth="1"/>
    <col min="3859" max="4105" width="9.140625" style="1"/>
    <col min="4106" max="4106" width="68.28515625" style="1" customWidth="1"/>
    <col min="4107" max="4108" width="9.140625" style="1"/>
    <col min="4109" max="4109" width="9.28515625" style="1" bestFit="1" customWidth="1"/>
    <col min="4110" max="4110" width="14.7109375" style="1" customWidth="1"/>
    <col min="4111" max="4111" width="20.5703125" style="1" customWidth="1"/>
    <col min="4112" max="4112" width="15.85546875" style="1" customWidth="1"/>
    <col min="4113" max="4113" width="15.7109375" style="1" customWidth="1"/>
    <col min="4114" max="4114" width="14.85546875" style="1" customWidth="1"/>
    <col min="4115" max="4361" width="9.140625" style="1"/>
    <col min="4362" max="4362" width="68.28515625" style="1" customWidth="1"/>
    <col min="4363" max="4364" width="9.140625" style="1"/>
    <col min="4365" max="4365" width="9.28515625" style="1" bestFit="1" customWidth="1"/>
    <col min="4366" max="4366" width="14.7109375" style="1" customWidth="1"/>
    <col min="4367" max="4367" width="20.5703125" style="1" customWidth="1"/>
    <col min="4368" max="4368" width="15.85546875" style="1" customWidth="1"/>
    <col min="4369" max="4369" width="15.7109375" style="1" customWidth="1"/>
    <col min="4370" max="4370" width="14.85546875" style="1" customWidth="1"/>
    <col min="4371" max="4617" width="9.140625" style="1"/>
    <col min="4618" max="4618" width="68.28515625" style="1" customWidth="1"/>
    <col min="4619" max="4620" width="9.140625" style="1"/>
    <col min="4621" max="4621" width="9.28515625" style="1" bestFit="1" customWidth="1"/>
    <col min="4622" max="4622" width="14.7109375" style="1" customWidth="1"/>
    <col min="4623" max="4623" width="20.5703125" style="1" customWidth="1"/>
    <col min="4624" max="4624" width="15.85546875" style="1" customWidth="1"/>
    <col min="4625" max="4625" width="15.7109375" style="1" customWidth="1"/>
    <col min="4626" max="4626" width="14.85546875" style="1" customWidth="1"/>
    <col min="4627" max="4873" width="9.140625" style="1"/>
    <col min="4874" max="4874" width="68.28515625" style="1" customWidth="1"/>
    <col min="4875" max="4876" width="9.140625" style="1"/>
    <col min="4877" max="4877" width="9.28515625" style="1" bestFit="1" customWidth="1"/>
    <col min="4878" max="4878" width="14.7109375" style="1" customWidth="1"/>
    <col min="4879" max="4879" width="20.5703125" style="1" customWidth="1"/>
    <col min="4880" max="4880" width="15.85546875" style="1" customWidth="1"/>
    <col min="4881" max="4881" width="15.7109375" style="1" customWidth="1"/>
    <col min="4882" max="4882" width="14.85546875" style="1" customWidth="1"/>
    <col min="4883" max="5129" width="9.140625" style="1"/>
    <col min="5130" max="5130" width="68.28515625" style="1" customWidth="1"/>
    <col min="5131" max="5132" width="9.140625" style="1"/>
    <col min="5133" max="5133" width="9.28515625" style="1" bestFit="1" customWidth="1"/>
    <col min="5134" max="5134" width="14.7109375" style="1" customWidth="1"/>
    <col min="5135" max="5135" width="20.5703125" style="1" customWidth="1"/>
    <col min="5136" max="5136" width="15.85546875" style="1" customWidth="1"/>
    <col min="5137" max="5137" width="15.7109375" style="1" customWidth="1"/>
    <col min="5138" max="5138" width="14.85546875" style="1" customWidth="1"/>
    <col min="5139" max="5385" width="9.140625" style="1"/>
    <col min="5386" max="5386" width="68.28515625" style="1" customWidth="1"/>
    <col min="5387" max="5388" width="9.140625" style="1"/>
    <col min="5389" max="5389" width="9.28515625" style="1" bestFit="1" customWidth="1"/>
    <col min="5390" max="5390" width="14.7109375" style="1" customWidth="1"/>
    <col min="5391" max="5391" width="20.5703125" style="1" customWidth="1"/>
    <col min="5392" max="5392" width="15.85546875" style="1" customWidth="1"/>
    <col min="5393" max="5393" width="15.7109375" style="1" customWidth="1"/>
    <col min="5394" max="5394" width="14.85546875" style="1" customWidth="1"/>
    <col min="5395" max="5641" width="9.140625" style="1"/>
    <col min="5642" max="5642" width="68.28515625" style="1" customWidth="1"/>
    <col min="5643" max="5644" width="9.140625" style="1"/>
    <col min="5645" max="5645" width="9.28515625" style="1" bestFit="1" customWidth="1"/>
    <col min="5646" max="5646" width="14.7109375" style="1" customWidth="1"/>
    <col min="5647" max="5647" width="20.5703125" style="1" customWidth="1"/>
    <col min="5648" max="5648" width="15.85546875" style="1" customWidth="1"/>
    <col min="5649" max="5649" width="15.7109375" style="1" customWidth="1"/>
    <col min="5650" max="5650" width="14.85546875" style="1" customWidth="1"/>
    <col min="5651" max="5897" width="9.140625" style="1"/>
    <col min="5898" max="5898" width="68.28515625" style="1" customWidth="1"/>
    <col min="5899" max="5900" width="9.140625" style="1"/>
    <col min="5901" max="5901" width="9.28515625" style="1" bestFit="1" customWidth="1"/>
    <col min="5902" max="5902" width="14.7109375" style="1" customWidth="1"/>
    <col min="5903" max="5903" width="20.5703125" style="1" customWidth="1"/>
    <col min="5904" max="5904" width="15.85546875" style="1" customWidth="1"/>
    <col min="5905" max="5905" width="15.7109375" style="1" customWidth="1"/>
    <col min="5906" max="5906" width="14.85546875" style="1" customWidth="1"/>
    <col min="5907" max="6153" width="9.140625" style="1"/>
    <col min="6154" max="6154" width="68.28515625" style="1" customWidth="1"/>
    <col min="6155" max="6156" width="9.140625" style="1"/>
    <col min="6157" max="6157" width="9.28515625" style="1" bestFit="1" customWidth="1"/>
    <col min="6158" max="6158" width="14.7109375" style="1" customWidth="1"/>
    <col min="6159" max="6159" width="20.5703125" style="1" customWidth="1"/>
    <col min="6160" max="6160" width="15.85546875" style="1" customWidth="1"/>
    <col min="6161" max="6161" width="15.7109375" style="1" customWidth="1"/>
    <col min="6162" max="6162" width="14.85546875" style="1" customWidth="1"/>
    <col min="6163" max="6409" width="9.140625" style="1"/>
    <col min="6410" max="6410" width="68.28515625" style="1" customWidth="1"/>
    <col min="6411" max="6412" width="9.140625" style="1"/>
    <col min="6413" max="6413" width="9.28515625" style="1" bestFit="1" customWidth="1"/>
    <col min="6414" max="6414" width="14.7109375" style="1" customWidth="1"/>
    <col min="6415" max="6415" width="20.5703125" style="1" customWidth="1"/>
    <col min="6416" max="6416" width="15.85546875" style="1" customWidth="1"/>
    <col min="6417" max="6417" width="15.7109375" style="1" customWidth="1"/>
    <col min="6418" max="6418" width="14.85546875" style="1" customWidth="1"/>
    <col min="6419" max="6665" width="9.140625" style="1"/>
    <col min="6666" max="6666" width="68.28515625" style="1" customWidth="1"/>
    <col min="6667" max="6668" width="9.140625" style="1"/>
    <col min="6669" max="6669" width="9.28515625" style="1" bestFit="1" customWidth="1"/>
    <col min="6670" max="6670" width="14.7109375" style="1" customWidth="1"/>
    <col min="6671" max="6671" width="20.5703125" style="1" customWidth="1"/>
    <col min="6672" max="6672" width="15.85546875" style="1" customWidth="1"/>
    <col min="6673" max="6673" width="15.7109375" style="1" customWidth="1"/>
    <col min="6674" max="6674" width="14.85546875" style="1" customWidth="1"/>
    <col min="6675" max="6921" width="9.140625" style="1"/>
    <col min="6922" max="6922" width="68.28515625" style="1" customWidth="1"/>
    <col min="6923" max="6924" width="9.140625" style="1"/>
    <col min="6925" max="6925" width="9.28515625" style="1" bestFit="1" customWidth="1"/>
    <col min="6926" max="6926" width="14.7109375" style="1" customWidth="1"/>
    <col min="6927" max="6927" width="20.5703125" style="1" customWidth="1"/>
    <col min="6928" max="6928" width="15.85546875" style="1" customWidth="1"/>
    <col min="6929" max="6929" width="15.7109375" style="1" customWidth="1"/>
    <col min="6930" max="6930" width="14.85546875" style="1" customWidth="1"/>
    <col min="6931" max="7177" width="9.140625" style="1"/>
    <col min="7178" max="7178" width="68.28515625" style="1" customWidth="1"/>
    <col min="7179" max="7180" width="9.140625" style="1"/>
    <col min="7181" max="7181" width="9.28515625" style="1" bestFit="1" customWidth="1"/>
    <col min="7182" max="7182" width="14.7109375" style="1" customWidth="1"/>
    <col min="7183" max="7183" width="20.5703125" style="1" customWidth="1"/>
    <col min="7184" max="7184" width="15.85546875" style="1" customWidth="1"/>
    <col min="7185" max="7185" width="15.7109375" style="1" customWidth="1"/>
    <col min="7186" max="7186" width="14.85546875" style="1" customWidth="1"/>
    <col min="7187" max="7433" width="9.140625" style="1"/>
    <col min="7434" max="7434" width="68.28515625" style="1" customWidth="1"/>
    <col min="7435" max="7436" width="9.140625" style="1"/>
    <col min="7437" max="7437" width="9.28515625" style="1" bestFit="1" customWidth="1"/>
    <col min="7438" max="7438" width="14.7109375" style="1" customWidth="1"/>
    <col min="7439" max="7439" width="20.5703125" style="1" customWidth="1"/>
    <col min="7440" max="7440" width="15.85546875" style="1" customWidth="1"/>
    <col min="7441" max="7441" width="15.7109375" style="1" customWidth="1"/>
    <col min="7442" max="7442" width="14.85546875" style="1" customWidth="1"/>
    <col min="7443" max="7689" width="9.140625" style="1"/>
    <col min="7690" max="7690" width="68.28515625" style="1" customWidth="1"/>
    <col min="7691" max="7692" width="9.140625" style="1"/>
    <col min="7693" max="7693" width="9.28515625" style="1" bestFit="1" customWidth="1"/>
    <col min="7694" max="7694" width="14.7109375" style="1" customWidth="1"/>
    <col min="7695" max="7695" width="20.5703125" style="1" customWidth="1"/>
    <col min="7696" max="7696" width="15.85546875" style="1" customWidth="1"/>
    <col min="7697" max="7697" width="15.7109375" style="1" customWidth="1"/>
    <col min="7698" max="7698" width="14.85546875" style="1" customWidth="1"/>
    <col min="7699" max="7945" width="9.140625" style="1"/>
    <col min="7946" max="7946" width="68.28515625" style="1" customWidth="1"/>
    <col min="7947" max="7948" width="9.140625" style="1"/>
    <col min="7949" max="7949" width="9.28515625" style="1" bestFit="1" customWidth="1"/>
    <col min="7950" max="7950" width="14.7109375" style="1" customWidth="1"/>
    <col min="7951" max="7951" width="20.5703125" style="1" customWidth="1"/>
    <col min="7952" max="7952" width="15.85546875" style="1" customWidth="1"/>
    <col min="7953" max="7953" width="15.7109375" style="1" customWidth="1"/>
    <col min="7954" max="7954" width="14.85546875" style="1" customWidth="1"/>
    <col min="7955" max="8201" width="9.140625" style="1"/>
    <col min="8202" max="8202" width="68.28515625" style="1" customWidth="1"/>
    <col min="8203" max="8204" width="9.140625" style="1"/>
    <col min="8205" max="8205" width="9.28515625" style="1" bestFit="1" customWidth="1"/>
    <col min="8206" max="8206" width="14.7109375" style="1" customWidth="1"/>
    <col min="8207" max="8207" width="20.5703125" style="1" customWidth="1"/>
    <col min="8208" max="8208" width="15.85546875" style="1" customWidth="1"/>
    <col min="8209" max="8209" width="15.7109375" style="1" customWidth="1"/>
    <col min="8210" max="8210" width="14.85546875" style="1" customWidth="1"/>
    <col min="8211" max="8457" width="9.140625" style="1"/>
    <col min="8458" max="8458" width="68.28515625" style="1" customWidth="1"/>
    <col min="8459" max="8460" width="9.140625" style="1"/>
    <col min="8461" max="8461" width="9.28515625" style="1" bestFit="1" customWidth="1"/>
    <col min="8462" max="8462" width="14.7109375" style="1" customWidth="1"/>
    <col min="8463" max="8463" width="20.5703125" style="1" customWidth="1"/>
    <col min="8464" max="8464" width="15.85546875" style="1" customWidth="1"/>
    <col min="8465" max="8465" width="15.7109375" style="1" customWidth="1"/>
    <col min="8466" max="8466" width="14.85546875" style="1" customWidth="1"/>
    <col min="8467" max="8713" width="9.140625" style="1"/>
    <col min="8714" max="8714" width="68.28515625" style="1" customWidth="1"/>
    <col min="8715" max="8716" width="9.140625" style="1"/>
    <col min="8717" max="8717" width="9.28515625" style="1" bestFit="1" customWidth="1"/>
    <col min="8718" max="8718" width="14.7109375" style="1" customWidth="1"/>
    <col min="8719" max="8719" width="20.5703125" style="1" customWidth="1"/>
    <col min="8720" max="8720" width="15.85546875" style="1" customWidth="1"/>
    <col min="8721" max="8721" width="15.7109375" style="1" customWidth="1"/>
    <col min="8722" max="8722" width="14.85546875" style="1" customWidth="1"/>
    <col min="8723" max="8969" width="9.140625" style="1"/>
    <col min="8970" max="8970" width="68.28515625" style="1" customWidth="1"/>
    <col min="8971" max="8972" width="9.140625" style="1"/>
    <col min="8973" max="8973" width="9.28515625" style="1" bestFit="1" customWidth="1"/>
    <col min="8974" max="8974" width="14.7109375" style="1" customWidth="1"/>
    <col min="8975" max="8975" width="20.5703125" style="1" customWidth="1"/>
    <col min="8976" max="8976" width="15.85546875" style="1" customWidth="1"/>
    <col min="8977" max="8977" width="15.7109375" style="1" customWidth="1"/>
    <col min="8978" max="8978" width="14.85546875" style="1" customWidth="1"/>
    <col min="8979" max="9225" width="9.140625" style="1"/>
    <col min="9226" max="9226" width="68.28515625" style="1" customWidth="1"/>
    <col min="9227" max="9228" width="9.140625" style="1"/>
    <col min="9229" max="9229" width="9.28515625" style="1" bestFit="1" customWidth="1"/>
    <col min="9230" max="9230" width="14.7109375" style="1" customWidth="1"/>
    <col min="9231" max="9231" width="20.5703125" style="1" customWidth="1"/>
    <col min="9232" max="9232" width="15.85546875" style="1" customWidth="1"/>
    <col min="9233" max="9233" width="15.7109375" style="1" customWidth="1"/>
    <col min="9234" max="9234" width="14.85546875" style="1" customWidth="1"/>
    <col min="9235" max="9481" width="9.140625" style="1"/>
    <col min="9482" max="9482" width="68.28515625" style="1" customWidth="1"/>
    <col min="9483" max="9484" width="9.140625" style="1"/>
    <col min="9485" max="9485" width="9.28515625" style="1" bestFit="1" customWidth="1"/>
    <col min="9486" max="9486" width="14.7109375" style="1" customWidth="1"/>
    <col min="9487" max="9487" width="20.5703125" style="1" customWidth="1"/>
    <col min="9488" max="9488" width="15.85546875" style="1" customWidth="1"/>
    <col min="9489" max="9489" width="15.7109375" style="1" customWidth="1"/>
    <col min="9490" max="9490" width="14.85546875" style="1" customWidth="1"/>
    <col min="9491" max="9737" width="9.140625" style="1"/>
    <col min="9738" max="9738" width="68.28515625" style="1" customWidth="1"/>
    <col min="9739" max="9740" width="9.140625" style="1"/>
    <col min="9741" max="9741" width="9.28515625" style="1" bestFit="1" customWidth="1"/>
    <col min="9742" max="9742" width="14.7109375" style="1" customWidth="1"/>
    <col min="9743" max="9743" width="20.5703125" style="1" customWidth="1"/>
    <col min="9744" max="9744" width="15.85546875" style="1" customWidth="1"/>
    <col min="9745" max="9745" width="15.7109375" style="1" customWidth="1"/>
    <col min="9746" max="9746" width="14.85546875" style="1" customWidth="1"/>
    <col min="9747" max="9993" width="9.140625" style="1"/>
    <col min="9994" max="9994" width="68.28515625" style="1" customWidth="1"/>
    <col min="9995" max="9996" width="9.140625" style="1"/>
    <col min="9997" max="9997" width="9.28515625" style="1" bestFit="1" customWidth="1"/>
    <col min="9998" max="9998" width="14.7109375" style="1" customWidth="1"/>
    <col min="9999" max="9999" width="20.5703125" style="1" customWidth="1"/>
    <col min="10000" max="10000" width="15.85546875" style="1" customWidth="1"/>
    <col min="10001" max="10001" width="15.7109375" style="1" customWidth="1"/>
    <col min="10002" max="10002" width="14.85546875" style="1" customWidth="1"/>
    <col min="10003" max="10249" width="9.140625" style="1"/>
    <col min="10250" max="10250" width="68.28515625" style="1" customWidth="1"/>
    <col min="10251" max="10252" width="9.140625" style="1"/>
    <col min="10253" max="10253" width="9.28515625" style="1" bestFit="1" customWidth="1"/>
    <col min="10254" max="10254" width="14.7109375" style="1" customWidth="1"/>
    <col min="10255" max="10255" width="20.5703125" style="1" customWidth="1"/>
    <col min="10256" max="10256" width="15.85546875" style="1" customWidth="1"/>
    <col min="10257" max="10257" width="15.7109375" style="1" customWidth="1"/>
    <col min="10258" max="10258" width="14.85546875" style="1" customWidth="1"/>
    <col min="10259" max="10505" width="9.140625" style="1"/>
    <col min="10506" max="10506" width="68.28515625" style="1" customWidth="1"/>
    <col min="10507" max="10508" width="9.140625" style="1"/>
    <col min="10509" max="10509" width="9.28515625" style="1" bestFit="1" customWidth="1"/>
    <col min="10510" max="10510" width="14.7109375" style="1" customWidth="1"/>
    <col min="10511" max="10511" width="20.5703125" style="1" customWidth="1"/>
    <col min="10512" max="10512" width="15.85546875" style="1" customWidth="1"/>
    <col min="10513" max="10513" width="15.7109375" style="1" customWidth="1"/>
    <col min="10514" max="10514" width="14.85546875" style="1" customWidth="1"/>
    <col min="10515" max="10761" width="9.140625" style="1"/>
    <col min="10762" max="10762" width="68.28515625" style="1" customWidth="1"/>
    <col min="10763" max="10764" width="9.140625" style="1"/>
    <col min="10765" max="10765" width="9.28515625" style="1" bestFit="1" customWidth="1"/>
    <col min="10766" max="10766" width="14.7109375" style="1" customWidth="1"/>
    <col min="10767" max="10767" width="20.5703125" style="1" customWidth="1"/>
    <col min="10768" max="10768" width="15.85546875" style="1" customWidth="1"/>
    <col min="10769" max="10769" width="15.7109375" style="1" customWidth="1"/>
    <col min="10770" max="10770" width="14.85546875" style="1" customWidth="1"/>
    <col min="10771" max="11017" width="9.140625" style="1"/>
    <col min="11018" max="11018" width="68.28515625" style="1" customWidth="1"/>
    <col min="11019" max="11020" width="9.140625" style="1"/>
    <col min="11021" max="11021" width="9.28515625" style="1" bestFit="1" customWidth="1"/>
    <col min="11022" max="11022" width="14.7109375" style="1" customWidth="1"/>
    <col min="11023" max="11023" width="20.5703125" style="1" customWidth="1"/>
    <col min="11024" max="11024" width="15.85546875" style="1" customWidth="1"/>
    <col min="11025" max="11025" width="15.7109375" style="1" customWidth="1"/>
    <col min="11026" max="11026" width="14.85546875" style="1" customWidth="1"/>
    <col min="11027" max="11273" width="9.140625" style="1"/>
    <col min="11274" max="11274" width="68.28515625" style="1" customWidth="1"/>
    <col min="11275" max="11276" width="9.140625" style="1"/>
    <col min="11277" max="11277" width="9.28515625" style="1" bestFit="1" customWidth="1"/>
    <col min="11278" max="11278" width="14.7109375" style="1" customWidth="1"/>
    <col min="11279" max="11279" width="20.5703125" style="1" customWidth="1"/>
    <col min="11280" max="11280" width="15.85546875" style="1" customWidth="1"/>
    <col min="11281" max="11281" width="15.7109375" style="1" customWidth="1"/>
    <col min="11282" max="11282" width="14.85546875" style="1" customWidth="1"/>
    <col min="11283" max="11529" width="9.140625" style="1"/>
    <col min="11530" max="11530" width="68.28515625" style="1" customWidth="1"/>
    <col min="11531" max="11532" width="9.140625" style="1"/>
    <col min="11533" max="11533" width="9.28515625" style="1" bestFit="1" customWidth="1"/>
    <col min="11534" max="11534" width="14.7109375" style="1" customWidth="1"/>
    <col min="11535" max="11535" width="20.5703125" style="1" customWidth="1"/>
    <col min="11536" max="11536" width="15.85546875" style="1" customWidth="1"/>
    <col min="11537" max="11537" width="15.7109375" style="1" customWidth="1"/>
    <col min="11538" max="11538" width="14.85546875" style="1" customWidth="1"/>
    <col min="11539" max="11785" width="9.140625" style="1"/>
    <col min="11786" max="11786" width="68.28515625" style="1" customWidth="1"/>
    <col min="11787" max="11788" width="9.140625" style="1"/>
    <col min="11789" max="11789" width="9.28515625" style="1" bestFit="1" customWidth="1"/>
    <col min="11790" max="11790" width="14.7109375" style="1" customWidth="1"/>
    <col min="11791" max="11791" width="20.5703125" style="1" customWidth="1"/>
    <col min="11792" max="11792" width="15.85546875" style="1" customWidth="1"/>
    <col min="11793" max="11793" width="15.7109375" style="1" customWidth="1"/>
    <col min="11794" max="11794" width="14.85546875" style="1" customWidth="1"/>
    <col min="11795" max="12041" width="9.140625" style="1"/>
    <col min="12042" max="12042" width="68.28515625" style="1" customWidth="1"/>
    <col min="12043" max="12044" width="9.140625" style="1"/>
    <col min="12045" max="12045" width="9.28515625" style="1" bestFit="1" customWidth="1"/>
    <col min="12046" max="12046" width="14.7109375" style="1" customWidth="1"/>
    <col min="12047" max="12047" width="20.5703125" style="1" customWidth="1"/>
    <col min="12048" max="12048" width="15.85546875" style="1" customWidth="1"/>
    <col min="12049" max="12049" width="15.7109375" style="1" customWidth="1"/>
    <col min="12050" max="12050" width="14.85546875" style="1" customWidth="1"/>
    <col min="12051" max="12297" width="9.140625" style="1"/>
    <col min="12298" max="12298" width="68.28515625" style="1" customWidth="1"/>
    <col min="12299" max="12300" width="9.140625" style="1"/>
    <col min="12301" max="12301" width="9.28515625" style="1" bestFit="1" customWidth="1"/>
    <col min="12302" max="12302" width="14.7109375" style="1" customWidth="1"/>
    <col min="12303" max="12303" width="20.5703125" style="1" customWidth="1"/>
    <col min="12304" max="12304" width="15.85546875" style="1" customWidth="1"/>
    <col min="12305" max="12305" width="15.7109375" style="1" customWidth="1"/>
    <col min="12306" max="12306" width="14.85546875" style="1" customWidth="1"/>
    <col min="12307" max="12553" width="9.140625" style="1"/>
    <col min="12554" max="12554" width="68.28515625" style="1" customWidth="1"/>
    <col min="12555" max="12556" width="9.140625" style="1"/>
    <col min="12557" max="12557" width="9.28515625" style="1" bestFit="1" customWidth="1"/>
    <col min="12558" max="12558" width="14.7109375" style="1" customWidth="1"/>
    <col min="12559" max="12559" width="20.5703125" style="1" customWidth="1"/>
    <col min="12560" max="12560" width="15.85546875" style="1" customWidth="1"/>
    <col min="12561" max="12561" width="15.7109375" style="1" customWidth="1"/>
    <col min="12562" max="12562" width="14.85546875" style="1" customWidth="1"/>
    <col min="12563" max="12809" width="9.140625" style="1"/>
    <col min="12810" max="12810" width="68.28515625" style="1" customWidth="1"/>
    <col min="12811" max="12812" width="9.140625" style="1"/>
    <col min="12813" max="12813" width="9.28515625" style="1" bestFit="1" customWidth="1"/>
    <col min="12814" max="12814" width="14.7109375" style="1" customWidth="1"/>
    <col min="12815" max="12815" width="20.5703125" style="1" customWidth="1"/>
    <col min="12816" max="12816" width="15.85546875" style="1" customWidth="1"/>
    <col min="12817" max="12817" width="15.7109375" style="1" customWidth="1"/>
    <col min="12818" max="12818" width="14.85546875" style="1" customWidth="1"/>
    <col min="12819" max="13065" width="9.140625" style="1"/>
    <col min="13066" max="13066" width="68.28515625" style="1" customWidth="1"/>
    <col min="13067" max="13068" width="9.140625" style="1"/>
    <col min="13069" max="13069" width="9.28515625" style="1" bestFit="1" customWidth="1"/>
    <col min="13070" max="13070" width="14.7109375" style="1" customWidth="1"/>
    <col min="13071" max="13071" width="20.5703125" style="1" customWidth="1"/>
    <col min="13072" max="13072" width="15.85546875" style="1" customWidth="1"/>
    <col min="13073" max="13073" width="15.7109375" style="1" customWidth="1"/>
    <col min="13074" max="13074" width="14.85546875" style="1" customWidth="1"/>
    <col min="13075" max="13321" width="9.140625" style="1"/>
    <col min="13322" max="13322" width="68.28515625" style="1" customWidth="1"/>
    <col min="13323" max="13324" width="9.140625" style="1"/>
    <col min="13325" max="13325" width="9.28515625" style="1" bestFit="1" customWidth="1"/>
    <col min="13326" max="13326" width="14.7109375" style="1" customWidth="1"/>
    <col min="13327" max="13327" width="20.5703125" style="1" customWidth="1"/>
    <col min="13328" max="13328" width="15.85546875" style="1" customWidth="1"/>
    <col min="13329" max="13329" width="15.7109375" style="1" customWidth="1"/>
    <col min="13330" max="13330" width="14.85546875" style="1" customWidth="1"/>
    <col min="13331" max="13577" width="9.140625" style="1"/>
    <col min="13578" max="13578" width="68.28515625" style="1" customWidth="1"/>
    <col min="13579" max="13580" width="9.140625" style="1"/>
    <col min="13581" max="13581" width="9.28515625" style="1" bestFit="1" customWidth="1"/>
    <col min="13582" max="13582" width="14.7109375" style="1" customWidth="1"/>
    <col min="13583" max="13583" width="20.5703125" style="1" customWidth="1"/>
    <col min="13584" max="13584" width="15.85546875" style="1" customWidth="1"/>
    <col min="13585" max="13585" width="15.7109375" style="1" customWidth="1"/>
    <col min="13586" max="13586" width="14.85546875" style="1" customWidth="1"/>
    <col min="13587" max="13833" width="9.140625" style="1"/>
    <col min="13834" max="13834" width="68.28515625" style="1" customWidth="1"/>
    <col min="13835" max="13836" width="9.140625" style="1"/>
    <col min="13837" max="13837" width="9.28515625" style="1" bestFit="1" customWidth="1"/>
    <col min="13838" max="13838" width="14.7109375" style="1" customWidth="1"/>
    <col min="13839" max="13839" width="20.5703125" style="1" customWidth="1"/>
    <col min="13840" max="13840" width="15.85546875" style="1" customWidth="1"/>
    <col min="13841" max="13841" width="15.7109375" style="1" customWidth="1"/>
    <col min="13842" max="13842" width="14.85546875" style="1" customWidth="1"/>
    <col min="13843" max="14089" width="9.140625" style="1"/>
    <col min="14090" max="14090" width="68.28515625" style="1" customWidth="1"/>
    <col min="14091" max="14092" width="9.140625" style="1"/>
    <col min="14093" max="14093" width="9.28515625" style="1" bestFit="1" customWidth="1"/>
    <col min="14094" max="14094" width="14.7109375" style="1" customWidth="1"/>
    <col min="14095" max="14095" width="20.5703125" style="1" customWidth="1"/>
    <col min="14096" max="14096" width="15.85546875" style="1" customWidth="1"/>
    <col min="14097" max="14097" width="15.7109375" style="1" customWidth="1"/>
    <col min="14098" max="14098" width="14.85546875" style="1" customWidth="1"/>
    <col min="14099" max="14345" width="9.140625" style="1"/>
    <col min="14346" max="14346" width="68.28515625" style="1" customWidth="1"/>
    <col min="14347" max="14348" width="9.140625" style="1"/>
    <col min="14349" max="14349" width="9.28515625" style="1" bestFit="1" customWidth="1"/>
    <col min="14350" max="14350" width="14.7109375" style="1" customWidth="1"/>
    <col min="14351" max="14351" width="20.5703125" style="1" customWidth="1"/>
    <col min="14352" max="14352" width="15.85546875" style="1" customWidth="1"/>
    <col min="14353" max="14353" width="15.7109375" style="1" customWidth="1"/>
    <col min="14354" max="14354" width="14.85546875" style="1" customWidth="1"/>
    <col min="14355" max="14601" width="9.140625" style="1"/>
    <col min="14602" max="14602" width="68.28515625" style="1" customWidth="1"/>
    <col min="14603" max="14604" width="9.140625" style="1"/>
    <col min="14605" max="14605" width="9.28515625" style="1" bestFit="1" customWidth="1"/>
    <col min="14606" max="14606" width="14.7109375" style="1" customWidth="1"/>
    <col min="14607" max="14607" width="20.5703125" style="1" customWidth="1"/>
    <col min="14608" max="14608" width="15.85546875" style="1" customWidth="1"/>
    <col min="14609" max="14609" width="15.7109375" style="1" customWidth="1"/>
    <col min="14610" max="14610" width="14.85546875" style="1" customWidth="1"/>
    <col min="14611" max="14857" width="9.140625" style="1"/>
    <col min="14858" max="14858" width="68.28515625" style="1" customWidth="1"/>
    <col min="14859" max="14860" width="9.140625" style="1"/>
    <col min="14861" max="14861" width="9.28515625" style="1" bestFit="1" customWidth="1"/>
    <col min="14862" max="14862" width="14.7109375" style="1" customWidth="1"/>
    <col min="14863" max="14863" width="20.5703125" style="1" customWidth="1"/>
    <col min="14864" max="14864" width="15.85546875" style="1" customWidth="1"/>
    <col min="14865" max="14865" width="15.7109375" style="1" customWidth="1"/>
    <col min="14866" max="14866" width="14.85546875" style="1" customWidth="1"/>
    <col min="14867" max="15113" width="9.140625" style="1"/>
    <col min="15114" max="15114" width="68.28515625" style="1" customWidth="1"/>
    <col min="15115" max="15116" width="9.140625" style="1"/>
    <col min="15117" max="15117" width="9.28515625" style="1" bestFit="1" customWidth="1"/>
    <col min="15118" max="15118" width="14.7109375" style="1" customWidth="1"/>
    <col min="15119" max="15119" width="20.5703125" style="1" customWidth="1"/>
    <col min="15120" max="15120" width="15.85546875" style="1" customWidth="1"/>
    <col min="15121" max="15121" width="15.7109375" style="1" customWidth="1"/>
    <col min="15122" max="15122" width="14.85546875" style="1" customWidth="1"/>
    <col min="15123" max="15369" width="9.140625" style="1"/>
    <col min="15370" max="15370" width="68.28515625" style="1" customWidth="1"/>
    <col min="15371" max="15372" width="9.140625" style="1"/>
    <col min="15373" max="15373" width="9.28515625" style="1" bestFit="1" customWidth="1"/>
    <col min="15374" max="15374" width="14.7109375" style="1" customWidth="1"/>
    <col min="15375" max="15375" width="20.5703125" style="1" customWidth="1"/>
    <col min="15376" max="15376" width="15.85546875" style="1" customWidth="1"/>
    <col min="15377" max="15377" width="15.7109375" style="1" customWidth="1"/>
    <col min="15378" max="15378" width="14.85546875" style="1" customWidth="1"/>
    <col min="15379" max="15625" width="9.140625" style="1"/>
    <col min="15626" max="15626" width="68.28515625" style="1" customWidth="1"/>
    <col min="15627" max="15628" width="9.140625" style="1"/>
    <col min="15629" max="15629" width="9.28515625" style="1" bestFit="1" customWidth="1"/>
    <col min="15630" max="15630" width="14.7109375" style="1" customWidth="1"/>
    <col min="15631" max="15631" width="20.5703125" style="1" customWidth="1"/>
    <col min="15632" max="15632" width="15.85546875" style="1" customWidth="1"/>
    <col min="15633" max="15633" width="15.7109375" style="1" customWidth="1"/>
    <col min="15634" max="15634" width="14.85546875" style="1" customWidth="1"/>
    <col min="15635" max="15881" width="9.140625" style="1"/>
    <col min="15882" max="15882" width="68.28515625" style="1" customWidth="1"/>
    <col min="15883" max="15884" width="9.140625" style="1"/>
    <col min="15885" max="15885" width="9.28515625" style="1" bestFit="1" customWidth="1"/>
    <col min="15886" max="15886" width="14.7109375" style="1" customWidth="1"/>
    <col min="15887" max="15887" width="20.5703125" style="1" customWidth="1"/>
    <col min="15888" max="15888" width="15.85546875" style="1" customWidth="1"/>
    <col min="15889" max="15889" width="15.7109375" style="1" customWidth="1"/>
    <col min="15890" max="15890" width="14.85546875" style="1" customWidth="1"/>
    <col min="15891" max="16137" width="9.140625" style="1"/>
    <col min="16138" max="16138" width="68.28515625" style="1" customWidth="1"/>
    <col min="16139" max="16140" width="9.140625" style="1"/>
    <col min="16141" max="16141" width="9.28515625" style="1" bestFit="1" customWidth="1"/>
    <col min="16142" max="16142" width="14.7109375" style="1" customWidth="1"/>
    <col min="16143" max="16143" width="20.5703125" style="1" customWidth="1"/>
    <col min="16144" max="16144" width="15.85546875" style="1" customWidth="1"/>
    <col min="16145" max="16145" width="15.7109375" style="1" customWidth="1"/>
    <col min="16146" max="16146" width="14.85546875" style="1" customWidth="1"/>
    <col min="16147" max="16384" width="9.140625" style="1"/>
  </cols>
  <sheetData>
    <row r="1" spans="1:30" ht="15" hidden="1" customHeight="1" x14ac:dyDescent="0.25">
      <c r="J1" s="277"/>
      <c r="N1" s="620"/>
      <c r="O1" s="620"/>
      <c r="P1" s="45"/>
      <c r="S1" s="620"/>
      <c r="T1" s="620"/>
      <c r="U1" s="45"/>
      <c r="W1" s="620"/>
      <c r="X1" s="620"/>
      <c r="Z1" s="620"/>
      <c r="AA1" s="620"/>
    </row>
    <row r="2" spans="1:30" ht="15" hidden="1" customHeight="1" x14ac:dyDescent="0.25">
      <c r="J2" s="277"/>
      <c r="N2" s="620"/>
      <c r="O2" s="620"/>
      <c r="P2" s="45"/>
      <c r="S2" s="620"/>
      <c r="T2" s="620"/>
      <c r="U2" s="45"/>
      <c r="W2" s="620"/>
      <c r="X2" s="620"/>
      <c r="Z2" s="620"/>
      <c r="AA2" s="620"/>
    </row>
    <row r="3" spans="1:30" ht="15" hidden="1" customHeight="1" x14ac:dyDescent="0.25">
      <c r="J3" s="277"/>
      <c r="N3" s="620"/>
      <c r="O3" s="620"/>
      <c r="P3" s="45"/>
      <c r="S3" s="620"/>
      <c r="T3" s="620"/>
      <c r="U3" s="45"/>
      <c r="W3" s="620"/>
      <c r="X3" s="620"/>
      <c r="Z3" s="620"/>
      <c r="AA3" s="620"/>
    </row>
    <row r="4" spans="1:30" ht="15" hidden="1" customHeight="1" x14ac:dyDescent="0.25">
      <c r="H4" s="5"/>
      <c r="I4" s="5"/>
      <c r="N4" s="620"/>
      <c r="O4" s="620"/>
      <c r="P4" s="620"/>
      <c r="Q4" s="620"/>
      <c r="R4" s="620"/>
      <c r="S4" s="620"/>
    </row>
    <row r="5" spans="1:30" ht="15" hidden="1" customHeight="1" x14ac:dyDescent="0.25"/>
    <row r="6" spans="1:30" ht="25.5" customHeight="1" x14ac:dyDescent="0.3">
      <c r="B6" s="624" t="s">
        <v>593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D6" s="6">
        <f>J287+J288+J290+J291+J292+J293+J294+J295+J297+J298+J318+J356+J368</f>
        <v>1708630.3000000003</v>
      </c>
    </row>
    <row r="7" spans="1:30" x14ac:dyDescent="0.25">
      <c r="J7" s="35"/>
    </row>
    <row r="8" spans="1:30" s="8" customFormat="1" ht="15" customHeight="1" x14ac:dyDescent="0.25">
      <c r="A8" s="35"/>
      <c r="B8" s="625" t="s">
        <v>0</v>
      </c>
      <c r="C8" s="529"/>
      <c r="D8" s="628" t="s">
        <v>1</v>
      </c>
      <c r="E8" s="628" t="s">
        <v>2</v>
      </c>
      <c r="F8" s="628" t="s">
        <v>23</v>
      </c>
      <c r="G8" s="628" t="s">
        <v>3</v>
      </c>
      <c r="H8" s="621" t="s">
        <v>468</v>
      </c>
      <c r="I8" s="621" t="s">
        <v>469</v>
      </c>
      <c r="J8" s="634" t="s">
        <v>613</v>
      </c>
      <c r="K8" s="635" t="s">
        <v>4</v>
      </c>
      <c r="L8" s="636"/>
      <c r="M8" s="637" t="s">
        <v>470</v>
      </c>
      <c r="N8" s="639" t="s">
        <v>4</v>
      </c>
      <c r="O8" s="640"/>
      <c r="P8" s="630" t="s">
        <v>391</v>
      </c>
      <c r="Q8" s="637" t="s">
        <v>471</v>
      </c>
      <c r="R8" s="643" t="s">
        <v>440</v>
      </c>
      <c r="S8" s="646" t="s">
        <v>399</v>
      </c>
      <c r="T8" s="649" t="s">
        <v>397</v>
      </c>
      <c r="U8" s="630" t="s">
        <v>392</v>
      </c>
      <c r="V8" s="637" t="s">
        <v>451</v>
      </c>
      <c r="W8" s="643" t="s">
        <v>454</v>
      </c>
      <c r="X8" s="649" t="s">
        <v>455</v>
      </c>
      <c r="Y8" s="630" t="s">
        <v>441</v>
      </c>
      <c r="Z8" s="643" t="s">
        <v>456</v>
      </c>
      <c r="AA8" s="649" t="s">
        <v>457</v>
      </c>
      <c r="AB8" s="641" t="s">
        <v>27</v>
      </c>
    </row>
    <row r="9" spans="1:30" s="8" customFormat="1" ht="15" customHeight="1" x14ac:dyDescent="0.2">
      <c r="A9" s="35"/>
      <c r="B9" s="626"/>
      <c r="C9" s="530"/>
      <c r="D9" s="629"/>
      <c r="E9" s="629"/>
      <c r="F9" s="629"/>
      <c r="G9" s="629"/>
      <c r="H9" s="622"/>
      <c r="I9" s="622"/>
      <c r="J9" s="622"/>
      <c r="K9" s="633" t="s">
        <v>5</v>
      </c>
      <c r="L9" s="633" t="s">
        <v>26</v>
      </c>
      <c r="M9" s="638"/>
      <c r="N9" s="633" t="s">
        <v>5</v>
      </c>
      <c r="O9" s="633" t="s">
        <v>26</v>
      </c>
      <c r="P9" s="631"/>
      <c r="Q9" s="638"/>
      <c r="R9" s="644"/>
      <c r="S9" s="647"/>
      <c r="T9" s="650"/>
      <c r="U9" s="631"/>
      <c r="V9" s="638"/>
      <c r="W9" s="644"/>
      <c r="X9" s="650"/>
      <c r="Y9" s="631"/>
      <c r="Z9" s="644"/>
      <c r="AA9" s="650"/>
      <c r="AB9" s="642"/>
    </row>
    <row r="10" spans="1:30" s="8" customFormat="1" ht="15" customHeight="1" x14ac:dyDescent="0.2">
      <c r="A10" s="35"/>
      <c r="B10" s="626"/>
      <c r="C10" s="530"/>
      <c r="D10" s="629"/>
      <c r="E10" s="629"/>
      <c r="F10" s="629"/>
      <c r="G10" s="629"/>
      <c r="H10" s="622"/>
      <c r="I10" s="622"/>
      <c r="J10" s="622"/>
      <c r="K10" s="629"/>
      <c r="L10" s="629"/>
      <c r="M10" s="638"/>
      <c r="N10" s="629"/>
      <c r="O10" s="629"/>
      <c r="P10" s="631"/>
      <c r="Q10" s="638"/>
      <c r="R10" s="644"/>
      <c r="S10" s="647"/>
      <c r="T10" s="650"/>
      <c r="U10" s="631"/>
      <c r="V10" s="638"/>
      <c r="W10" s="644"/>
      <c r="X10" s="650"/>
      <c r="Y10" s="631"/>
      <c r="Z10" s="644"/>
      <c r="AA10" s="650"/>
      <c r="AB10" s="642"/>
    </row>
    <row r="11" spans="1:30" s="8" customFormat="1" ht="87" customHeight="1" x14ac:dyDescent="0.2">
      <c r="A11" s="35"/>
      <c r="B11" s="627"/>
      <c r="C11" s="530" t="s">
        <v>24</v>
      </c>
      <c r="D11" s="629"/>
      <c r="E11" s="629"/>
      <c r="F11" s="629"/>
      <c r="G11" s="629"/>
      <c r="H11" s="623"/>
      <c r="I11" s="623"/>
      <c r="J11" s="623"/>
      <c r="K11" s="629"/>
      <c r="L11" s="629"/>
      <c r="M11" s="638"/>
      <c r="N11" s="629"/>
      <c r="O11" s="629"/>
      <c r="P11" s="632"/>
      <c r="Q11" s="638"/>
      <c r="R11" s="645"/>
      <c r="S11" s="648"/>
      <c r="T11" s="651"/>
      <c r="U11" s="632"/>
      <c r="V11" s="638"/>
      <c r="W11" s="645"/>
      <c r="X11" s="651"/>
      <c r="Y11" s="632"/>
      <c r="Z11" s="645"/>
      <c r="AA11" s="651"/>
      <c r="AB11" s="642"/>
    </row>
    <row r="12" spans="1:30" s="8" customFormat="1" ht="14.25" customHeight="1" x14ac:dyDescent="0.25">
      <c r="A12" s="35"/>
      <c r="B12" s="531">
        <v>1</v>
      </c>
      <c r="C12" s="531"/>
      <c r="D12" s="529">
        <v>2</v>
      </c>
      <c r="E12" s="529">
        <v>3</v>
      </c>
      <c r="F12" s="529">
        <v>4</v>
      </c>
      <c r="G12" s="529">
        <v>2</v>
      </c>
      <c r="H12" s="311">
        <v>3</v>
      </c>
      <c r="I12" s="311">
        <v>4</v>
      </c>
      <c r="J12" s="311">
        <v>5</v>
      </c>
      <c r="K12" s="311">
        <v>7</v>
      </c>
      <c r="L12" s="311">
        <v>8</v>
      </c>
      <c r="M12" s="311">
        <v>9</v>
      </c>
      <c r="N12" s="311">
        <v>10</v>
      </c>
      <c r="O12" s="311">
        <v>11</v>
      </c>
      <c r="P12" s="311">
        <v>6</v>
      </c>
      <c r="Q12" s="311">
        <v>13</v>
      </c>
      <c r="R12" s="311">
        <v>7</v>
      </c>
      <c r="S12" s="311">
        <v>14</v>
      </c>
      <c r="T12" s="311">
        <v>8</v>
      </c>
      <c r="U12" s="311">
        <v>9</v>
      </c>
      <c r="V12" s="311">
        <v>17</v>
      </c>
      <c r="W12" s="311">
        <v>10</v>
      </c>
      <c r="X12" s="311">
        <v>11</v>
      </c>
      <c r="Y12" s="311">
        <v>12</v>
      </c>
      <c r="Z12" s="311">
        <v>13</v>
      </c>
      <c r="AA12" s="311">
        <v>14</v>
      </c>
      <c r="AB12" s="533">
        <v>15</v>
      </c>
    </row>
    <row r="13" spans="1:30" ht="30" hidden="1" customHeight="1" x14ac:dyDescent="0.25">
      <c r="B13" s="312" t="s">
        <v>625</v>
      </c>
      <c r="C13" s="313"/>
      <c r="D13" s="314"/>
      <c r="E13" s="314"/>
      <c r="F13" s="314"/>
      <c r="G13" s="147" t="s">
        <v>45</v>
      </c>
      <c r="H13" s="148">
        <f t="shared" ref="H13:O13" si="0">SUM(H14+H16+H20+H23+H26)</f>
        <v>27180.9</v>
      </c>
      <c r="I13" s="148">
        <f t="shared" si="0"/>
        <v>0</v>
      </c>
      <c r="J13" s="148">
        <f t="shared" si="0"/>
        <v>29360.100000000002</v>
      </c>
      <c r="K13" s="148">
        <f t="shared" si="0"/>
        <v>30797.3</v>
      </c>
      <c r="L13" s="148">
        <f t="shared" si="0"/>
        <v>99.4</v>
      </c>
      <c r="M13" s="148">
        <f t="shared" si="0"/>
        <v>30996.700000000004</v>
      </c>
      <c r="N13" s="148">
        <f t="shared" si="0"/>
        <v>30897.300000000003</v>
      </c>
      <c r="O13" s="148">
        <f t="shared" si="0"/>
        <v>99.4</v>
      </c>
      <c r="P13" s="148">
        <f>SUM(P14+P16+P18+P20+P23+P26)</f>
        <v>39870.800000000003</v>
      </c>
      <c r="Q13" s="148">
        <f t="shared" ref="Q13:AC13" si="1">SUM(Q14+Q16+Q18+Q20+Q23+Q26)</f>
        <v>1313.6</v>
      </c>
      <c r="R13" s="148">
        <f t="shared" si="1"/>
        <v>29637.599999999999</v>
      </c>
      <c r="S13" s="148">
        <f t="shared" si="1"/>
        <v>1313.6</v>
      </c>
      <c r="T13" s="148">
        <f t="shared" si="1"/>
        <v>0</v>
      </c>
      <c r="U13" s="148">
        <f t="shared" si="1"/>
        <v>42965.299999999996</v>
      </c>
      <c r="V13" s="148">
        <f t="shared" si="1"/>
        <v>0</v>
      </c>
      <c r="W13" s="148">
        <f t="shared" si="1"/>
        <v>0</v>
      </c>
      <c r="X13" s="148">
        <f t="shared" si="1"/>
        <v>0</v>
      </c>
      <c r="Y13" s="148">
        <f t="shared" si="1"/>
        <v>42620.2</v>
      </c>
      <c r="Z13" s="148">
        <f t="shared" si="1"/>
        <v>0</v>
      </c>
      <c r="AA13" s="148">
        <f t="shared" si="1"/>
        <v>0</v>
      </c>
      <c r="AB13" s="148">
        <f t="shared" si="1"/>
        <v>0</v>
      </c>
      <c r="AC13" s="148">
        <f t="shared" si="1"/>
        <v>0</v>
      </c>
      <c r="AD13" s="6"/>
    </row>
    <row r="14" spans="1:30" ht="30" hidden="1" customHeight="1" x14ac:dyDescent="0.25">
      <c r="B14" s="315" t="s">
        <v>238</v>
      </c>
      <c r="C14" s="316"/>
      <c r="D14" s="317"/>
      <c r="E14" s="317"/>
      <c r="F14" s="317"/>
      <c r="G14" s="318" t="s">
        <v>44</v>
      </c>
      <c r="H14" s="319">
        <f t="shared" ref="H14:N14" si="2">SUM(H15)</f>
        <v>1500</v>
      </c>
      <c r="I14" s="319">
        <f t="shared" si="2"/>
        <v>0</v>
      </c>
      <c r="J14" s="319">
        <f t="shared" si="2"/>
        <v>1709.2</v>
      </c>
      <c r="K14" s="319">
        <f t="shared" si="2"/>
        <v>2566.9</v>
      </c>
      <c r="L14" s="319">
        <f t="shared" si="2"/>
        <v>0</v>
      </c>
      <c r="M14" s="319">
        <f t="shared" si="2"/>
        <v>2558.5</v>
      </c>
      <c r="N14" s="319">
        <f t="shared" si="2"/>
        <v>2558.5</v>
      </c>
      <c r="O14" s="319">
        <f t="shared" ref="O14:AB14" si="3">SUM(O15)</f>
        <v>0</v>
      </c>
      <c r="P14" s="319">
        <f t="shared" si="3"/>
        <v>2837.5</v>
      </c>
      <c r="Q14" s="319">
        <f t="shared" si="3"/>
        <v>1313.6</v>
      </c>
      <c r="R14" s="319">
        <f>SUM(R15)</f>
        <v>0</v>
      </c>
      <c r="S14" s="319">
        <f>SUM(S15)</f>
        <v>1313.6</v>
      </c>
      <c r="T14" s="319">
        <f t="shared" si="3"/>
        <v>0</v>
      </c>
      <c r="U14" s="319">
        <f t="shared" si="3"/>
        <v>2048.6</v>
      </c>
      <c r="V14" s="319">
        <f>SUM(V15)</f>
        <v>0</v>
      </c>
      <c r="W14" s="319">
        <f>SUM(W15)</f>
        <v>0</v>
      </c>
      <c r="X14" s="319">
        <f t="shared" si="3"/>
        <v>0</v>
      </c>
      <c r="Y14" s="319">
        <f t="shared" si="3"/>
        <v>2253.5</v>
      </c>
      <c r="Z14" s="319">
        <f>SUM(Z15)</f>
        <v>0</v>
      </c>
      <c r="AA14" s="319">
        <f t="shared" si="3"/>
        <v>0</v>
      </c>
      <c r="AB14" s="210">
        <f t="shared" si="3"/>
        <v>0</v>
      </c>
      <c r="AC14" s="234"/>
    </row>
    <row r="15" spans="1:30" s="23" customFormat="1" ht="98.25" hidden="1" customHeight="1" x14ac:dyDescent="0.25">
      <c r="A15" s="36"/>
      <c r="B15" s="320" t="s">
        <v>626</v>
      </c>
      <c r="C15" s="321"/>
      <c r="D15" s="322" t="s">
        <v>9</v>
      </c>
      <c r="E15" s="322" t="s">
        <v>7</v>
      </c>
      <c r="F15" s="322" t="s">
        <v>8</v>
      </c>
      <c r="G15" s="323" t="s">
        <v>47</v>
      </c>
      <c r="H15" s="302">
        <v>1500</v>
      </c>
      <c r="I15" s="302"/>
      <c r="J15" s="302">
        <v>1709.2</v>
      </c>
      <c r="K15" s="133">
        <v>2566.9</v>
      </c>
      <c r="L15" s="133"/>
      <c r="M15" s="319">
        <f>SUM(N15:O15)</f>
        <v>2558.5</v>
      </c>
      <c r="N15" s="324">
        <v>2558.5</v>
      </c>
      <c r="O15" s="324"/>
      <c r="P15" s="134">
        <v>2837.5</v>
      </c>
      <c r="Q15" s="319">
        <f>SUM(S15:T15)</f>
        <v>1313.6</v>
      </c>
      <c r="R15" s="325"/>
      <c r="S15" s="324">
        <v>1313.6</v>
      </c>
      <c r="T15" s="324"/>
      <c r="U15" s="134">
        <v>2048.6</v>
      </c>
      <c r="V15" s="319">
        <f>SUM(W15:X15)</f>
        <v>0</v>
      </c>
      <c r="W15" s="133"/>
      <c r="X15" s="324"/>
      <c r="Y15" s="134">
        <v>2253.5</v>
      </c>
      <c r="Z15" s="133"/>
      <c r="AA15" s="324"/>
      <c r="AB15" s="211"/>
      <c r="AC15" s="235">
        <v>1500</v>
      </c>
    </row>
    <row r="16" spans="1:30" ht="38.25" hidden="1" customHeight="1" x14ac:dyDescent="0.25">
      <c r="A16" s="34" t="s">
        <v>177</v>
      </c>
      <c r="B16" s="315" t="s">
        <v>34</v>
      </c>
      <c r="C16" s="326"/>
      <c r="D16" s="327"/>
      <c r="E16" s="327"/>
      <c r="F16" s="328"/>
      <c r="G16" s="318" t="s">
        <v>46</v>
      </c>
      <c r="H16" s="319">
        <f t="shared" ref="H16:I18" si="4">SUM(H17)</f>
        <v>500</v>
      </c>
      <c r="I16" s="319">
        <f t="shared" si="4"/>
        <v>0</v>
      </c>
      <c r="J16" s="319">
        <f t="shared" ref="J16:L18" si="5">SUM(J17)</f>
        <v>426</v>
      </c>
      <c r="K16" s="319">
        <f t="shared" si="5"/>
        <v>4583.1000000000004</v>
      </c>
      <c r="L16" s="319">
        <f t="shared" si="5"/>
        <v>0</v>
      </c>
      <c r="M16" s="319">
        <f>SUM(M17)</f>
        <v>4583.1000000000004</v>
      </c>
      <c r="N16" s="319">
        <f t="shared" ref="N16:AB18" si="6">SUM(N17)</f>
        <v>4583.1000000000004</v>
      </c>
      <c r="O16" s="319">
        <f t="shared" si="6"/>
        <v>0</v>
      </c>
      <c r="P16" s="319">
        <f t="shared" si="6"/>
        <v>300</v>
      </c>
      <c r="Q16" s="319">
        <f t="shared" si="6"/>
        <v>0</v>
      </c>
      <c r="R16" s="319">
        <f t="shared" si="6"/>
        <v>0</v>
      </c>
      <c r="S16" s="319">
        <f t="shared" si="6"/>
        <v>0</v>
      </c>
      <c r="T16" s="319">
        <f t="shared" si="6"/>
        <v>0</v>
      </c>
      <c r="U16" s="319">
        <f t="shared" si="6"/>
        <v>350</v>
      </c>
      <c r="V16" s="319">
        <f t="shared" si="6"/>
        <v>0</v>
      </c>
      <c r="W16" s="319">
        <f t="shared" si="6"/>
        <v>0</v>
      </c>
      <c r="X16" s="319">
        <f t="shared" si="6"/>
        <v>0</v>
      </c>
      <c r="Y16" s="319">
        <f t="shared" si="6"/>
        <v>400</v>
      </c>
      <c r="Z16" s="319">
        <f t="shared" si="6"/>
        <v>0</v>
      </c>
      <c r="AA16" s="319">
        <f t="shared" si="6"/>
        <v>0</v>
      </c>
      <c r="AB16" s="210">
        <f t="shared" si="6"/>
        <v>0</v>
      </c>
      <c r="AC16" s="234"/>
    </row>
    <row r="17" spans="1:30" ht="98.25" hidden="1" customHeight="1" x14ac:dyDescent="0.25">
      <c r="B17" s="320" t="s">
        <v>627</v>
      </c>
      <c r="C17" s="329"/>
      <c r="D17" s="330" t="s">
        <v>9</v>
      </c>
      <c r="E17" s="330" t="s">
        <v>7</v>
      </c>
      <c r="F17" s="331" t="s">
        <v>8</v>
      </c>
      <c r="G17" s="332" t="s">
        <v>74</v>
      </c>
      <c r="H17" s="302">
        <v>500</v>
      </c>
      <c r="I17" s="302"/>
      <c r="J17" s="302">
        <v>426</v>
      </c>
      <c r="K17" s="133">
        <v>4583.1000000000004</v>
      </c>
      <c r="L17" s="133"/>
      <c r="M17" s="319">
        <f>SUM(N17:O17)</f>
        <v>4583.1000000000004</v>
      </c>
      <c r="N17" s="324">
        <v>4583.1000000000004</v>
      </c>
      <c r="O17" s="324"/>
      <c r="P17" s="134">
        <v>300</v>
      </c>
      <c r="Q17" s="319"/>
      <c r="R17" s="325"/>
      <c r="S17" s="324"/>
      <c r="T17" s="324"/>
      <c r="U17" s="134">
        <v>350</v>
      </c>
      <c r="V17" s="319"/>
      <c r="W17" s="133"/>
      <c r="X17" s="324"/>
      <c r="Y17" s="134">
        <v>400</v>
      </c>
      <c r="Z17" s="133"/>
      <c r="AA17" s="324"/>
      <c r="AB17" s="211"/>
      <c r="AC17" s="234">
        <v>500</v>
      </c>
    </row>
    <row r="18" spans="1:30" ht="46.5" hidden="1" customHeight="1" x14ac:dyDescent="0.25">
      <c r="A18" s="34" t="s">
        <v>177</v>
      </c>
      <c r="B18" s="315" t="s">
        <v>595</v>
      </c>
      <c r="C18" s="326"/>
      <c r="D18" s="327"/>
      <c r="E18" s="327"/>
      <c r="F18" s="328"/>
      <c r="G18" s="318" t="s">
        <v>46</v>
      </c>
      <c r="H18" s="319">
        <f t="shared" si="4"/>
        <v>0</v>
      </c>
      <c r="I18" s="319">
        <f t="shared" si="4"/>
        <v>0</v>
      </c>
      <c r="J18" s="319">
        <f t="shared" si="5"/>
        <v>0</v>
      </c>
      <c r="K18" s="319">
        <f t="shared" si="5"/>
        <v>0</v>
      </c>
      <c r="L18" s="319">
        <f t="shared" si="5"/>
        <v>0</v>
      </c>
      <c r="M18" s="319">
        <f>SUM(M19)</f>
        <v>0</v>
      </c>
      <c r="N18" s="319">
        <f t="shared" si="6"/>
        <v>0</v>
      </c>
      <c r="O18" s="319">
        <f t="shared" si="6"/>
        <v>0</v>
      </c>
      <c r="P18" s="319">
        <f t="shared" si="6"/>
        <v>0</v>
      </c>
      <c r="Q18" s="319">
        <f t="shared" si="6"/>
        <v>0</v>
      </c>
      <c r="R18" s="319">
        <f t="shared" si="6"/>
        <v>0</v>
      </c>
      <c r="S18" s="319">
        <f t="shared" si="6"/>
        <v>0</v>
      </c>
      <c r="T18" s="319">
        <f t="shared" si="6"/>
        <v>0</v>
      </c>
      <c r="U18" s="319">
        <f t="shared" si="6"/>
        <v>0</v>
      </c>
      <c r="V18" s="319">
        <f t="shared" si="6"/>
        <v>0</v>
      </c>
      <c r="W18" s="319">
        <f t="shared" si="6"/>
        <v>0</v>
      </c>
      <c r="X18" s="319">
        <f t="shared" si="6"/>
        <v>0</v>
      </c>
      <c r="Y18" s="319">
        <f t="shared" si="6"/>
        <v>0</v>
      </c>
      <c r="Z18" s="319">
        <f t="shared" si="6"/>
        <v>0</v>
      </c>
      <c r="AA18" s="319">
        <f t="shared" si="6"/>
        <v>0</v>
      </c>
      <c r="AB18" s="210">
        <f t="shared" si="6"/>
        <v>0</v>
      </c>
      <c r="AC18" s="234"/>
    </row>
    <row r="19" spans="1:30" ht="71.25" hidden="1" customHeight="1" x14ac:dyDescent="0.25">
      <c r="B19" s="320" t="s">
        <v>628</v>
      </c>
      <c r="C19" s="329"/>
      <c r="D19" s="330"/>
      <c r="E19" s="330"/>
      <c r="F19" s="331"/>
      <c r="G19" s="332"/>
      <c r="H19" s="302"/>
      <c r="I19" s="302"/>
      <c r="J19" s="302"/>
      <c r="K19" s="133"/>
      <c r="L19" s="133"/>
      <c r="M19" s="319"/>
      <c r="N19" s="324"/>
      <c r="O19" s="324"/>
      <c r="P19" s="134"/>
      <c r="Q19" s="319"/>
      <c r="R19" s="325"/>
      <c r="S19" s="324"/>
      <c r="T19" s="324"/>
      <c r="U19" s="134"/>
      <c r="V19" s="319"/>
      <c r="W19" s="133"/>
      <c r="X19" s="324"/>
      <c r="Y19" s="134"/>
      <c r="Z19" s="133"/>
      <c r="AA19" s="324"/>
      <c r="AB19" s="211"/>
      <c r="AC19" s="234"/>
    </row>
    <row r="20" spans="1:30" ht="24" hidden="1" customHeight="1" x14ac:dyDescent="0.25">
      <c r="B20" s="315" t="s">
        <v>35</v>
      </c>
      <c r="C20" s="326"/>
      <c r="D20" s="333"/>
      <c r="E20" s="327"/>
      <c r="F20" s="328"/>
      <c r="G20" s="318" t="s">
        <v>50</v>
      </c>
      <c r="H20" s="319">
        <f t="shared" ref="H20:M20" si="7">SUM(H21:H22)</f>
        <v>25168.7</v>
      </c>
      <c r="I20" s="319">
        <f t="shared" si="7"/>
        <v>0</v>
      </c>
      <c r="J20" s="319">
        <f t="shared" si="7"/>
        <v>27223.7</v>
      </c>
      <c r="K20" s="319">
        <f t="shared" si="7"/>
        <v>23636.3</v>
      </c>
      <c r="L20" s="319">
        <f t="shared" si="7"/>
        <v>0</v>
      </c>
      <c r="M20" s="319">
        <f t="shared" si="7"/>
        <v>23744.7</v>
      </c>
      <c r="N20" s="319">
        <f t="shared" ref="N20:AA20" si="8">SUM(N21:N22)</f>
        <v>23744.7</v>
      </c>
      <c r="O20" s="319">
        <f t="shared" si="8"/>
        <v>0</v>
      </c>
      <c r="P20" s="319">
        <f t="shared" si="8"/>
        <v>32333.3</v>
      </c>
      <c r="Q20" s="319">
        <f t="shared" si="8"/>
        <v>0</v>
      </c>
      <c r="R20" s="319">
        <f t="shared" si="8"/>
        <v>29637.599999999999</v>
      </c>
      <c r="S20" s="319">
        <f>SUM(S21:S22)</f>
        <v>0</v>
      </c>
      <c r="T20" s="319">
        <f t="shared" si="8"/>
        <v>0</v>
      </c>
      <c r="U20" s="319">
        <f t="shared" si="8"/>
        <v>36966.699999999997</v>
      </c>
      <c r="V20" s="319">
        <f t="shared" si="8"/>
        <v>0</v>
      </c>
      <c r="W20" s="319">
        <f t="shared" si="8"/>
        <v>0</v>
      </c>
      <c r="X20" s="319">
        <f t="shared" si="8"/>
        <v>0</v>
      </c>
      <c r="Y20" s="319">
        <f t="shared" si="8"/>
        <v>36966.699999999997</v>
      </c>
      <c r="Z20" s="319">
        <f t="shared" si="8"/>
        <v>0</v>
      </c>
      <c r="AA20" s="319">
        <f t="shared" si="8"/>
        <v>0</v>
      </c>
      <c r="AB20" s="210">
        <f>SUM(AB21:AB22)</f>
        <v>0</v>
      </c>
      <c r="AC20" s="234"/>
    </row>
    <row r="21" spans="1:30" ht="84" hidden="1" customHeight="1" x14ac:dyDescent="0.25">
      <c r="B21" s="334" t="s">
        <v>629</v>
      </c>
      <c r="C21" s="329"/>
      <c r="D21" s="330" t="s">
        <v>9</v>
      </c>
      <c r="E21" s="330" t="s">
        <v>7</v>
      </c>
      <c r="F21" s="331" t="s">
        <v>8</v>
      </c>
      <c r="G21" s="332" t="s">
        <v>212</v>
      </c>
      <c r="H21" s="302">
        <v>24368.7</v>
      </c>
      <c r="I21" s="302"/>
      <c r="J21" s="302">
        <v>24649.9</v>
      </c>
      <c r="K21" s="133">
        <v>22836.3</v>
      </c>
      <c r="L21" s="133"/>
      <c r="M21" s="319">
        <f>SUM(N21:O21)</f>
        <v>22936.3</v>
      </c>
      <c r="N21" s="324">
        <v>22936.3</v>
      </c>
      <c r="O21" s="324"/>
      <c r="P21" s="134">
        <v>31133.3</v>
      </c>
      <c r="Q21" s="319"/>
      <c r="R21" s="325">
        <v>29637.599999999999</v>
      </c>
      <c r="S21" s="324"/>
      <c r="T21" s="324"/>
      <c r="U21" s="134">
        <v>35766.699999999997</v>
      </c>
      <c r="V21" s="319"/>
      <c r="W21" s="324"/>
      <c r="X21" s="324"/>
      <c r="Y21" s="134">
        <v>35766.699999999997</v>
      </c>
      <c r="Z21" s="324"/>
      <c r="AA21" s="324"/>
      <c r="AB21" s="211"/>
      <c r="AC21" s="234">
        <v>24500</v>
      </c>
    </row>
    <row r="22" spans="1:30" ht="96" hidden="1" customHeight="1" x14ac:dyDescent="0.25">
      <c r="B22" s="320" t="s">
        <v>630</v>
      </c>
      <c r="C22" s="329"/>
      <c r="D22" s="330" t="s">
        <v>9</v>
      </c>
      <c r="E22" s="330" t="s">
        <v>7</v>
      </c>
      <c r="F22" s="331" t="s">
        <v>8</v>
      </c>
      <c r="G22" s="332" t="s">
        <v>75</v>
      </c>
      <c r="H22" s="302">
        <v>800</v>
      </c>
      <c r="I22" s="302"/>
      <c r="J22" s="302">
        <v>2573.8000000000002</v>
      </c>
      <c r="K22" s="133">
        <v>800</v>
      </c>
      <c r="L22" s="133"/>
      <c r="M22" s="319">
        <f>SUM(N22:O22)</f>
        <v>808.4</v>
      </c>
      <c r="N22" s="324">
        <v>808.4</v>
      </c>
      <c r="O22" s="324"/>
      <c r="P22" s="134">
        <v>1200</v>
      </c>
      <c r="Q22" s="319"/>
      <c r="R22" s="325"/>
      <c r="S22" s="133"/>
      <c r="T22" s="324"/>
      <c r="U22" s="134">
        <v>1200</v>
      </c>
      <c r="V22" s="319"/>
      <c r="W22" s="324"/>
      <c r="X22" s="324"/>
      <c r="Y22" s="134">
        <v>1200</v>
      </c>
      <c r="Z22" s="324"/>
      <c r="AA22" s="324"/>
      <c r="AB22" s="211"/>
      <c r="AC22" s="234">
        <v>800</v>
      </c>
    </row>
    <row r="23" spans="1:30" ht="34.5" hidden="1" customHeight="1" x14ac:dyDescent="0.25">
      <c r="B23" s="335" t="s">
        <v>211</v>
      </c>
      <c r="C23" s="316"/>
      <c r="D23" s="327"/>
      <c r="E23" s="327"/>
      <c r="F23" s="328"/>
      <c r="G23" s="318" t="s">
        <v>213</v>
      </c>
      <c r="H23" s="319">
        <f t="shared" ref="H23:M23" si="9">SUM(H24:H25)</f>
        <v>12.2</v>
      </c>
      <c r="I23" s="319">
        <f t="shared" si="9"/>
        <v>0</v>
      </c>
      <c r="J23" s="319">
        <f t="shared" si="9"/>
        <v>1.2</v>
      </c>
      <c r="K23" s="319">
        <f t="shared" si="9"/>
        <v>11</v>
      </c>
      <c r="L23" s="319">
        <f t="shared" si="9"/>
        <v>99.4</v>
      </c>
      <c r="M23" s="319">
        <f t="shared" si="9"/>
        <v>110.4</v>
      </c>
      <c r="N23" s="319">
        <f t="shared" ref="N23:AB23" si="10">SUM(N24:N25)</f>
        <v>11</v>
      </c>
      <c r="O23" s="319">
        <f t="shared" si="10"/>
        <v>99.4</v>
      </c>
      <c r="P23" s="319">
        <f t="shared" si="10"/>
        <v>0</v>
      </c>
      <c r="Q23" s="319">
        <f t="shared" si="10"/>
        <v>0</v>
      </c>
      <c r="R23" s="319">
        <f t="shared" si="10"/>
        <v>0</v>
      </c>
      <c r="S23" s="319">
        <f>SUM(S24:S25)</f>
        <v>0</v>
      </c>
      <c r="T23" s="319">
        <f t="shared" ref="T23:Z23" si="11">SUM(T24:T25)</f>
        <v>0</v>
      </c>
      <c r="U23" s="319">
        <f t="shared" si="11"/>
        <v>0</v>
      </c>
      <c r="V23" s="319">
        <f t="shared" si="11"/>
        <v>0</v>
      </c>
      <c r="W23" s="319">
        <f t="shared" si="11"/>
        <v>0</v>
      </c>
      <c r="X23" s="319">
        <f t="shared" si="11"/>
        <v>0</v>
      </c>
      <c r="Y23" s="319">
        <f t="shared" si="11"/>
        <v>0</v>
      </c>
      <c r="Z23" s="319">
        <f t="shared" si="11"/>
        <v>0</v>
      </c>
      <c r="AA23" s="319">
        <f t="shared" si="10"/>
        <v>0</v>
      </c>
      <c r="AB23" s="210">
        <f t="shared" si="10"/>
        <v>0</v>
      </c>
      <c r="AC23" s="234"/>
    </row>
    <row r="24" spans="1:30" ht="78" hidden="1" customHeight="1" x14ac:dyDescent="0.25">
      <c r="A24" s="34">
        <v>521</v>
      </c>
      <c r="B24" s="334" t="s">
        <v>631</v>
      </c>
      <c r="C24" s="329"/>
      <c r="D24" s="330" t="s">
        <v>9</v>
      </c>
      <c r="E24" s="330" t="s">
        <v>7</v>
      </c>
      <c r="F24" s="331" t="s">
        <v>10</v>
      </c>
      <c r="G24" s="336" t="s">
        <v>214</v>
      </c>
      <c r="H24" s="302">
        <v>11</v>
      </c>
      <c r="I24" s="302"/>
      <c r="J24" s="302">
        <v>0</v>
      </c>
      <c r="K24" s="133"/>
      <c r="L24" s="133">
        <v>99.4</v>
      </c>
      <c r="M24" s="319">
        <f>SUM(N24:O24)</f>
        <v>99.4</v>
      </c>
      <c r="N24" s="302"/>
      <c r="O24" s="302">
        <v>99.4</v>
      </c>
      <c r="P24" s="134"/>
      <c r="Q24" s="319"/>
      <c r="R24" s="325"/>
      <c r="S24" s="302"/>
      <c r="T24" s="337"/>
      <c r="U24" s="134"/>
      <c r="V24" s="319"/>
      <c r="W24" s="302"/>
      <c r="X24" s="337"/>
      <c r="Y24" s="134"/>
      <c r="Z24" s="338"/>
      <c r="AA24" s="339"/>
      <c r="AB24" s="124"/>
      <c r="AC24" s="234"/>
    </row>
    <row r="25" spans="1:30" ht="61.5" hidden="1" customHeight="1" x14ac:dyDescent="0.25">
      <c r="B25" s="320" t="s">
        <v>632</v>
      </c>
      <c r="C25" s="329"/>
      <c r="D25" s="330" t="s">
        <v>9</v>
      </c>
      <c r="E25" s="330" t="s">
        <v>7</v>
      </c>
      <c r="F25" s="331" t="s">
        <v>10</v>
      </c>
      <c r="G25" s="332" t="s">
        <v>223</v>
      </c>
      <c r="H25" s="302">
        <v>1.2</v>
      </c>
      <c r="I25" s="302"/>
      <c r="J25" s="302">
        <v>1.2</v>
      </c>
      <c r="K25" s="133">
        <v>11</v>
      </c>
      <c r="L25" s="133"/>
      <c r="M25" s="319">
        <f>SUM(N25:O25)</f>
        <v>11</v>
      </c>
      <c r="N25" s="302">
        <v>11</v>
      </c>
      <c r="O25" s="302"/>
      <c r="P25" s="134"/>
      <c r="Q25" s="319"/>
      <c r="R25" s="325"/>
      <c r="S25" s="133"/>
      <c r="T25" s="133"/>
      <c r="U25" s="134"/>
      <c r="V25" s="319"/>
      <c r="W25" s="133"/>
      <c r="X25" s="133"/>
      <c r="Y25" s="134"/>
      <c r="Z25" s="324"/>
      <c r="AA25" s="324"/>
      <c r="AB25" s="124"/>
      <c r="AC25" s="234">
        <v>1.2</v>
      </c>
    </row>
    <row r="26" spans="1:30" ht="36.75" hidden="1" customHeight="1" x14ac:dyDescent="0.25">
      <c r="B26" s="335" t="s">
        <v>596</v>
      </c>
      <c r="C26" s="326"/>
      <c r="D26" s="333"/>
      <c r="E26" s="333"/>
      <c r="F26" s="340"/>
      <c r="G26" s="341"/>
      <c r="H26" s="319"/>
      <c r="I26" s="319">
        <f>SUM(I27)</f>
        <v>0</v>
      </c>
      <c r="J26" s="319">
        <f t="shared" ref="J26:AA26" si="12">SUM(J27)</f>
        <v>0</v>
      </c>
      <c r="K26" s="319">
        <f t="shared" si="12"/>
        <v>0</v>
      </c>
      <c r="L26" s="319">
        <f t="shared" si="12"/>
        <v>0</v>
      </c>
      <c r="M26" s="319">
        <f t="shared" si="12"/>
        <v>0</v>
      </c>
      <c r="N26" s="319">
        <f t="shared" si="12"/>
        <v>0</v>
      </c>
      <c r="O26" s="319">
        <f t="shared" si="12"/>
        <v>0</v>
      </c>
      <c r="P26" s="319">
        <f t="shared" si="12"/>
        <v>4400</v>
      </c>
      <c r="Q26" s="319">
        <f t="shared" si="12"/>
        <v>0</v>
      </c>
      <c r="R26" s="319">
        <f t="shared" si="12"/>
        <v>0</v>
      </c>
      <c r="S26" s="319">
        <f t="shared" si="12"/>
        <v>0</v>
      </c>
      <c r="T26" s="319">
        <f t="shared" si="12"/>
        <v>0</v>
      </c>
      <c r="U26" s="319">
        <f t="shared" si="12"/>
        <v>3600</v>
      </c>
      <c r="V26" s="319">
        <f t="shared" si="12"/>
        <v>0</v>
      </c>
      <c r="W26" s="319">
        <f t="shared" si="12"/>
        <v>0</v>
      </c>
      <c r="X26" s="319">
        <f t="shared" si="12"/>
        <v>0</v>
      </c>
      <c r="Y26" s="319">
        <f t="shared" si="12"/>
        <v>3000</v>
      </c>
      <c r="Z26" s="319">
        <f t="shared" si="12"/>
        <v>0</v>
      </c>
      <c r="AA26" s="319">
        <f t="shared" si="12"/>
        <v>0</v>
      </c>
      <c r="AB26" s="124"/>
      <c r="AC26" s="234"/>
    </row>
    <row r="27" spans="1:30" ht="51" hidden="1" customHeight="1" x14ac:dyDescent="0.25">
      <c r="B27" s="320" t="s">
        <v>458</v>
      </c>
      <c r="C27" s="329"/>
      <c r="D27" s="330"/>
      <c r="E27" s="330"/>
      <c r="F27" s="331"/>
      <c r="G27" s="332" t="s">
        <v>459</v>
      </c>
      <c r="H27" s="302">
        <v>0</v>
      </c>
      <c r="I27" s="302">
        <v>0</v>
      </c>
      <c r="J27" s="302">
        <v>0</v>
      </c>
      <c r="K27" s="133"/>
      <c r="L27" s="133"/>
      <c r="M27" s="319"/>
      <c r="N27" s="302"/>
      <c r="O27" s="302"/>
      <c r="P27" s="134">
        <v>4400</v>
      </c>
      <c r="Q27" s="319"/>
      <c r="R27" s="325"/>
      <c r="S27" s="133"/>
      <c r="T27" s="133"/>
      <c r="U27" s="134">
        <v>3600</v>
      </c>
      <c r="V27" s="319"/>
      <c r="W27" s="133"/>
      <c r="X27" s="133"/>
      <c r="Y27" s="134">
        <v>3000</v>
      </c>
      <c r="Z27" s="324"/>
      <c r="AA27" s="324"/>
      <c r="AB27" s="124"/>
      <c r="AC27" s="234"/>
    </row>
    <row r="28" spans="1:30" ht="32.25" hidden="1" customHeight="1" x14ac:dyDescent="0.25">
      <c r="A28" s="34" t="s">
        <v>177</v>
      </c>
      <c r="B28" s="342" t="s">
        <v>377</v>
      </c>
      <c r="C28" s="342"/>
      <c r="D28" s="343"/>
      <c r="E28" s="343"/>
      <c r="F28" s="344"/>
      <c r="G28" s="147" t="s">
        <v>49</v>
      </c>
      <c r="H28" s="148">
        <f t="shared" ref="H28:AC28" si="13">SUM(H29:H30)</f>
        <v>6373.1</v>
      </c>
      <c r="I28" s="148">
        <f t="shared" si="13"/>
        <v>0</v>
      </c>
      <c r="J28" s="148">
        <f t="shared" si="13"/>
        <v>5941.6</v>
      </c>
      <c r="K28" s="148">
        <f t="shared" si="13"/>
        <v>2000</v>
      </c>
      <c r="L28" s="148">
        <f t="shared" si="13"/>
        <v>2969.5</v>
      </c>
      <c r="M28" s="148">
        <f t="shared" si="13"/>
        <v>4969.5</v>
      </c>
      <c r="N28" s="148">
        <f t="shared" si="13"/>
        <v>2000</v>
      </c>
      <c r="O28" s="148">
        <f t="shared" si="13"/>
        <v>2969.5</v>
      </c>
      <c r="P28" s="148">
        <f t="shared" si="13"/>
        <v>2838.4</v>
      </c>
      <c r="Q28" s="148">
        <f t="shared" si="13"/>
        <v>0</v>
      </c>
      <c r="R28" s="148">
        <f t="shared" si="13"/>
        <v>0</v>
      </c>
      <c r="S28" s="148">
        <f t="shared" si="13"/>
        <v>0</v>
      </c>
      <c r="T28" s="148">
        <f t="shared" si="13"/>
        <v>3287.9</v>
      </c>
      <c r="U28" s="148">
        <f t="shared" si="13"/>
        <v>2061.9</v>
      </c>
      <c r="V28" s="148">
        <f t="shared" si="13"/>
        <v>0</v>
      </c>
      <c r="W28" s="148">
        <f t="shared" si="13"/>
        <v>0</v>
      </c>
      <c r="X28" s="148">
        <f t="shared" si="13"/>
        <v>3287.9</v>
      </c>
      <c r="Y28" s="148">
        <f t="shared" si="13"/>
        <v>2097.6</v>
      </c>
      <c r="Z28" s="148">
        <f t="shared" si="13"/>
        <v>0</v>
      </c>
      <c r="AA28" s="148">
        <f t="shared" si="13"/>
        <v>3287.9</v>
      </c>
      <c r="AB28" s="209">
        <f t="shared" si="13"/>
        <v>0</v>
      </c>
      <c r="AC28" s="233">
        <f t="shared" si="13"/>
        <v>2000</v>
      </c>
      <c r="AD28" s="6"/>
    </row>
    <row r="29" spans="1:30" ht="63.75" hidden="1" customHeight="1" x14ac:dyDescent="0.25">
      <c r="A29" s="34">
        <v>530</v>
      </c>
      <c r="B29" s="345" t="s">
        <v>472</v>
      </c>
      <c r="C29" s="346"/>
      <c r="D29" s="347" t="s">
        <v>9</v>
      </c>
      <c r="E29" s="347" t="s">
        <v>11</v>
      </c>
      <c r="F29" s="347" t="s">
        <v>14</v>
      </c>
      <c r="G29" s="336" t="s">
        <v>473</v>
      </c>
      <c r="H29" s="302">
        <v>3273.1</v>
      </c>
      <c r="I29" s="302"/>
      <c r="J29" s="302">
        <v>3273.1</v>
      </c>
      <c r="K29" s="133"/>
      <c r="L29" s="133">
        <v>2969.5</v>
      </c>
      <c r="M29" s="319">
        <f>SUM(N29:O29)</f>
        <v>2969.5</v>
      </c>
      <c r="N29" s="324"/>
      <c r="O29" s="324">
        <v>2969.5</v>
      </c>
      <c r="P29" s="134"/>
      <c r="Q29" s="319"/>
      <c r="R29" s="325"/>
      <c r="S29" s="324"/>
      <c r="T29" s="526">
        <v>3287.9</v>
      </c>
      <c r="U29" s="134"/>
      <c r="V29" s="319"/>
      <c r="W29" s="324"/>
      <c r="X29" s="339">
        <v>3287.9</v>
      </c>
      <c r="Y29" s="134"/>
      <c r="Z29" s="324"/>
      <c r="AA29" s="339">
        <v>3287.9</v>
      </c>
      <c r="AB29" s="124"/>
      <c r="AC29" s="234"/>
    </row>
    <row r="30" spans="1:30" ht="68.25" hidden="1" customHeight="1" x14ac:dyDescent="0.25">
      <c r="B30" s="348" t="s">
        <v>566</v>
      </c>
      <c r="C30" s="349"/>
      <c r="D30" s="350" t="s">
        <v>9</v>
      </c>
      <c r="E30" s="350" t="s">
        <v>11</v>
      </c>
      <c r="F30" s="347" t="s">
        <v>14</v>
      </c>
      <c r="G30" s="332" t="s">
        <v>224</v>
      </c>
      <c r="H30" s="302">
        <v>3100</v>
      </c>
      <c r="I30" s="302"/>
      <c r="J30" s="302">
        <v>2668.5</v>
      </c>
      <c r="K30" s="133">
        <v>2000</v>
      </c>
      <c r="L30" s="133"/>
      <c r="M30" s="319">
        <f>SUM(N30:O30)</f>
        <v>2000</v>
      </c>
      <c r="N30" s="324">
        <v>2000</v>
      </c>
      <c r="O30" s="324"/>
      <c r="P30" s="134">
        <v>2838.4</v>
      </c>
      <c r="Q30" s="319"/>
      <c r="R30" s="325"/>
      <c r="S30" s="324"/>
      <c r="T30" s="133"/>
      <c r="U30" s="134">
        <v>2061.9</v>
      </c>
      <c r="V30" s="319"/>
      <c r="W30" s="324"/>
      <c r="X30" s="324"/>
      <c r="Y30" s="134">
        <v>2097.6</v>
      </c>
      <c r="Z30" s="324"/>
      <c r="AA30" s="324"/>
      <c r="AB30" s="124"/>
      <c r="AC30" s="234">
        <v>2000</v>
      </c>
    </row>
    <row r="31" spans="1:30" ht="30.75" hidden="1" customHeight="1" x14ac:dyDescent="0.25">
      <c r="A31" s="34" t="s">
        <v>177</v>
      </c>
      <c r="B31" s="351" t="s">
        <v>635</v>
      </c>
      <c r="C31" s="352"/>
      <c r="D31" s="147"/>
      <c r="E31" s="147"/>
      <c r="F31" s="147"/>
      <c r="G31" s="147" t="s">
        <v>51</v>
      </c>
      <c r="H31" s="148">
        <f t="shared" ref="H31:AC31" si="14">SUM(H32:H34)</f>
        <v>1000</v>
      </c>
      <c r="I31" s="148">
        <f t="shared" si="14"/>
        <v>0</v>
      </c>
      <c r="J31" s="148">
        <f t="shared" si="14"/>
        <v>5614.2</v>
      </c>
      <c r="K31" s="148">
        <f t="shared" si="14"/>
        <v>300</v>
      </c>
      <c r="L31" s="148">
        <f t="shared" si="14"/>
        <v>0</v>
      </c>
      <c r="M31" s="148">
        <f t="shared" si="14"/>
        <v>2969.7</v>
      </c>
      <c r="N31" s="148">
        <f t="shared" si="14"/>
        <v>600</v>
      </c>
      <c r="O31" s="148">
        <f t="shared" si="14"/>
        <v>2369.6999999999998</v>
      </c>
      <c r="P31" s="148">
        <f t="shared" si="14"/>
        <v>700</v>
      </c>
      <c r="Q31" s="148">
        <f t="shared" si="14"/>
        <v>0</v>
      </c>
      <c r="R31" s="148">
        <f t="shared" si="14"/>
        <v>0</v>
      </c>
      <c r="S31" s="148">
        <f t="shared" si="14"/>
        <v>0</v>
      </c>
      <c r="T31" s="148">
        <f t="shared" si="14"/>
        <v>0</v>
      </c>
      <c r="U31" s="148">
        <f t="shared" si="14"/>
        <v>700</v>
      </c>
      <c r="V31" s="148">
        <f t="shared" si="14"/>
        <v>0</v>
      </c>
      <c r="W31" s="148">
        <f t="shared" si="14"/>
        <v>0</v>
      </c>
      <c r="X31" s="148">
        <f t="shared" si="14"/>
        <v>0</v>
      </c>
      <c r="Y31" s="148">
        <f t="shared" si="14"/>
        <v>700</v>
      </c>
      <c r="Z31" s="148">
        <f t="shared" si="14"/>
        <v>0</v>
      </c>
      <c r="AA31" s="148">
        <f t="shared" si="14"/>
        <v>0</v>
      </c>
      <c r="AB31" s="209">
        <f t="shared" si="14"/>
        <v>0</v>
      </c>
      <c r="AC31" s="233">
        <f t="shared" si="14"/>
        <v>300</v>
      </c>
    </row>
    <row r="32" spans="1:30" ht="54" hidden="1" customHeight="1" x14ac:dyDescent="0.25">
      <c r="A32" s="34">
        <v>520</v>
      </c>
      <c r="B32" s="348" t="s">
        <v>633</v>
      </c>
      <c r="C32" s="353"/>
      <c r="D32" s="354" t="s">
        <v>9</v>
      </c>
      <c r="E32" s="347" t="s">
        <v>11</v>
      </c>
      <c r="F32" s="347" t="s">
        <v>14</v>
      </c>
      <c r="G32" s="332" t="s">
        <v>474</v>
      </c>
      <c r="H32" s="302"/>
      <c r="I32" s="302"/>
      <c r="J32" s="302">
        <v>4614.2</v>
      </c>
      <c r="K32" s="133"/>
      <c r="L32" s="133"/>
      <c r="M32" s="319">
        <f>SUM(N32:O32)</f>
        <v>2369.6999999999998</v>
      </c>
      <c r="N32" s="324"/>
      <c r="O32" s="324">
        <v>2369.6999999999998</v>
      </c>
      <c r="P32" s="134"/>
      <c r="Q32" s="319">
        <f>SUM(S32:T32)</f>
        <v>0</v>
      </c>
      <c r="R32" s="325"/>
      <c r="S32" s="324"/>
      <c r="T32" s="324"/>
      <c r="U32" s="134"/>
      <c r="V32" s="319">
        <f>SUM(W32:X32)</f>
        <v>0</v>
      </c>
      <c r="W32" s="324"/>
      <c r="X32" s="324"/>
      <c r="Y32" s="134">
        <f>SUM(Z32)</f>
        <v>0</v>
      </c>
      <c r="Z32" s="324"/>
      <c r="AA32" s="324"/>
      <c r="AB32" s="124"/>
      <c r="AC32" s="234"/>
    </row>
    <row r="33" spans="1:260" ht="81.75" hidden="1" customHeight="1" x14ac:dyDescent="0.25">
      <c r="B33" s="348" t="s">
        <v>634</v>
      </c>
      <c r="C33" s="353"/>
      <c r="D33" s="354" t="s">
        <v>9</v>
      </c>
      <c r="E33" s="347" t="s">
        <v>11</v>
      </c>
      <c r="F33" s="347" t="s">
        <v>14</v>
      </c>
      <c r="G33" s="332" t="s">
        <v>229</v>
      </c>
      <c r="H33" s="302">
        <v>300</v>
      </c>
      <c r="I33" s="302"/>
      <c r="J33" s="302">
        <v>300</v>
      </c>
      <c r="K33" s="133">
        <v>85</v>
      </c>
      <c r="L33" s="133"/>
      <c r="M33" s="319">
        <f>SUM(N33:O33)</f>
        <v>85</v>
      </c>
      <c r="N33" s="324">
        <v>85</v>
      </c>
      <c r="O33" s="324"/>
      <c r="P33" s="134">
        <v>205</v>
      </c>
      <c r="Q33" s="319"/>
      <c r="R33" s="325"/>
      <c r="S33" s="133"/>
      <c r="T33" s="324"/>
      <c r="U33" s="134">
        <v>205</v>
      </c>
      <c r="V33" s="319"/>
      <c r="W33" s="133"/>
      <c r="X33" s="324"/>
      <c r="Y33" s="134">
        <v>205</v>
      </c>
      <c r="Z33" s="324"/>
      <c r="AA33" s="324"/>
      <c r="AB33" s="124"/>
      <c r="AC33" s="234">
        <v>85</v>
      </c>
    </row>
    <row r="34" spans="1:260" ht="48.75" hidden="1" customHeight="1" x14ac:dyDescent="0.25">
      <c r="B34" s="348" t="s">
        <v>636</v>
      </c>
      <c r="C34" s="353"/>
      <c r="D34" s="354" t="s">
        <v>9</v>
      </c>
      <c r="E34" s="347" t="s">
        <v>11</v>
      </c>
      <c r="F34" s="347" t="s">
        <v>14</v>
      </c>
      <c r="G34" s="332" t="s">
        <v>239</v>
      </c>
      <c r="H34" s="302">
        <v>700</v>
      </c>
      <c r="I34" s="302"/>
      <c r="J34" s="302">
        <v>700</v>
      </c>
      <c r="K34" s="133">
        <v>215</v>
      </c>
      <c r="L34" s="133"/>
      <c r="M34" s="319">
        <f>SUM(N34:O34)</f>
        <v>515</v>
      </c>
      <c r="N34" s="324">
        <v>515</v>
      </c>
      <c r="O34" s="324"/>
      <c r="P34" s="134">
        <v>495</v>
      </c>
      <c r="Q34" s="319"/>
      <c r="R34" s="325"/>
      <c r="S34" s="133"/>
      <c r="T34" s="324"/>
      <c r="U34" s="134">
        <v>495</v>
      </c>
      <c r="V34" s="319"/>
      <c r="W34" s="133"/>
      <c r="X34" s="324"/>
      <c r="Y34" s="134">
        <v>495</v>
      </c>
      <c r="Z34" s="324"/>
      <c r="AA34" s="324"/>
      <c r="AB34" s="124"/>
      <c r="AC34" s="234">
        <v>215</v>
      </c>
    </row>
    <row r="35" spans="1:260" ht="33" hidden="1" customHeight="1" x14ac:dyDescent="0.25">
      <c r="A35" s="34" t="s">
        <v>177</v>
      </c>
      <c r="B35" s="355" t="s">
        <v>637</v>
      </c>
      <c r="C35" s="355"/>
      <c r="D35" s="146"/>
      <c r="E35" s="146"/>
      <c r="F35" s="146"/>
      <c r="G35" s="147" t="s">
        <v>79</v>
      </c>
      <c r="H35" s="148">
        <f t="shared" ref="H35:AB35" si="15">SUM(H36)</f>
        <v>100</v>
      </c>
      <c r="I35" s="148">
        <f t="shared" si="15"/>
        <v>100</v>
      </c>
      <c r="J35" s="148">
        <f t="shared" si="15"/>
        <v>100</v>
      </c>
      <c r="K35" s="148">
        <f t="shared" si="15"/>
        <v>100</v>
      </c>
      <c r="L35" s="148">
        <f t="shared" si="15"/>
        <v>0</v>
      </c>
      <c r="M35" s="148">
        <f t="shared" si="15"/>
        <v>100</v>
      </c>
      <c r="N35" s="148">
        <f t="shared" si="15"/>
        <v>100</v>
      </c>
      <c r="O35" s="148">
        <f t="shared" si="15"/>
        <v>0</v>
      </c>
      <c r="P35" s="148">
        <f t="shared" si="15"/>
        <v>100</v>
      </c>
      <c r="Q35" s="148">
        <f t="shared" si="15"/>
        <v>0</v>
      </c>
      <c r="R35" s="148">
        <f t="shared" si="15"/>
        <v>0</v>
      </c>
      <c r="S35" s="148">
        <f t="shared" si="15"/>
        <v>0</v>
      </c>
      <c r="T35" s="148">
        <f t="shared" si="15"/>
        <v>0</v>
      </c>
      <c r="U35" s="148">
        <f t="shared" si="15"/>
        <v>200</v>
      </c>
      <c r="V35" s="148">
        <f t="shared" si="15"/>
        <v>0</v>
      </c>
      <c r="W35" s="148">
        <f t="shared" si="15"/>
        <v>0</v>
      </c>
      <c r="X35" s="148">
        <f t="shared" si="15"/>
        <v>0</v>
      </c>
      <c r="Y35" s="148">
        <f t="shared" si="15"/>
        <v>200</v>
      </c>
      <c r="Z35" s="148">
        <f t="shared" si="15"/>
        <v>0</v>
      </c>
      <c r="AA35" s="148">
        <f t="shared" si="15"/>
        <v>0</v>
      </c>
      <c r="AB35" s="209">
        <f t="shared" si="15"/>
        <v>100</v>
      </c>
      <c r="AC35" s="233">
        <f>SUM(AC36)</f>
        <v>100</v>
      </c>
    </row>
    <row r="36" spans="1:260" ht="42.75" hidden="1" customHeight="1" x14ac:dyDescent="0.25">
      <c r="B36" s="348" t="s">
        <v>638</v>
      </c>
      <c r="C36" s="348"/>
      <c r="D36" s="347" t="s">
        <v>9</v>
      </c>
      <c r="E36" s="347" t="s">
        <v>17</v>
      </c>
      <c r="F36" s="347" t="s">
        <v>22</v>
      </c>
      <c r="G36" s="332" t="s">
        <v>282</v>
      </c>
      <c r="H36" s="302">
        <v>100</v>
      </c>
      <c r="I36" s="302">
        <v>100</v>
      </c>
      <c r="J36" s="302">
        <v>100</v>
      </c>
      <c r="K36" s="133">
        <v>100</v>
      </c>
      <c r="L36" s="133"/>
      <c r="M36" s="319">
        <f>SUM(N36:O36)</f>
        <v>100</v>
      </c>
      <c r="N36" s="324">
        <v>100</v>
      </c>
      <c r="O36" s="324"/>
      <c r="P36" s="134">
        <v>100</v>
      </c>
      <c r="Q36" s="319"/>
      <c r="R36" s="325"/>
      <c r="S36" s="324"/>
      <c r="T36" s="324"/>
      <c r="U36" s="134">
        <v>200</v>
      </c>
      <c r="V36" s="319"/>
      <c r="W36" s="324"/>
      <c r="X36" s="324"/>
      <c r="Y36" s="134">
        <v>200</v>
      </c>
      <c r="Z36" s="302"/>
      <c r="AA36" s="324"/>
      <c r="AB36" s="124">
        <f>SUM(AC36:AD36)</f>
        <v>100</v>
      </c>
      <c r="AC36" s="234">
        <v>100</v>
      </c>
    </row>
    <row r="37" spans="1:260" ht="28.5" hidden="1" customHeight="1" x14ac:dyDescent="0.25">
      <c r="A37" s="34" t="s">
        <v>177</v>
      </c>
      <c r="B37" s="312" t="s">
        <v>376</v>
      </c>
      <c r="C37" s="355"/>
      <c r="D37" s="146"/>
      <c r="E37" s="146"/>
      <c r="F37" s="146"/>
      <c r="G37" s="147" t="s">
        <v>52</v>
      </c>
      <c r="H37" s="148">
        <f t="shared" ref="H37:AC37" si="16">SUM(H38+H46)</f>
        <v>61435.199999999997</v>
      </c>
      <c r="I37" s="148">
        <f t="shared" si="16"/>
        <v>58815</v>
      </c>
      <c r="J37" s="148">
        <f t="shared" si="16"/>
        <v>58815</v>
      </c>
      <c r="K37" s="148">
        <f t="shared" si="16"/>
        <v>34151.300000000003</v>
      </c>
      <c r="L37" s="148">
        <f t="shared" si="16"/>
        <v>0</v>
      </c>
      <c r="M37" s="148">
        <f t="shared" si="16"/>
        <v>34151.300000000003</v>
      </c>
      <c r="N37" s="148">
        <f t="shared" si="16"/>
        <v>34151.300000000003</v>
      </c>
      <c r="O37" s="148">
        <f t="shared" si="16"/>
        <v>0</v>
      </c>
      <c r="P37" s="148">
        <f t="shared" si="16"/>
        <v>69545.500000000015</v>
      </c>
      <c r="Q37" s="148">
        <f t="shared" si="16"/>
        <v>0</v>
      </c>
      <c r="R37" s="148">
        <f t="shared" si="16"/>
        <v>34687.800000000003</v>
      </c>
      <c r="S37" s="148">
        <f t="shared" si="16"/>
        <v>0</v>
      </c>
      <c r="T37" s="148">
        <f t="shared" si="16"/>
        <v>0</v>
      </c>
      <c r="U37" s="148">
        <f t="shared" si="16"/>
        <v>70545.500000000015</v>
      </c>
      <c r="V37" s="148">
        <f t="shared" si="16"/>
        <v>0</v>
      </c>
      <c r="W37" s="148">
        <f t="shared" si="16"/>
        <v>3476.3</v>
      </c>
      <c r="X37" s="148">
        <f t="shared" si="16"/>
        <v>0</v>
      </c>
      <c r="Y37" s="148">
        <f t="shared" si="16"/>
        <v>69545.500000000015</v>
      </c>
      <c r="Z37" s="148">
        <f t="shared" si="16"/>
        <v>3476.3</v>
      </c>
      <c r="AA37" s="148">
        <f t="shared" si="16"/>
        <v>0</v>
      </c>
      <c r="AB37" s="107">
        <f t="shared" si="16"/>
        <v>0</v>
      </c>
      <c r="AC37" s="107">
        <f t="shared" si="16"/>
        <v>0</v>
      </c>
    </row>
    <row r="38" spans="1:260" ht="18.75" hidden="1" customHeight="1" x14ac:dyDescent="0.25">
      <c r="B38" s="356" t="s">
        <v>116</v>
      </c>
      <c r="C38" s="315"/>
      <c r="D38" s="328"/>
      <c r="E38" s="328"/>
      <c r="F38" s="328"/>
      <c r="G38" s="318" t="s">
        <v>446</v>
      </c>
      <c r="H38" s="319">
        <f>SUM(H39:H45)</f>
        <v>57258.2</v>
      </c>
      <c r="I38" s="319">
        <f>SUM(I39:I45)</f>
        <v>57638</v>
      </c>
      <c r="J38" s="319">
        <f t="shared" ref="J38:AB38" si="17">SUM(J39:J45)</f>
        <v>57638</v>
      </c>
      <c r="K38" s="319">
        <f t="shared" si="17"/>
        <v>29974.3</v>
      </c>
      <c r="L38" s="319">
        <f t="shared" si="17"/>
        <v>0</v>
      </c>
      <c r="M38" s="319">
        <f t="shared" si="17"/>
        <v>29974.3</v>
      </c>
      <c r="N38" s="319">
        <f t="shared" si="17"/>
        <v>29974.3</v>
      </c>
      <c r="O38" s="319">
        <f t="shared" si="17"/>
        <v>0</v>
      </c>
      <c r="P38" s="319">
        <f t="shared" si="17"/>
        <v>66069.200000000012</v>
      </c>
      <c r="Q38" s="319">
        <f t="shared" si="17"/>
        <v>0</v>
      </c>
      <c r="R38" s="319">
        <f t="shared" si="17"/>
        <v>31211.5</v>
      </c>
      <c r="S38" s="319">
        <f t="shared" si="17"/>
        <v>0</v>
      </c>
      <c r="T38" s="319">
        <f t="shared" si="17"/>
        <v>0</v>
      </c>
      <c r="U38" s="319">
        <f t="shared" si="17"/>
        <v>67069.200000000012</v>
      </c>
      <c r="V38" s="319">
        <f t="shared" si="17"/>
        <v>0</v>
      </c>
      <c r="W38" s="319">
        <f t="shared" si="17"/>
        <v>0</v>
      </c>
      <c r="X38" s="319">
        <f t="shared" si="17"/>
        <v>0</v>
      </c>
      <c r="Y38" s="319">
        <f t="shared" si="17"/>
        <v>66069.200000000012</v>
      </c>
      <c r="Z38" s="319">
        <f t="shared" si="17"/>
        <v>0</v>
      </c>
      <c r="AA38" s="319">
        <f t="shared" si="17"/>
        <v>0</v>
      </c>
      <c r="AB38" s="210">
        <f t="shared" si="17"/>
        <v>0</v>
      </c>
      <c r="AC38" s="246"/>
    </row>
    <row r="39" spans="1:260" ht="60" hidden="1" customHeight="1" x14ac:dyDescent="0.25">
      <c r="B39" s="349" t="s">
        <v>475</v>
      </c>
      <c r="C39" s="348"/>
      <c r="D39" s="347" t="s">
        <v>363</v>
      </c>
      <c r="E39" s="347" t="s">
        <v>12</v>
      </c>
      <c r="F39" s="347" t="s">
        <v>22</v>
      </c>
      <c r="G39" s="354" t="s">
        <v>283</v>
      </c>
      <c r="H39" s="302">
        <v>28853.7</v>
      </c>
      <c r="I39" s="302">
        <v>29084.7</v>
      </c>
      <c r="J39" s="302">
        <v>29084.7</v>
      </c>
      <c r="K39" s="133">
        <v>757</v>
      </c>
      <c r="L39" s="133"/>
      <c r="M39" s="319">
        <f t="shared" ref="M39:M45" si="18">SUM(N39:O39)</f>
        <v>757</v>
      </c>
      <c r="N39" s="324">
        <v>757</v>
      </c>
      <c r="O39" s="324"/>
      <c r="P39" s="134">
        <v>31739.9</v>
      </c>
      <c r="Q39" s="319"/>
      <c r="R39" s="325"/>
      <c r="S39" s="324"/>
      <c r="T39" s="324"/>
      <c r="U39" s="134">
        <v>31739.9</v>
      </c>
      <c r="V39" s="319"/>
      <c r="W39" s="324"/>
      <c r="X39" s="324"/>
      <c r="Y39" s="134">
        <v>31739.9</v>
      </c>
      <c r="Z39" s="324"/>
      <c r="AA39" s="324"/>
      <c r="AB39" s="124"/>
      <c r="AC39" s="234"/>
    </row>
    <row r="40" spans="1:260" ht="43.5" hidden="1" customHeight="1" x14ac:dyDescent="0.25">
      <c r="B40" s="349" t="s">
        <v>379</v>
      </c>
      <c r="C40" s="348"/>
      <c r="D40" s="347" t="s">
        <v>9</v>
      </c>
      <c r="E40" s="347" t="s">
        <v>12</v>
      </c>
      <c r="F40" s="347" t="s">
        <v>22</v>
      </c>
      <c r="G40" s="354" t="s">
        <v>283</v>
      </c>
      <c r="H40" s="302"/>
      <c r="I40" s="302"/>
      <c r="J40" s="302"/>
      <c r="K40" s="133">
        <v>26948.3</v>
      </c>
      <c r="L40" s="133"/>
      <c r="M40" s="319">
        <f t="shared" si="18"/>
        <v>26948.3</v>
      </c>
      <c r="N40" s="324">
        <v>26948.3</v>
      </c>
      <c r="O40" s="324"/>
      <c r="P40" s="134"/>
      <c r="Q40" s="319"/>
      <c r="R40" s="325"/>
      <c r="S40" s="324"/>
      <c r="T40" s="324"/>
      <c r="U40" s="134"/>
      <c r="V40" s="319"/>
      <c r="W40" s="324"/>
      <c r="X40" s="324"/>
      <c r="Y40" s="134"/>
      <c r="Z40" s="302"/>
      <c r="AA40" s="324"/>
      <c r="AB40" s="124"/>
      <c r="AC40" s="234"/>
    </row>
    <row r="41" spans="1:260" ht="51" hidden="1" customHeight="1" x14ac:dyDescent="0.25">
      <c r="B41" s="349" t="s">
        <v>476</v>
      </c>
      <c r="C41" s="348"/>
      <c r="D41" s="347" t="s">
        <v>9</v>
      </c>
      <c r="E41" s="347" t="s">
        <v>12</v>
      </c>
      <c r="F41" s="347" t="s">
        <v>21</v>
      </c>
      <c r="G41" s="354" t="s">
        <v>284</v>
      </c>
      <c r="H41" s="302">
        <v>601.20000000000005</v>
      </c>
      <c r="I41" s="302">
        <v>601.20000000000005</v>
      </c>
      <c r="J41" s="302">
        <v>601.20000000000005</v>
      </c>
      <c r="K41" s="324">
        <v>358</v>
      </c>
      <c r="L41" s="324"/>
      <c r="M41" s="319">
        <f t="shared" si="18"/>
        <v>358</v>
      </c>
      <c r="N41" s="324">
        <v>358</v>
      </c>
      <c r="O41" s="324"/>
      <c r="P41" s="134">
        <v>850</v>
      </c>
      <c r="Q41" s="319"/>
      <c r="R41" s="325">
        <v>650</v>
      </c>
      <c r="S41" s="324"/>
      <c r="T41" s="324"/>
      <c r="U41" s="134">
        <v>850</v>
      </c>
      <c r="V41" s="319"/>
      <c r="W41" s="324"/>
      <c r="X41" s="324"/>
      <c r="Y41" s="134">
        <v>850</v>
      </c>
      <c r="Z41" s="324"/>
      <c r="AA41" s="324"/>
      <c r="AB41" s="124"/>
      <c r="AC41" s="234"/>
    </row>
    <row r="42" spans="1:260" ht="65.25" hidden="1" customHeight="1" x14ac:dyDescent="0.25">
      <c r="B42" s="349" t="s">
        <v>477</v>
      </c>
      <c r="C42" s="348"/>
      <c r="D42" s="347" t="s">
        <v>9</v>
      </c>
      <c r="E42" s="347" t="s">
        <v>12</v>
      </c>
      <c r="F42" s="347" t="s">
        <v>21</v>
      </c>
      <c r="G42" s="354" t="s">
        <v>284</v>
      </c>
      <c r="H42" s="302">
        <v>335</v>
      </c>
      <c r="I42" s="302">
        <v>0</v>
      </c>
      <c r="J42" s="302">
        <v>0</v>
      </c>
      <c r="K42" s="324">
        <v>306</v>
      </c>
      <c r="L42" s="324"/>
      <c r="M42" s="319">
        <f t="shared" si="18"/>
        <v>306</v>
      </c>
      <c r="N42" s="324">
        <v>306</v>
      </c>
      <c r="O42" s="324"/>
      <c r="P42" s="134">
        <v>332.3</v>
      </c>
      <c r="Q42" s="319"/>
      <c r="R42" s="325"/>
      <c r="S42" s="324"/>
      <c r="T42" s="324"/>
      <c r="U42" s="134">
        <v>332.3</v>
      </c>
      <c r="V42" s="319"/>
      <c r="W42" s="324"/>
      <c r="X42" s="324"/>
      <c r="Y42" s="134">
        <v>332.3</v>
      </c>
      <c r="Z42" s="338"/>
      <c r="AA42" s="324"/>
      <c r="AB42" s="124"/>
      <c r="AC42" s="234"/>
    </row>
    <row r="43" spans="1:260" ht="65.25" hidden="1" customHeight="1" x14ac:dyDescent="0.25">
      <c r="B43" s="349" t="s">
        <v>478</v>
      </c>
      <c r="C43" s="348"/>
      <c r="D43" s="347" t="s">
        <v>363</v>
      </c>
      <c r="E43" s="347" t="s">
        <v>11</v>
      </c>
      <c r="F43" s="347" t="s">
        <v>17</v>
      </c>
      <c r="G43" s="354" t="s">
        <v>284</v>
      </c>
      <c r="H43" s="302">
        <v>1710.5</v>
      </c>
      <c r="I43" s="302">
        <v>1710.5</v>
      </c>
      <c r="J43" s="302">
        <v>1710.5</v>
      </c>
      <c r="K43" s="324">
        <v>1605</v>
      </c>
      <c r="L43" s="324"/>
      <c r="M43" s="319">
        <f t="shared" si="18"/>
        <v>1605</v>
      </c>
      <c r="N43" s="324">
        <v>1605</v>
      </c>
      <c r="O43" s="324"/>
      <c r="P43" s="134">
        <v>1742.6</v>
      </c>
      <c r="Q43" s="319"/>
      <c r="R43" s="325"/>
      <c r="S43" s="324"/>
      <c r="T43" s="324"/>
      <c r="U43" s="134">
        <v>1742.6</v>
      </c>
      <c r="V43" s="319"/>
      <c r="W43" s="324"/>
      <c r="X43" s="324"/>
      <c r="Y43" s="134">
        <v>1742.6</v>
      </c>
      <c r="Z43" s="324"/>
      <c r="AA43" s="324"/>
      <c r="AB43" s="124"/>
      <c r="AC43" s="234"/>
    </row>
    <row r="44" spans="1:260" customFormat="1" ht="32.25" hidden="1" customHeight="1" x14ac:dyDescent="0.25">
      <c r="A44" s="1"/>
      <c r="B44" s="151" t="s">
        <v>389</v>
      </c>
      <c r="C44" s="357"/>
      <c r="D44" s="358" t="s">
        <v>9</v>
      </c>
      <c r="E44" s="152" t="s">
        <v>16</v>
      </c>
      <c r="F44" s="152" t="s">
        <v>8</v>
      </c>
      <c r="G44" s="152" t="s">
        <v>346</v>
      </c>
      <c r="H44" s="359">
        <v>25757.8</v>
      </c>
      <c r="I44" s="359">
        <v>26241.599999999999</v>
      </c>
      <c r="J44" s="302">
        <v>26241.599999999999</v>
      </c>
      <c r="K44" s="324"/>
      <c r="L44" s="324"/>
      <c r="M44" s="360">
        <f t="shared" si="18"/>
        <v>0</v>
      </c>
      <c r="N44" s="324"/>
      <c r="O44" s="324"/>
      <c r="P44" s="134">
        <v>31404.400000000001</v>
      </c>
      <c r="Q44" s="360"/>
      <c r="R44" s="361">
        <v>30561.5</v>
      </c>
      <c r="S44" s="324"/>
      <c r="T44" s="324"/>
      <c r="U44" s="134">
        <v>31404.400000000001</v>
      </c>
      <c r="V44" s="360"/>
      <c r="W44" s="324"/>
      <c r="X44" s="324"/>
      <c r="Y44" s="134">
        <v>31404.400000000001</v>
      </c>
      <c r="Z44" s="338"/>
      <c r="AA44" s="324"/>
      <c r="AB44" s="212">
        <f>SUM(AC44:AD44)</f>
        <v>0</v>
      </c>
      <c r="AC44" s="23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</row>
    <row r="45" spans="1:260" ht="45" hidden="1" customHeight="1" x14ac:dyDescent="0.25">
      <c r="B45" s="349" t="s">
        <v>380</v>
      </c>
      <c r="C45" s="348"/>
      <c r="D45" s="347" t="s">
        <v>25</v>
      </c>
      <c r="E45" s="347" t="s">
        <v>12</v>
      </c>
      <c r="F45" s="347" t="s">
        <v>21</v>
      </c>
      <c r="G45" s="354" t="s">
        <v>230</v>
      </c>
      <c r="H45" s="302"/>
      <c r="I45" s="302"/>
      <c r="J45" s="302">
        <v>0</v>
      </c>
      <c r="K45" s="324"/>
      <c r="L45" s="324"/>
      <c r="M45" s="319">
        <f t="shared" si="18"/>
        <v>0</v>
      </c>
      <c r="N45" s="324"/>
      <c r="O45" s="324"/>
      <c r="P45" s="134"/>
      <c r="Q45" s="319"/>
      <c r="R45" s="325"/>
      <c r="S45" s="133"/>
      <c r="T45" s="324"/>
      <c r="U45" s="362">
        <v>1000</v>
      </c>
      <c r="V45" s="319"/>
      <c r="W45" s="133"/>
      <c r="X45" s="324"/>
      <c r="Y45" s="134"/>
      <c r="Z45" s="324"/>
      <c r="AA45" s="324"/>
      <c r="AB45" s="124"/>
      <c r="AC45" s="234"/>
    </row>
    <row r="46" spans="1:260" ht="23.25" hidden="1" customHeight="1" x14ac:dyDescent="0.25">
      <c r="B46" s="356" t="s">
        <v>117</v>
      </c>
      <c r="C46" s="315"/>
      <c r="D46" s="328"/>
      <c r="E46" s="328"/>
      <c r="F46" s="328"/>
      <c r="G46" s="318" t="s">
        <v>118</v>
      </c>
      <c r="H46" s="319">
        <f>SUM(H48+H47)</f>
        <v>4177</v>
      </c>
      <c r="I46" s="319">
        <f>SUM(I48+I47)</f>
        <v>1177</v>
      </c>
      <c r="J46" s="319">
        <f>SUM(J48+J47)</f>
        <v>1177</v>
      </c>
      <c r="K46" s="319">
        <f>K47</f>
        <v>4177</v>
      </c>
      <c r="L46" s="319">
        <f>L47</f>
        <v>0</v>
      </c>
      <c r="M46" s="319">
        <f>M47</f>
        <v>4177</v>
      </c>
      <c r="N46" s="319">
        <f>N47</f>
        <v>4177</v>
      </c>
      <c r="O46" s="319">
        <f>O47</f>
        <v>0</v>
      </c>
      <c r="P46" s="319">
        <f>SUM(P48+P47)</f>
        <v>3476.3</v>
      </c>
      <c r="Q46" s="319">
        <f>SUM(Q48+Q47)</f>
        <v>0</v>
      </c>
      <c r="R46" s="319">
        <f>SUM(R48+R47)</f>
        <v>3476.3</v>
      </c>
      <c r="S46" s="319">
        <f>S47</f>
        <v>0</v>
      </c>
      <c r="T46" s="319">
        <f>T47</f>
        <v>0</v>
      </c>
      <c r="U46" s="319">
        <f>SUM(U48+U47)</f>
        <v>3476.3</v>
      </c>
      <c r="V46" s="319">
        <f>V47</f>
        <v>0</v>
      </c>
      <c r="W46" s="319">
        <f>W47</f>
        <v>3476.3</v>
      </c>
      <c r="X46" s="319">
        <f>X47</f>
        <v>0</v>
      </c>
      <c r="Y46" s="319">
        <f>SUM(Y48+Y47)</f>
        <v>3476.3</v>
      </c>
      <c r="Z46" s="319">
        <f>SUM(Z48+Z47)</f>
        <v>3476.3</v>
      </c>
      <c r="AA46" s="319">
        <f>SUM(AA48)</f>
        <v>0</v>
      </c>
      <c r="AB46" s="210">
        <f>SUM(AB48)</f>
        <v>0</v>
      </c>
      <c r="AC46" s="234"/>
    </row>
    <row r="47" spans="1:260" ht="46.5" hidden="1" customHeight="1" x14ac:dyDescent="0.25">
      <c r="B47" s="349" t="s">
        <v>479</v>
      </c>
      <c r="C47" s="348"/>
      <c r="D47" s="347" t="s">
        <v>362</v>
      </c>
      <c r="E47" s="347" t="s">
        <v>21</v>
      </c>
      <c r="F47" s="347" t="s">
        <v>12</v>
      </c>
      <c r="G47" s="354" t="s">
        <v>231</v>
      </c>
      <c r="H47" s="302">
        <v>4177</v>
      </c>
      <c r="I47" s="302">
        <v>1177</v>
      </c>
      <c r="J47" s="302">
        <v>1177</v>
      </c>
      <c r="K47" s="324">
        <v>4177</v>
      </c>
      <c r="L47" s="324"/>
      <c r="M47" s="319">
        <f>SUM(N47:O47)</f>
        <v>4177</v>
      </c>
      <c r="N47" s="324">
        <v>4177</v>
      </c>
      <c r="O47" s="324"/>
      <c r="P47" s="134">
        <v>3476.3</v>
      </c>
      <c r="Q47" s="319"/>
      <c r="R47" s="325">
        <v>3476.3</v>
      </c>
      <c r="S47" s="324"/>
      <c r="T47" s="324"/>
      <c r="U47" s="134">
        <v>3476.3</v>
      </c>
      <c r="V47" s="319"/>
      <c r="W47" s="324">
        <v>3476.3</v>
      </c>
      <c r="X47" s="324"/>
      <c r="Y47" s="134">
        <v>3476.3</v>
      </c>
      <c r="Z47" s="324">
        <v>3476.3</v>
      </c>
      <c r="AA47" s="324"/>
      <c r="AB47" s="124"/>
      <c r="AC47" s="234"/>
    </row>
    <row r="48" spans="1:260" s="101" customFormat="1" ht="46.5" hidden="1" customHeight="1" x14ac:dyDescent="0.25">
      <c r="B48" s="363" t="s">
        <v>205</v>
      </c>
      <c r="C48" s="364"/>
      <c r="D48" s="365" t="s">
        <v>25</v>
      </c>
      <c r="E48" s="365" t="s">
        <v>21</v>
      </c>
      <c r="F48" s="365" t="s">
        <v>12</v>
      </c>
      <c r="G48" s="366" t="s">
        <v>231</v>
      </c>
      <c r="H48" s="325"/>
      <c r="I48" s="325"/>
      <c r="J48" s="319"/>
      <c r="K48" s="367"/>
      <c r="L48" s="367"/>
      <c r="M48" s="368">
        <f>SUM(N48:O48)</f>
        <v>0</v>
      </c>
      <c r="N48" s="367"/>
      <c r="O48" s="367"/>
      <c r="P48" s="134"/>
      <c r="Q48" s="368">
        <f>SUM(S48:T48)</f>
        <v>0</v>
      </c>
      <c r="R48" s="325"/>
      <c r="S48" s="367"/>
      <c r="T48" s="367"/>
      <c r="U48" s="368"/>
      <c r="V48" s="368">
        <f>SUM(W48:X48)</f>
        <v>0</v>
      </c>
      <c r="W48" s="367"/>
      <c r="X48" s="367"/>
      <c r="Y48" s="134">
        <f>SUM(Z48)</f>
        <v>0</v>
      </c>
      <c r="Z48" s="367"/>
      <c r="AA48" s="367"/>
      <c r="AB48" s="213"/>
      <c r="AC48" s="236"/>
    </row>
    <row r="49" spans="1:32" ht="46.5" hidden="1" customHeight="1" x14ac:dyDescent="0.25">
      <c r="B49" s="356" t="s">
        <v>241</v>
      </c>
      <c r="C49" s="369"/>
      <c r="D49" s="328"/>
      <c r="E49" s="328"/>
      <c r="F49" s="328"/>
      <c r="G49" s="318" t="s">
        <v>242</v>
      </c>
      <c r="H49" s="319"/>
      <c r="I49" s="319"/>
      <c r="J49" s="319"/>
      <c r="K49" s="319"/>
      <c r="L49" s="319"/>
      <c r="M49" s="319">
        <f>SUM(N49:O49)</f>
        <v>0</v>
      </c>
      <c r="N49" s="319"/>
      <c r="O49" s="319"/>
      <c r="P49" s="319"/>
      <c r="Q49" s="319">
        <f>SUM(S49:T49)</f>
        <v>0</v>
      </c>
      <c r="R49" s="319"/>
      <c r="S49" s="319"/>
      <c r="T49" s="319"/>
      <c r="U49" s="319"/>
      <c r="V49" s="319">
        <f>SUM(W49:X49)</f>
        <v>0</v>
      </c>
      <c r="W49" s="319"/>
      <c r="X49" s="319"/>
      <c r="Y49" s="319">
        <f>SUM(Z49)</f>
        <v>0</v>
      </c>
      <c r="Z49" s="319"/>
      <c r="AA49" s="319"/>
      <c r="AB49" s="210"/>
      <c r="AC49" s="234"/>
    </row>
    <row r="50" spans="1:32" ht="32.25" hidden="1" customHeight="1" x14ac:dyDescent="0.25">
      <c r="B50" s="342" t="s">
        <v>639</v>
      </c>
      <c r="C50" s="370"/>
      <c r="D50" s="146"/>
      <c r="E50" s="146"/>
      <c r="F50" s="146"/>
      <c r="G50" s="147" t="s">
        <v>53</v>
      </c>
      <c r="H50" s="148" t="e">
        <f t="shared" ref="H50:AA50" si="19">SUM(H51+H62+H65)</f>
        <v>#REF!</v>
      </c>
      <c r="I50" s="148" t="e">
        <f t="shared" si="19"/>
        <v>#REF!</v>
      </c>
      <c r="J50" s="148">
        <f t="shared" si="19"/>
        <v>292395.59999999998</v>
      </c>
      <c r="K50" s="148">
        <f t="shared" si="19"/>
        <v>264900.2</v>
      </c>
      <c r="L50" s="148">
        <f t="shared" si="19"/>
        <v>3784.6000000000004</v>
      </c>
      <c r="M50" s="148">
        <f t="shared" si="19"/>
        <v>278803.59999999998</v>
      </c>
      <c r="N50" s="148">
        <f t="shared" si="19"/>
        <v>270538.40000000002</v>
      </c>
      <c r="O50" s="148">
        <f t="shared" si="19"/>
        <v>8265.2000000000007</v>
      </c>
      <c r="P50" s="148">
        <f t="shared" si="19"/>
        <v>256399.69999999998</v>
      </c>
      <c r="Q50" s="148">
        <f t="shared" si="19"/>
        <v>326840.59999999998</v>
      </c>
      <c r="R50" s="148">
        <f t="shared" si="19"/>
        <v>0</v>
      </c>
      <c r="S50" s="148">
        <f t="shared" si="19"/>
        <v>46355.5</v>
      </c>
      <c r="T50" s="148">
        <f t="shared" si="19"/>
        <v>40527.4</v>
      </c>
      <c r="U50" s="148">
        <f t="shared" si="19"/>
        <v>255830.99999999997</v>
      </c>
      <c r="V50" s="148">
        <f t="shared" si="19"/>
        <v>0</v>
      </c>
      <c r="W50" s="148">
        <f t="shared" si="19"/>
        <v>0</v>
      </c>
      <c r="X50" s="148">
        <f t="shared" si="19"/>
        <v>3148.5</v>
      </c>
      <c r="Y50" s="148">
        <f t="shared" si="19"/>
        <v>253440.89999999997</v>
      </c>
      <c r="Z50" s="148">
        <f t="shared" si="19"/>
        <v>0</v>
      </c>
      <c r="AA50" s="148">
        <f t="shared" si="19"/>
        <v>2524.6</v>
      </c>
      <c r="AB50" s="209" t="e">
        <f>SUM(AB51+AB62+#REF!+AB65)</f>
        <v>#REF!</v>
      </c>
      <c r="AC50" s="233">
        <f>SUM(AC51:AC90)</f>
        <v>286369</v>
      </c>
      <c r="AD50" s="6">
        <f>SUM(R50+T50)</f>
        <v>40527.4</v>
      </c>
      <c r="AE50" s="6">
        <f>SUM(U50+X50)</f>
        <v>258979.49999999997</v>
      </c>
      <c r="AF50" s="6">
        <f>SUM(Y50+AA50)</f>
        <v>255965.49999999997</v>
      </c>
    </row>
    <row r="51" spans="1:32" ht="30.75" hidden="1" customHeight="1" x14ac:dyDescent="0.25">
      <c r="B51" s="356" t="s">
        <v>28</v>
      </c>
      <c r="C51" s="371"/>
      <c r="D51" s="328"/>
      <c r="E51" s="328"/>
      <c r="F51" s="328"/>
      <c r="G51" s="318" t="s">
        <v>54</v>
      </c>
      <c r="H51" s="319">
        <f t="shared" ref="H51:AB51" si="20">SUM(H52:H61)</f>
        <v>4149.1000000000004</v>
      </c>
      <c r="I51" s="319">
        <f t="shared" si="20"/>
        <v>0</v>
      </c>
      <c r="J51" s="319">
        <f t="shared" si="20"/>
        <v>4908.7</v>
      </c>
      <c r="K51" s="319">
        <f t="shared" si="20"/>
        <v>1655</v>
      </c>
      <c r="L51" s="319">
        <f t="shared" si="20"/>
        <v>3711.6000000000004</v>
      </c>
      <c r="M51" s="319">
        <f t="shared" si="20"/>
        <v>8819.7999999999993</v>
      </c>
      <c r="N51" s="319">
        <f t="shared" si="20"/>
        <v>5108.2</v>
      </c>
      <c r="O51" s="319">
        <f t="shared" si="20"/>
        <v>3711.6000000000004</v>
      </c>
      <c r="P51" s="319">
        <f t="shared" si="20"/>
        <v>9679.6</v>
      </c>
      <c r="Q51" s="319">
        <f t="shared" si="20"/>
        <v>0</v>
      </c>
      <c r="R51" s="319">
        <f t="shared" si="20"/>
        <v>0</v>
      </c>
      <c r="S51" s="319">
        <f t="shared" si="20"/>
        <v>0</v>
      </c>
      <c r="T51" s="319">
        <f t="shared" si="20"/>
        <v>2255.8000000000002</v>
      </c>
      <c r="U51" s="319">
        <f t="shared" si="20"/>
        <v>5984.5999999999995</v>
      </c>
      <c r="V51" s="319">
        <f t="shared" si="20"/>
        <v>0</v>
      </c>
      <c r="W51" s="319">
        <f t="shared" si="20"/>
        <v>0</v>
      </c>
      <c r="X51" s="319">
        <f t="shared" si="20"/>
        <v>3148.5</v>
      </c>
      <c r="Y51" s="319">
        <f t="shared" si="20"/>
        <v>3594.5</v>
      </c>
      <c r="Z51" s="319">
        <f t="shared" si="20"/>
        <v>0</v>
      </c>
      <c r="AA51" s="319">
        <f t="shared" si="20"/>
        <v>2524.6</v>
      </c>
      <c r="AB51" s="210">
        <f t="shared" si="20"/>
        <v>0</v>
      </c>
      <c r="AC51" s="234"/>
    </row>
    <row r="52" spans="1:32" ht="78" hidden="1" customHeight="1" x14ac:dyDescent="0.25">
      <c r="B52" s="348" t="s">
        <v>640</v>
      </c>
      <c r="C52" s="348"/>
      <c r="D52" s="347" t="s">
        <v>9</v>
      </c>
      <c r="E52" s="347" t="s">
        <v>19</v>
      </c>
      <c r="F52" s="347" t="s">
        <v>12</v>
      </c>
      <c r="G52" s="354" t="s">
        <v>232</v>
      </c>
      <c r="H52" s="302">
        <v>120.6</v>
      </c>
      <c r="I52" s="302"/>
      <c r="J52" s="359">
        <v>120.6</v>
      </c>
      <c r="K52" s="324">
        <v>186.6</v>
      </c>
      <c r="L52" s="324"/>
      <c r="M52" s="319">
        <f>SUM(N52:O52)</f>
        <v>186.6</v>
      </c>
      <c r="N52" s="324">
        <v>186.6</v>
      </c>
      <c r="O52" s="324"/>
      <c r="P52" s="134">
        <v>168.2</v>
      </c>
      <c r="Q52" s="319"/>
      <c r="R52" s="325"/>
      <c r="S52" s="372"/>
      <c r="T52" s="373"/>
      <c r="U52" s="374">
        <v>228.2</v>
      </c>
      <c r="V52" s="319"/>
      <c r="W52" s="372"/>
      <c r="X52" s="372"/>
      <c r="Y52" s="134">
        <v>222.8</v>
      </c>
      <c r="Z52" s="372"/>
      <c r="AA52" s="372"/>
      <c r="AB52" s="124"/>
      <c r="AC52" s="234">
        <v>120.6</v>
      </c>
    </row>
    <row r="53" spans="1:32" ht="79.5" hidden="1" customHeight="1" x14ac:dyDescent="0.25">
      <c r="A53" s="34">
        <v>521</v>
      </c>
      <c r="B53" s="348" t="s">
        <v>641</v>
      </c>
      <c r="C53" s="348"/>
      <c r="D53" s="347" t="s">
        <v>9</v>
      </c>
      <c r="E53" s="347" t="s">
        <v>19</v>
      </c>
      <c r="F53" s="347" t="s">
        <v>12</v>
      </c>
      <c r="G53" s="375" t="s">
        <v>480</v>
      </c>
      <c r="H53" s="302">
        <v>683.5</v>
      </c>
      <c r="I53" s="302"/>
      <c r="J53" s="359">
        <v>159.1</v>
      </c>
      <c r="K53" s="324"/>
      <c r="L53" s="324">
        <v>1057.3</v>
      </c>
      <c r="M53" s="319">
        <f>SUM(N53:O53)</f>
        <v>1057.3</v>
      </c>
      <c r="N53" s="324"/>
      <c r="O53" s="324">
        <v>1057.3</v>
      </c>
      <c r="P53" s="134"/>
      <c r="Q53" s="319"/>
      <c r="R53" s="325"/>
      <c r="S53" s="372"/>
      <c r="T53" s="376">
        <v>953</v>
      </c>
      <c r="U53" s="374"/>
      <c r="V53" s="319"/>
      <c r="W53" s="372"/>
      <c r="X53" s="377">
        <v>1293.2</v>
      </c>
      <c r="Y53" s="134"/>
      <c r="Z53" s="372"/>
      <c r="AA53" s="377">
        <v>1262.8</v>
      </c>
      <c r="AB53" s="124"/>
      <c r="AC53" s="234"/>
    </row>
    <row r="54" spans="1:32" ht="69.75" hidden="1" customHeight="1" x14ac:dyDescent="0.25">
      <c r="B54" s="334" t="s">
        <v>642</v>
      </c>
      <c r="C54" s="348"/>
      <c r="D54" s="347" t="s">
        <v>9</v>
      </c>
      <c r="E54" s="347" t="s">
        <v>19</v>
      </c>
      <c r="F54" s="347" t="s">
        <v>12</v>
      </c>
      <c r="G54" s="354" t="s">
        <v>232</v>
      </c>
      <c r="H54" s="302">
        <v>2103</v>
      </c>
      <c r="I54" s="302"/>
      <c r="J54" s="359">
        <v>776.2</v>
      </c>
      <c r="K54" s="324">
        <v>1000</v>
      </c>
      <c r="L54" s="324"/>
      <c r="M54" s="319">
        <f>SUM(N54:O54)</f>
        <v>4453.2</v>
      </c>
      <c r="N54" s="324">
        <v>4453.2</v>
      </c>
      <c r="O54" s="324"/>
      <c r="P54" s="134">
        <v>853</v>
      </c>
      <c r="Q54" s="319"/>
      <c r="R54" s="325"/>
      <c r="S54" s="372"/>
      <c r="T54" s="373"/>
      <c r="U54" s="374">
        <v>649</v>
      </c>
      <c r="V54" s="319"/>
      <c r="W54" s="372"/>
      <c r="X54" s="372"/>
      <c r="Y54" s="134">
        <v>649</v>
      </c>
      <c r="Z54" s="372"/>
      <c r="AA54" s="372"/>
      <c r="AB54" s="124"/>
      <c r="AC54" s="234">
        <v>1000</v>
      </c>
    </row>
    <row r="55" spans="1:32" ht="105" hidden="1" customHeight="1" x14ac:dyDescent="0.25">
      <c r="B55" s="334" t="s">
        <v>643</v>
      </c>
      <c r="C55" s="348"/>
      <c r="D55" s="347"/>
      <c r="E55" s="347"/>
      <c r="F55" s="347"/>
      <c r="G55" s="354"/>
      <c r="H55" s="302"/>
      <c r="I55" s="302"/>
      <c r="J55" s="359">
        <v>1223.3</v>
      </c>
      <c r="K55" s="324"/>
      <c r="L55" s="324"/>
      <c r="M55" s="319"/>
      <c r="N55" s="324"/>
      <c r="O55" s="324"/>
      <c r="P55" s="134">
        <v>937.9</v>
      </c>
      <c r="Q55" s="319"/>
      <c r="R55" s="325"/>
      <c r="S55" s="372"/>
      <c r="T55" s="373"/>
      <c r="U55" s="374">
        <v>500</v>
      </c>
      <c r="V55" s="319"/>
      <c r="W55" s="372"/>
      <c r="X55" s="372"/>
      <c r="Y55" s="134">
        <v>500</v>
      </c>
      <c r="Z55" s="372"/>
      <c r="AA55" s="372"/>
      <c r="AB55" s="124"/>
      <c r="AC55" s="234"/>
    </row>
    <row r="56" spans="1:32" ht="96.75" hidden="1" customHeight="1" x14ac:dyDescent="0.25">
      <c r="B56" s="334" t="s">
        <v>644</v>
      </c>
      <c r="C56" s="348"/>
      <c r="D56" s="347"/>
      <c r="E56" s="347"/>
      <c r="F56" s="347"/>
      <c r="G56" s="354"/>
      <c r="H56" s="302"/>
      <c r="I56" s="302"/>
      <c r="J56" s="359">
        <v>1389</v>
      </c>
      <c r="K56" s="324"/>
      <c r="L56" s="324"/>
      <c r="M56" s="319"/>
      <c r="N56" s="324"/>
      <c r="O56" s="324"/>
      <c r="P56" s="134">
        <v>5490.6</v>
      </c>
      <c r="Q56" s="319"/>
      <c r="R56" s="325"/>
      <c r="S56" s="372"/>
      <c r="T56" s="373"/>
      <c r="U56" s="374">
        <v>2000</v>
      </c>
      <c r="V56" s="319"/>
      <c r="W56" s="372"/>
      <c r="X56" s="372"/>
      <c r="Y56" s="134">
        <v>2000</v>
      </c>
      <c r="Z56" s="372"/>
      <c r="AA56" s="372"/>
      <c r="AB56" s="124"/>
      <c r="AC56" s="234"/>
    </row>
    <row r="57" spans="1:32" ht="101.25" hidden="1" customHeight="1" x14ac:dyDescent="0.25">
      <c r="A57" s="34">
        <v>520</v>
      </c>
      <c r="B57" s="348" t="s">
        <v>204</v>
      </c>
      <c r="C57" s="348"/>
      <c r="D57" s="347" t="s">
        <v>9</v>
      </c>
      <c r="E57" s="347" t="s">
        <v>19</v>
      </c>
      <c r="F57" s="347" t="s">
        <v>12</v>
      </c>
      <c r="G57" s="354" t="s">
        <v>200</v>
      </c>
      <c r="H57" s="302"/>
      <c r="I57" s="302"/>
      <c r="J57" s="359"/>
      <c r="K57" s="324"/>
      <c r="L57" s="324"/>
      <c r="M57" s="319">
        <f>SUM(N57:O57)</f>
        <v>0</v>
      </c>
      <c r="N57" s="324"/>
      <c r="O57" s="324"/>
      <c r="P57" s="134"/>
      <c r="Q57" s="319"/>
      <c r="R57" s="325"/>
      <c r="S57" s="372"/>
      <c r="T57" s="373"/>
      <c r="U57" s="374"/>
      <c r="V57" s="319"/>
      <c r="W57" s="372"/>
      <c r="X57" s="372"/>
      <c r="Y57" s="134"/>
      <c r="Z57" s="372"/>
      <c r="AA57" s="372"/>
      <c r="AB57" s="124"/>
      <c r="AC57" s="234"/>
    </row>
    <row r="58" spans="1:32" ht="70.5" hidden="1" customHeight="1" x14ac:dyDescent="0.25">
      <c r="A58" s="523"/>
      <c r="B58" s="348" t="s">
        <v>645</v>
      </c>
      <c r="C58" s="348"/>
      <c r="D58" s="347" t="s">
        <v>9</v>
      </c>
      <c r="E58" s="347" t="s">
        <v>16</v>
      </c>
      <c r="F58" s="347" t="s">
        <v>15</v>
      </c>
      <c r="G58" s="354" t="s">
        <v>228</v>
      </c>
      <c r="H58" s="302">
        <v>500</v>
      </c>
      <c r="I58" s="302"/>
      <c r="J58" s="359">
        <v>500</v>
      </c>
      <c r="K58" s="324"/>
      <c r="L58" s="324"/>
      <c r="M58" s="319">
        <f>SUM(N58:O58)</f>
        <v>0</v>
      </c>
      <c r="N58" s="372"/>
      <c r="O58" s="324"/>
      <c r="P58" s="524">
        <v>2000</v>
      </c>
      <c r="Q58" s="319"/>
      <c r="R58" s="325"/>
      <c r="S58" s="372"/>
      <c r="T58" s="372"/>
      <c r="U58" s="374">
        <v>2280</v>
      </c>
      <c r="V58" s="319"/>
      <c r="W58" s="372"/>
      <c r="X58" s="372"/>
      <c r="Y58" s="134"/>
      <c r="Z58" s="372"/>
      <c r="AA58" s="372"/>
      <c r="AB58" s="124"/>
      <c r="AC58" s="234"/>
    </row>
    <row r="59" spans="1:32" s="34" customFormat="1" ht="70.5" hidden="1" customHeight="1" x14ac:dyDescent="0.25">
      <c r="A59" s="34">
        <v>521</v>
      </c>
      <c r="B59" s="334" t="s">
        <v>646</v>
      </c>
      <c r="C59" s="334"/>
      <c r="D59" s="331" t="s">
        <v>9</v>
      </c>
      <c r="E59" s="331" t="s">
        <v>16</v>
      </c>
      <c r="F59" s="331" t="s">
        <v>15</v>
      </c>
      <c r="G59" s="336" t="s">
        <v>481</v>
      </c>
      <c r="H59" s="302">
        <v>617.70000000000005</v>
      </c>
      <c r="I59" s="302"/>
      <c r="J59" s="359">
        <v>617.70000000000005</v>
      </c>
      <c r="K59" s="133"/>
      <c r="L59" s="133">
        <v>2654.3</v>
      </c>
      <c r="M59" s="319">
        <f>SUM(N59:O59)</f>
        <v>2654.3</v>
      </c>
      <c r="N59" s="373"/>
      <c r="O59" s="133">
        <v>2654.3</v>
      </c>
      <c r="P59" s="134"/>
      <c r="Q59" s="319"/>
      <c r="R59" s="325"/>
      <c r="S59" s="373"/>
      <c r="T59" s="376">
        <v>1302.8</v>
      </c>
      <c r="U59" s="374"/>
      <c r="V59" s="319"/>
      <c r="W59" s="373"/>
      <c r="X59" s="376">
        <v>1855.3</v>
      </c>
      <c r="Y59" s="134"/>
      <c r="Z59" s="373"/>
      <c r="AA59" s="376">
        <v>1261.8</v>
      </c>
      <c r="AB59" s="124"/>
      <c r="AC59" s="237"/>
    </row>
    <row r="60" spans="1:32" s="34" customFormat="1" ht="69" hidden="1" customHeight="1" x14ac:dyDescent="0.25">
      <c r="B60" s="334" t="s">
        <v>647</v>
      </c>
      <c r="C60" s="334"/>
      <c r="D60" s="331" t="s">
        <v>9</v>
      </c>
      <c r="E60" s="331" t="s">
        <v>16</v>
      </c>
      <c r="F60" s="331" t="s">
        <v>15</v>
      </c>
      <c r="G60" s="332" t="s">
        <v>228</v>
      </c>
      <c r="H60" s="302">
        <v>109</v>
      </c>
      <c r="I60" s="302"/>
      <c r="J60" s="359">
        <v>109</v>
      </c>
      <c r="K60" s="133">
        <v>468.4</v>
      </c>
      <c r="L60" s="133"/>
      <c r="M60" s="319">
        <f>SUM(N60:O60)</f>
        <v>468.4</v>
      </c>
      <c r="N60" s="373">
        <v>468.4</v>
      </c>
      <c r="O60" s="133"/>
      <c r="P60" s="134">
        <v>229.9</v>
      </c>
      <c r="Q60" s="319"/>
      <c r="R60" s="325"/>
      <c r="S60" s="373"/>
      <c r="T60" s="373"/>
      <c r="U60" s="374">
        <v>327.39999999999998</v>
      </c>
      <c r="V60" s="319"/>
      <c r="W60" s="373"/>
      <c r="X60" s="373"/>
      <c r="Y60" s="134">
        <v>222.7</v>
      </c>
      <c r="Z60" s="373"/>
      <c r="AA60" s="373"/>
      <c r="AB60" s="124"/>
      <c r="AC60" s="237">
        <v>109</v>
      </c>
    </row>
    <row r="61" spans="1:32" s="34" customFormat="1" ht="91.5" hidden="1" customHeight="1" x14ac:dyDescent="0.25">
      <c r="A61" s="34">
        <v>540</v>
      </c>
      <c r="B61" s="334" t="s">
        <v>648</v>
      </c>
      <c r="C61" s="334"/>
      <c r="D61" s="331" t="s">
        <v>9</v>
      </c>
      <c r="E61" s="331" t="s">
        <v>19</v>
      </c>
      <c r="F61" s="331" t="s">
        <v>12</v>
      </c>
      <c r="G61" s="332" t="s">
        <v>482</v>
      </c>
      <c r="H61" s="302">
        <v>15.3</v>
      </c>
      <c r="I61" s="302"/>
      <c r="J61" s="359">
        <v>13.8</v>
      </c>
      <c r="K61" s="133"/>
      <c r="L61" s="133"/>
      <c r="M61" s="319">
        <f>SUM(N61:O61)</f>
        <v>0</v>
      </c>
      <c r="N61" s="373"/>
      <c r="O61" s="133"/>
      <c r="P61" s="134"/>
      <c r="Q61" s="319">
        <f>SUM(S61:T61)</f>
        <v>0</v>
      </c>
      <c r="R61" s="325"/>
      <c r="S61" s="373"/>
      <c r="T61" s="378"/>
      <c r="U61" s="374"/>
      <c r="V61" s="319"/>
      <c r="W61" s="373"/>
      <c r="X61" s="378"/>
      <c r="Y61" s="134"/>
      <c r="Z61" s="373"/>
      <c r="AA61" s="378"/>
      <c r="AB61" s="211"/>
      <c r="AC61" s="237"/>
    </row>
    <row r="62" spans="1:32" ht="30.75" hidden="1" customHeight="1" x14ac:dyDescent="0.25">
      <c r="B62" s="315" t="s">
        <v>29</v>
      </c>
      <c r="C62" s="315"/>
      <c r="D62" s="328"/>
      <c r="E62" s="328"/>
      <c r="F62" s="328"/>
      <c r="G62" s="318" t="s">
        <v>55</v>
      </c>
      <c r="H62" s="319">
        <f>SUM(H63:H64)</f>
        <v>4000</v>
      </c>
      <c r="I62" s="319">
        <f>SUM(I63:I64)</f>
        <v>0</v>
      </c>
      <c r="J62" s="319">
        <f t="shared" ref="J62:AB62" si="21">SUM(J63:J64)</f>
        <v>4224.1000000000004</v>
      </c>
      <c r="K62" s="319">
        <f t="shared" si="21"/>
        <v>5000</v>
      </c>
      <c r="L62" s="319">
        <f t="shared" si="21"/>
        <v>73</v>
      </c>
      <c r="M62" s="319">
        <f t="shared" si="21"/>
        <v>6916</v>
      </c>
      <c r="N62" s="319">
        <f t="shared" si="21"/>
        <v>6843</v>
      </c>
      <c r="O62" s="319">
        <f t="shared" si="21"/>
        <v>73</v>
      </c>
      <c r="P62" s="319">
        <f t="shared" si="21"/>
        <v>3771.4</v>
      </c>
      <c r="Q62" s="319">
        <f t="shared" si="21"/>
        <v>0</v>
      </c>
      <c r="R62" s="319">
        <f>SUM(R63:R64)</f>
        <v>0</v>
      </c>
      <c r="S62" s="319">
        <f t="shared" si="21"/>
        <v>0</v>
      </c>
      <c r="T62" s="319">
        <f t="shared" si="21"/>
        <v>0</v>
      </c>
      <c r="U62" s="319">
        <f t="shared" si="21"/>
        <v>3500</v>
      </c>
      <c r="V62" s="319">
        <f t="shared" si="21"/>
        <v>0</v>
      </c>
      <c r="W62" s="319">
        <f t="shared" si="21"/>
        <v>0</v>
      </c>
      <c r="X62" s="319">
        <f t="shared" si="21"/>
        <v>0</v>
      </c>
      <c r="Y62" s="319">
        <f t="shared" si="21"/>
        <v>3500</v>
      </c>
      <c r="Z62" s="319">
        <f t="shared" si="21"/>
        <v>0</v>
      </c>
      <c r="AA62" s="319">
        <f t="shared" si="21"/>
        <v>0</v>
      </c>
      <c r="AB62" s="210">
        <f t="shared" si="21"/>
        <v>0</v>
      </c>
      <c r="AC62" s="234"/>
    </row>
    <row r="63" spans="1:32" ht="90" hidden="1" customHeight="1" x14ac:dyDescent="0.25">
      <c r="B63" s="348" t="s">
        <v>649</v>
      </c>
      <c r="C63" s="348"/>
      <c r="D63" s="347" t="s">
        <v>9</v>
      </c>
      <c r="E63" s="347" t="s">
        <v>19</v>
      </c>
      <c r="F63" s="347" t="s">
        <v>12</v>
      </c>
      <c r="G63" s="354" t="s">
        <v>233</v>
      </c>
      <c r="H63" s="302">
        <f>4000</f>
        <v>4000</v>
      </c>
      <c r="I63" s="302"/>
      <c r="J63" s="359">
        <v>4224.1000000000004</v>
      </c>
      <c r="K63" s="324">
        <v>5000</v>
      </c>
      <c r="L63" s="324"/>
      <c r="M63" s="319">
        <f>SUM(N63:O63)</f>
        <v>6843</v>
      </c>
      <c r="N63" s="324">
        <v>6843</v>
      </c>
      <c r="O63" s="324"/>
      <c r="P63" s="134">
        <v>3771.4</v>
      </c>
      <c r="Q63" s="319"/>
      <c r="R63" s="325"/>
      <c r="S63" s="372"/>
      <c r="T63" s="373"/>
      <c r="U63" s="374">
        <v>3500</v>
      </c>
      <c r="V63" s="319"/>
      <c r="W63" s="372"/>
      <c r="X63" s="372"/>
      <c r="Y63" s="134">
        <v>3500</v>
      </c>
      <c r="Z63" s="372"/>
      <c r="AA63" s="372"/>
      <c r="AB63" s="124"/>
      <c r="AC63" s="234">
        <v>5000</v>
      </c>
    </row>
    <row r="64" spans="1:32" s="278" customFormat="1" ht="29.25" hidden="1" customHeight="1" x14ac:dyDescent="0.25">
      <c r="B64" s="315" t="s">
        <v>579</v>
      </c>
      <c r="C64" s="315"/>
      <c r="D64" s="328" t="s">
        <v>9</v>
      </c>
      <c r="E64" s="328" t="s">
        <v>16</v>
      </c>
      <c r="F64" s="328" t="s">
        <v>8</v>
      </c>
      <c r="G64" s="318" t="s">
        <v>73</v>
      </c>
      <c r="H64" s="319"/>
      <c r="I64" s="319"/>
      <c r="J64" s="360"/>
      <c r="K64" s="319"/>
      <c r="L64" s="319">
        <v>73</v>
      </c>
      <c r="M64" s="319">
        <f>SUM(N64:O64)</f>
        <v>73</v>
      </c>
      <c r="N64" s="319"/>
      <c r="O64" s="319">
        <v>73</v>
      </c>
      <c r="P64" s="319">
        <v>0</v>
      </c>
      <c r="Q64" s="319">
        <f>SUM(S64:T64)</f>
        <v>0</v>
      </c>
      <c r="R64" s="319"/>
      <c r="S64" s="360"/>
      <c r="T64" s="360"/>
      <c r="U64" s="360">
        <v>0</v>
      </c>
      <c r="V64" s="319">
        <f>SUM(W64:X64)</f>
        <v>0</v>
      </c>
      <c r="W64" s="360"/>
      <c r="X64" s="360"/>
      <c r="Y64" s="319">
        <f>SUM(Z64)</f>
        <v>0</v>
      </c>
      <c r="Z64" s="360"/>
      <c r="AA64" s="360"/>
      <c r="AB64" s="210"/>
      <c r="AC64" s="514"/>
    </row>
    <row r="65" spans="2:30" s="1" customFormat="1" ht="41.25" hidden="1" customHeight="1" x14ac:dyDescent="0.25">
      <c r="B65" s="315" t="s">
        <v>243</v>
      </c>
      <c r="C65" s="315"/>
      <c r="D65" s="328"/>
      <c r="E65" s="328"/>
      <c r="F65" s="328"/>
      <c r="G65" s="318" t="s">
        <v>56</v>
      </c>
      <c r="H65" s="319" t="e">
        <f>SUM(H66+H70+H78+H84+H74+H90+#REF!)</f>
        <v>#REF!</v>
      </c>
      <c r="I65" s="319" t="e">
        <f>SUM(I66+I70+I78+I84+I74+I90+#REF!)</f>
        <v>#REF!</v>
      </c>
      <c r="J65" s="319">
        <f t="shared" ref="J65:O65" si="22">SUM(J66+J70+J78+J84+J74+J90)</f>
        <v>283262.8</v>
      </c>
      <c r="K65" s="319">
        <f t="shared" si="22"/>
        <v>258245.2</v>
      </c>
      <c r="L65" s="319">
        <f t="shared" si="22"/>
        <v>0</v>
      </c>
      <c r="M65" s="319">
        <f t="shared" si="22"/>
        <v>263067.8</v>
      </c>
      <c r="N65" s="319">
        <f t="shared" si="22"/>
        <v>258587.2</v>
      </c>
      <c r="O65" s="319">
        <f t="shared" si="22"/>
        <v>4480.6000000000004</v>
      </c>
      <c r="P65" s="319">
        <f>SUM(P66+P70+P78+P84+P74+P90+P77+P94)</f>
        <v>242948.69999999998</v>
      </c>
      <c r="Q65" s="319">
        <f t="shared" ref="Q65:AA65" si="23">SUM(Q66+Q70+Q78+Q84+Q74+Q90)</f>
        <v>326840.59999999998</v>
      </c>
      <c r="R65" s="319">
        <f t="shared" si="23"/>
        <v>0</v>
      </c>
      <c r="S65" s="319">
        <f t="shared" si="23"/>
        <v>46355.5</v>
      </c>
      <c r="T65" s="319">
        <f t="shared" si="23"/>
        <v>38271.599999999999</v>
      </c>
      <c r="U65" s="319">
        <f t="shared" si="23"/>
        <v>246346.39999999997</v>
      </c>
      <c r="V65" s="319">
        <f t="shared" si="23"/>
        <v>0</v>
      </c>
      <c r="W65" s="319">
        <f t="shared" si="23"/>
        <v>0</v>
      </c>
      <c r="X65" s="319">
        <f t="shared" si="23"/>
        <v>0</v>
      </c>
      <c r="Y65" s="319">
        <f t="shared" si="23"/>
        <v>246346.39999999997</v>
      </c>
      <c r="Z65" s="319">
        <f t="shared" si="23"/>
        <v>0</v>
      </c>
      <c r="AA65" s="319">
        <f t="shared" si="23"/>
        <v>0</v>
      </c>
      <c r="AB65" s="210" t="e">
        <f>AB66+AB70+AB78+AB84+AB90+AB74+#REF!+#REF!</f>
        <v>#REF!</v>
      </c>
      <c r="AC65" s="234">
        <v>240000</v>
      </c>
      <c r="AD65" s="6"/>
    </row>
    <row r="66" spans="2:30" s="1" customFormat="1" ht="77.25" hidden="1" customHeight="1" x14ac:dyDescent="0.25">
      <c r="B66" s="348" t="s">
        <v>650</v>
      </c>
      <c r="C66" s="369"/>
      <c r="D66" s="347" t="s">
        <v>9</v>
      </c>
      <c r="E66" s="347" t="s">
        <v>16</v>
      </c>
      <c r="F66" s="347" t="s">
        <v>15</v>
      </c>
      <c r="G66" s="354" t="s">
        <v>58</v>
      </c>
      <c r="H66" s="252">
        <f t="shared" ref="H66:N66" si="24">SUM(H67:H69)</f>
        <v>119707.59999999999</v>
      </c>
      <c r="I66" s="252">
        <f t="shared" si="24"/>
        <v>0</v>
      </c>
      <c r="J66" s="252">
        <f t="shared" si="24"/>
        <v>120051.6</v>
      </c>
      <c r="K66" s="252">
        <f t="shared" si="24"/>
        <v>109625.7</v>
      </c>
      <c r="L66" s="252">
        <f t="shared" si="24"/>
        <v>0</v>
      </c>
      <c r="M66" s="253">
        <f t="shared" si="24"/>
        <v>109625.7</v>
      </c>
      <c r="N66" s="252">
        <f t="shared" si="24"/>
        <v>109625.7</v>
      </c>
      <c r="O66" s="252">
        <f t="shared" ref="O66:AB66" si="25">SUM(O67:O69)</f>
        <v>0</v>
      </c>
      <c r="P66" s="250">
        <f>SUM(P67:P69)</f>
        <v>112371.70000000001</v>
      </c>
      <c r="Q66" s="250">
        <f>SUM(Q67:Q69)</f>
        <v>124039.70000000001</v>
      </c>
      <c r="R66" s="251">
        <f>SUM(R67:R69)</f>
        <v>0</v>
      </c>
      <c r="S66" s="252">
        <f t="shared" si="25"/>
        <v>0</v>
      </c>
      <c r="T66" s="252">
        <f t="shared" si="25"/>
        <v>0</v>
      </c>
      <c r="U66" s="250">
        <f>SUM(U67:U69)</f>
        <v>114386.09999999999</v>
      </c>
      <c r="V66" s="253">
        <f t="shared" si="25"/>
        <v>0</v>
      </c>
      <c r="W66" s="252">
        <f t="shared" si="25"/>
        <v>0</v>
      </c>
      <c r="X66" s="252">
        <f t="shared" si="25"/>
        <v>0</v>
      </c>
      <c r="Y66" s="250">
        <f t="shared" si="25"/>
        <v>114386.09999999999</v>
      </c>
      <c r="Z66" s="252">
        <f t="shared" si="25"/>
        <v>0</v>
      </c>
      <c r="AA66" s="252">
        <f t="shared" si="25"/>
        <v>0</v>
      </c>
      <c r="AB66" s="214">
        <f t="shared" si="25"/>
        <v>0</v>
      </c>
      <c r="AC66" s="234"/>
    </row>
    <row r="67" spans="2:30" s="1" customFormat="1" ht="20.25" hidden="1" customHeight="1" x14ac:dyDescent="0.25">
      <c r="B67" s="348" t="s">
        <v>36</v>
      </c>
      <c r="C67" s="369"/>
      <c r="D67" s="347" t="s">
        <v>9</v>
      </c>
      <c r="E67" s="347" t="s">
        <v>16</v>
      </c>
      <c r="F67" s="347" t="s">
        <v>15</v>
      </c>
      <c r="G67" s="354" t="s">
        <v>58</v>
      </c>
      <c r="H67" s="133">
        <v>21079.3</v>
      </c>
      <c r="I67" s="133"/>
      <c r="J67" s="302">
        <v>21068.1</v>
      </c>
      <c r="K67" s="324">
        <v>20514.900000000001</v>
      </c>
      <c r="L67" s="324"/>
      <c r="M67" s="319">
        <f t="shared" ref="M67:M77" si="26">SUM(N67:O67)</f>
        <v>20514.900000000001</v>
      </c>
      <c r="N67" s="324">
        <v>20514.900000000001</v>
      </c>
      <c r="O67" s="324"/>
      <c r="P67" s="379">
        <v>18032.7</v>
      </c>
      <c r="Q67" s="379">
        <v>21798.400000000001</v>
      </c>
      <c r="R67" s="380"/>
      <c r="S67" s="372"/>
      <c r="T67" s="372"/>
      <c r="U67" s="379">
        <v>18534</v>
      </c>
      <c r="V67" s="319"/>
      <c r="W67" s="372"/>
      <c r="X67" s="372"/>
      <c r="Y67" s="379">
        <v>18534</v>
      </c>
      <c r="Z67" s="372"/>
      <c r="AA67" s="372"/>
      <c r="AB67" s="124"/>
      <c r="AC67" s="234"/>
    </row>
    <row r="68" spans="2:30" s="1" customFormat="1" ht="20.25" hidden="1" customHeight="1" x14ac:dyDescent="0.25">
      <c r="B68" s="348" t="s">
        <v>37</v>
      </c>
      <c r="C68" s="369"/>
      <c r="D68" s="347" t="s">
        <v>9</v>
      </c>
      <c r="E68" s="347" t="s">
        <v>16</v>
      </c>
      <c r="F68" s="347" t="s">
        <v>15</v>
      </c>
      <c r="G68" s="354" t="s">
        <v>58</v>
      </c>
      <c r="H68" s="133">
        <v>59083.1</v>
      </c>
      <c r="I68" s="133"/>
      <c r="J68" s="302">
        <v>59433.5</v>
      </c>
      <c r="K68" s="324">
        <v>51412</v>
      </c>
      <c r="L68" s="324"/>
      <c r="M68" s="319">
        <f t="shared" si="26"/>
        <v>51412</v>
      </c>
      <c r="N68" s="324">
        <v>51412</v>
      </c>
      <c r="O68" s="324"/>
      <c r="P68" s="379">
        <v>55378.1</v>
      </c>
      <c r="Q68" s="379">
        <v>61147.3</v>
      </c>
      <c r="R68" s="380"/>
      <c r="S68" s="372"/>
      <c r="T68" s="372"/>
      <c r="U68" s="379">
        <v>56336.9</v>
      </c>
      <c r="V68" s="319"/>
      <c r="W68" s="372"/>
      <c r="X68" s="372"/>
      <c r="Y68" s="379">
        <v>56336.9</v>
      </c>
      <c r="Z68" s="372"/>
      <c r="AA68" s="372"/>
      <c r="AB68" s="124"/>
      <c r="AC68" s="234"/>
    </row>
    <row r="69" spans="2:30" s="1" customFormat="1" ht="25.5" hidden="1" customHeight="1" x14ac:dyDescent="0.25">
      <c r="B69" s="348" t="s">
        <v>38</v>
      </c>
      <c r="C69" s="369"/>
      <c r="D69" s="347" t="s">
        <v>9</v>
      </c>
      <c r="E69" s="347" t="s">
        <v>16</v>
      </c>
      <c r="F69" s="347" t="s">
        <v>15</v>
      </c>
      <c r="G69" s="354" t="s">
        <v>58</v>
      </c>
      <c r="H69" s="133">
        <v>39545.199999999997</v>
      </c>
      <c r="I69" s="133"/>
      <c r="J69" s="302">
        <v>39550</v>
      </c>
      <c r="K69" s="324">
        <v>37698.800000000003</v>
      </c>
      <c r="L69" s="324"/>
      <c r="M69" s="319">
        <f t="shared" si="26"/>
        <v>37698.800000000003</v>
      </c>
      <c r="N69" s="324">
        <v>37698.800000000003</v>
      </c>
      <c r="O69" s="324"/>
      <c r="P69" s="379">
        <v>38960.9</v>
      </c>
      <c r="Q69" s="379">
        <v>41094</v>
      </c>
      <c r="R69" s="380"/>
      <c r="S69" s="372"/>
      <c r="T69" s="372"/>
      <c r="U69" s="379">
        <v>39515.199999999997</v>
      </c>
      <c r="V69" s="319"/>
      <c r="W69" s="372"/>
      <c r="X69" s="372"/>
      <c r="Y69" s="379">
        <v>39515.199999999997</v>
      </c>
      <c r="Z69" s="372"/>
      <c r="AA69" s="372"/>
      <c r="AB69" s="124"/>
      <c r="AC69" s="234"/>
    </row>
    <row r="70" spans="2:30" s="1" customFormat="1" ht="69.75" hidden="1" customHeight="1" x14ac:dyDescent="0.25">
      <c r="B70" s="348" t="s">
        <v>651</v>
      </c>
      <c r="C70" s="369"/>
      <c r="D70" s="347" t="s">
        <v>9</v>
      </c>
      <c r="E70" s="347" t="s">
        <v>16</v>
      </c>
      <c r="F70" s="347" t="s">
        <v>15</v>
      </c>
      <c r="G70" s="354" t="s">
        <v>285</v>
      </c>
      <c r="H70" s="252"/>
      <c r="I70" s="252"/>
      <c r="J70" s="252">
        <f>J71+J72+J73</f>
        <v>300</v>
      </c>
      <c r="K70" s="381">
        <f>SUM(K71:K73)</f>
        <v>0</v>
      </c>
      <c r="L70" s="382"/>
      <c r="M70" s="253">
        <f t="shared" si="26"/>
        <v>1956</v>
      </c>
      <c r="N70" s="381">
        <f>SUM(N71:N73)</f>
        <v>0</v>
      </c>
      <c r="O70" s="381">
        <f>SUM(O71:O73)</f>
        <v>1956</v>
      </c>
      <c r="P70" s="250">
        <f>SUM(Q70:S70)</f>
        <v>0</v>
      </c>
      <c r="Q70" s="253">
        <f t="shared" ref="Q70:Q77" si="27">SUM(S70:T70)</f>
        <v>0</v>
      </c>
      <c r="R70" s="251"/>
      <c r="S70" s="383">
        <f>SUM(S71:S73)</f>
        <v>0</v>
      </c>
      <c r="T70" s="383">
        <f>SUM(T71:T73)</f>
        <v>0</v>
      </c>
      <c r="U70" s="250">
        <f>SUM(V70:W70)</f>
        <v>0</v>
      </c>
      <c r="V70" s="253">
        <f>SUM(W70:X70)</f>
        <v>0</v>
      </c>
      <c r="W70" s="383">
        <f>SUM(W71:W73)</f>
        <v>0</v>
      </c>
      <c r="X70" s="383">
        <f>SUM(X71:X73)</f>
        <v>0</v>
      </c>
      <c r="Y70" s="134">
        <f>SUM(Z70)</f>
        <v>0</v>
      </c>
      <c r="Z70" s="383">
        <f>SUM(Z71:Z73)</f>
        <v>0</v>
      </c>
      <c r="AA70" s="383">
        <f>SUM(AA71:AA73)</f>
        <v>0</v>
      </c>
      <c r="AB70" s="214">
        <f>SUM(AC70:AD70)</f>
        <v>0</v>
      </c>
      <c r="AC70" s="234"/>
    </row>
    <row r="71" spans="2:30" s="1" customFormat="1" ht="29.25" hidden="1" customHeight="1" x14ac:dyDescent="0.25">
      <c r="B71" s="348" t="s">
        <v>36</v>
      </c>
      <c r="C71" s="369"/>
      <c r="D71" s="347" t="s">
        <v>9</v>
      </c>
      <c r="E71" s="347" t="s">
        <v>16</v>
      </c>
      <c r="F71" s="347" t="s">
        <v>15</v>
      </c>
      <c r="G71" s="354" t="s">
        <v>285</v>
      </c>
      <c r="H71" s="302"/>
      <c r="I71" s="302"/>
      <c r="J71" s="302">
        <v>300</v>
      </c>
      <c r="K71" s="324"/>
      <c r="L71" s="324"/>
      <c r="M71" s="319">
        <f t="shared" si="26"/>
        <v>0</v>
      </c>
      <c r="N71" s="324"/>
      <c r="O71" s="324"/>
      <c r="P71" s="134"/>
      <c r="Q71" s="319">
        <f t="shared" si="27"/>
        <v>0</v>
      </c>
      <c r="R71" s="325"/>
      <c r="S71" s="372"/>
      <c r="T71" s="372"/>
      <c r="U71" s="134"/>
      <c r="V71" s="319">
        <f t="shared" ref="V71:V77" si="28">SUM(W71:X71)</f>
        <v>0</v>
      </c>
      <c r="W71" s="372"/>
      <c r="X71" s="372"/>
      <c r="Y71" s="134">
        <f>SUM(Z71)</f>
        <v>0</v>
      </c>
      <c r="Z71" s="372"/>
      <c r="AA71" s="372"/>
      <c r="AB71" s="124"/>
      <c r="AC71" s="234"/>
    </row>
    <row r="72" spans="2:30" s="1" customFormat="1" ht="21" hidden="1" customHeight="1" x14ac:dyDescent="0.25">
      <c r="B72" s="348" t="s">
        <v>37</v>
      </c>
      <c r="C72" s="369"/>
      <c r="D72" s="347" t="s">
        <v>9</v>
      </c>
      <c r="E72" s="347" t="s">
        <v>16</v>
      </c>
      <c r="F72" s="347" t="s">
        <v>15</v>
      </c>
      <c r="G72" s="354" t="s">
        <v>285</v>
      </c>
      <c r="H72" s="302"/>
      <c r="I72" s="302"/>
      <c r="J72" s="302"/>
      <c r="K72" s="324"/>
      <c r="L72" s="324"/>
      <c r="M72" s="319">
        <f t="shared" si="26"/>
        <v>126</v>
      </c>
      <c r="N72" s="324"/>
      <c r="O72" s="324">
        <v>126</v>
      </c>
      <c r="P72" s="134"/>
      <c r="Q72" s="319">
        <f t="shared" si="27"/>
        <v>0</v>
      </c>
      <c r="R72" s="325"/>
      <c r="S72" s="372"/>
      <c r="T72" s="372"/>
      <c r="U72" s="134"/>
      <c r="V72" s="319">
        <f t="shared" si="28"/>
        <v>0</v>
      </c>
      <c r="W72" s="372"/>
      <c r="X72" s="372"/>
      <c r="Y72" s="134">
        <f>SUM(Z72)</f>
        <v>0</v>
      </c>
      <c r="Z72" s="372"/>
      <c r="AA72" s="372"/>
      <c r="AB72" s="124"/>
      <c r="AC72" s="234"/>
    </row>
    <row r="73" spans="2:30" s="1" customFormat="1" ht="21.75" hidden="1" customHeight="1" x14ac:dyDescent="0.25">
      <c r="B73" s="348" t="s">
        <v>38</v>
      </c>
      <c r="C73" s="369"/>
      <c r="D73" s="347" t="s">
        <v>9</v>
      </c>
      <c r="E73" s="347" t="s">
        <v>16</v>
      </c>
      <c r="F73" s="347" t="s">
        <v>15</v>
      </c>
      <c r="G73" s="354" t="s">
        <v>285</v>
      </c>
      <c r="H73" s="302"/>
      <c r="I73" s="302"/>
      <c r="J73" s="302"/>
      <c r="K73" s="324"/>
      <c r="L73" s="324"/>
      <c r="M73" s="319">
        <f t="shared" si="26"/>
        <v>1830</v>
      </c>
      <c r="N73" s="324"/>
      <c r="O73" s="324">
        <v>1830</v>
      </c>
      <c r="P73" s="134"/>
      <c r="Q73" s="319">
        <f t="shared" si="27"/>
        <v>0</v>
      </c>
      <c r="R73" s="325"/>
      <c r="S73" s="372"/>
      <c r="T73" s="372"/>
      <c r="U73" s="134"/>
      <c r="V73" s="319">
        <f t="shared" si="28"/>
        <v>0</v>
      </c>
      <c r="W73" s="372"/>
      <c r="X73" s="372"/>
      <c r="Y73" s="134">
        <f>SUM(Z73)</f>
        <v>0</v>
      </c>
      <c r="Z73" s="372"/>
      <c r="AA73" s="372"/>
      <c r="AB73" s="124"/>
      <c r="AC73" s="234"/>
    </row>
    <row r="74" spans="2:30" s="1" customFormat="1" ht="100.5" hidden="1" customHeight="1" x14ac:dyDescent="0.25">
      <c r="B74" s="334" t="s">
        <v>708</v>
      </c>
      <c r="C74" s="177"/>
      <c r="D74" s="331" t="s">
        <v>9</v>
      </c>
      <c r="E74" s="331" t="s">
        <v>16</v>
      </c>
      <c r="F74" s="331" t="s">
        <v>15</v>
      </c>
      <c r="G74" s="332" t="s">
        <v>58</v>
      </c>
      <c r="H74" s="252">
        <v>4553.8999999999996</v>
      </c>
      <c r="I74" s="252"/>
      <c r="J74" s="252">
        <v>11736</v>
      </c>
      <c r="K74" s="252">
        <f>SUM(K75:K77)</f>
        <v>2724.9</v>
      </c>
      <c r="L74" s="252">
        <f>SUM(L75:L77)</f>
        <v>0</v>
      </c>
      <c r="M74" s="253">
        <f t="shared" si="26"/>
        <v>2724.9</v>
      </c>
      <c r="N74" s="252">
        <f>SUM(N75:N77)</f>
        <v>2724.9</v>
      </c>
      <c r="O74" s="252">
        <f>SUM(O75:O77)</f>
        <v>0</v>
      </c>
      <c r="P74" s="250">
        <v>0</v>
      </c>
      <c r="Q74" s="253">
        <f t="shared" si="27"/>
        <v>13428.4</v>
      </c>
      <c r="R74" s="251">
        <v>0</v>
      </c>
      <c r="S74" s="252">
        <f>SUM(S75:S77)</f>
        <v>2724.9</v>
      </c>
      <c r="T74" s="384">
        <v>10703.5</v>
      </c>
      <c r="U74" s="250">
        <v>0</v>
      </c>
      <c r="V74" s="253">
        <f t="shared" si="28"/>
        <v>0</v>
      </c>
      <c r="W74" s="252"/>
      <c r="X74" s="384"/>
      <c r="Y74" s="134">
        <v>0</v>
      </c>
      <c r="Z74" s="252"/>
      <c r="AA74" s="384"/>
      <c r="AB74" s="215">
        <f>SUM(AC74:AD74)</f>
        <v>4638.2</v>
      </c>
      <c r="AC74" s="234">
        <v>4638.2</v>
      </c>
      <c r="AD74" s="1" t="s">
        <v>388</v>
      </c>
    </row>
    <row r="75" spans="2:30" s="1" customFormat="1" ht="20.25" hidden="1" customHeight="1" x14ac:dyDescent="0.25">
      <c r="B75" s="348" t="s">
        <v>36</v>
      </c>
      <c r="C75" s="369"/>
      <c r="D75" s="347" t="s">
        <v>9</v>
      </c>
      <c r="E75" s="347" t="s">
        <v>16</v>
      </c>
      <c r="F75" s="347" t="s">
        <v>15</v>
      </c>
      <c r="G75" s="354" t="s">
        <v>58</v>
      </c>
      <c r="H75" s="302"/>
      <c r="I75" s="302"/>
      <c r="J75" s="302"/>
      <c r="K75" s="324">
        <v>327.5</v>
      </c>
      <c r="L75" s="324"/>
      <c r="M75" s="319">
        <f t="shared" si="26"/>
        <v>327.5</v>
      </c>
      <c r="N75" s="324">
        <v>327.5</v>
      </c>
      <c r="O75" s="324"/>
      <c r="P75" s="134"/>
      <c r="Q75" s="319">
        <f t="shared" si="27"/>
        <v>327.5</v>
      </c>
      <c r="R75" s="325"/>
      <c r="S75" s="324">
        <v>327.5</v>
      </c>
      <c r="T75" s="372"/>
      <c r="U75" s="134"/>
      <c r="V75" s="319">
        <f t="shared" si="28"/>
        <v>0</v>
      </c>
      <c r="W75" s="324"/>
      <c r="X75" s="372"/>
      <c r="Y75" s="134"/>
      <c r="Z75" s="302"/>
      <c r="AA75" s="372"/>
      <c r="AB75" s="124"/>
      <c r="AC75" s="234"/>
    </row>
    <row r="76" spans="2:30" s="1" customFormat="1" ht="20.25" hidden="1" customHeight="1" x14ac:dyDescent="0.25">
      <c r="B76" s="348" t="s">
        <v>37</v>
      </c>
      <c r="C76" s="369"/>
      <c r="D76" s="347" t="s">
        <v>9</v>
      </c>
      <c r="E76" s="347" t="s">
        <v>16</v>
      </c>
      <c r="F76" s="347" t="s">
        <v>15</v>
      </c>
      <c r="G76" s="332" t="s">
        <v>58</v>
      </c>
      <c r="H76" s="302"/>
      <c r="I76" s="302"/>
      <c r="J76" s="302"/>
      <c r="K76" s="324">
        <v>1449</v>
      </c>
      <c r="L76" s="324"/>
      <c r="M76" s="319">
        <f t="shared" si="26"/>
        <v>1449</v>
      </c>
      <c r="N76" s="324">
        <v>1449</v>
      </c>
      <c r="O76" s="324"/>
      <c r="P76" s="134"/>
      <c r="Q76" s="319">
        <f t="shared" si="27"/>
        <v>1449</v>
      </c>
      <c r="R76" s="325"/>
      <c r="S76" s="324">
        <v>1449</v>
      </c>
      <c r="T76" s="372"/>
      <c r="U76" s="134"/>
      <c r="V76" s="319">
        <f t="shared" si="28"/>
        <v>0</v>
      </c>
      <c r="W76" s="324"/>
      <c r="X76" s="372"/>
      <c r="Y76" s="134"/>
      <c r="Z76" s="302"/>
      <c r="AA76" s="372"/>
      <c r="AB76" s="124"/>
      <c r="AC76" s="234"/>
    </row>
    <row r="77" spans="2:30" s="1" customFormat="1" ht="95.25" hidden="1" customHeight="1" x14ac:dyDescent="0.25">
      <c r="B77" s="334" t="s">
        <v>709</v>
      </c>
      <c r="C77" s="369"/>
      <c r="D77" s="347" t="s">
        <v>9</v>
      </c>
      <c r="E77" s="347" t="s">
        <v>16</v>
      </c>
      <c r="F77" s="347" t="s">
        <v>15</v>
      </c>
      <c r="G77" s="354" t="s">
        <v>58</v>
      </c>
      <c r="H77" s="302"/>
      <c r="I77" s="302"/>
      <c r="J77" s="302"/>
      <c r="K77" s="324">
        <v>948.4</v>
      </c>
      <c r="L77" s="324"/>
      <c r="M77" s="319">
        <f t="shared" si="26"/>
        <v>948.4</v>
      </c>
      <c r="N77" s="324">
        <v>948.4</v>
      </c>
      <c r="O77" s="324"/>
      <c r="P77" s="134">
        <v>563.29999999999995</v>
      </c>
      <c r="Q77" s="319">
        <f t="shared" si="27"/>
        <v>948.4</v>
      </c>
      <c r="R77" s="325"/>
      <c r="S77" s="324">
        <v>948.4</v>
      </c>
      <c r="T77" s="372"/>
      <c r="U77" s="134"/>
      <c r="V77" s="319">
        <f t="shared" si="28"/>
        <v>0</v>
      </c>
      <c r="W77" s="324"/>
      <c r="X77" s="372"/>
      <c r="Y77" s="134"/>
      <c r="Z77" s="302"/>
      <c r="AA77" s="372"/>
      <c r="AB77" s="124"/>
      <c r="AC77" s="234"/>
    </row>
    <row r="78" spans="2:30" s="1" customFormat="1" ht="76.5" hidden="1" customHeight="1" x14ac:dyDescent="0.25">
      <c r="B78" s="348" t="s">
        <v>652</v>
      </c>
      <c r="C78" s="369"/>
      <c r="D78" s="347" t="s">
        <v>9</v>
      </c>
      <c r="E78" s="347" t="s">
        <v>19</v>
      </c>
      <c r="F78" s="347" t="s">
        <v>12</v>
      </c>
      <c r="G78" s="354" t="s">
        <v>58</v>
      </c>
      <c r="H78" s="252">
        <f t="shared" ref="H78:N78" si="29">SUM(H79:H83)</f>
        <v>118249.3</v>
      </c>
      <c r="I78" s="252">
        <f t="shared" si="29"/>
        <v>0</v>
      </c>
      <c r="J78" s="252">
        <f t="shared" si="29"/>
        <v>123615.4</v>
      </c>
      <c r="K78" s="252">
        <f t="shared" si="29"/>
        <v>102264</v>
      </c>
      <c r="L78" s="252">
        <f t="shared" si="29"/>
        <v>0</v>
      </c>
      <c r="M78" s="253">
        <f t="shared" si="29"/>
        <v>102606</v>
      </c>
      <c r="N78" s="252">
        <f t="shared" si="29"/>
        <v>102606</v>
      </c>
      <c r="O78" s="252">
        <f t="shared" ref="O78:AB78" si="30">SUM(O79:O83)</f>
        <v>0</v>
      </c>
      <c r="P78" s="250">
        <f t="shared" si="30"/>
        <v>128562.8</v>
      </c>
      <c r="Q78" s="250">
        <f t="shared" si="30"/>
        <v>118173.8</v>
      </c>
      <c r="R78" s="251">
        <f t="shared" si="30"/>
        <v>0</v>
      </c>
      <c r="S78" s="252">
        <f t="shared" si="30"/>
        <v>0</v>
      </c>
      <c r="T78" s="252">
        <f t="shared" si="30"/>
        <v>0</v>
      </c>
      <c r="U78" s="250">
        <f t="shared" si="30"/>
        <v>131960.29999999999</v>
      </c>
      <c r="V78" s="253">
        <f t="shared" si="30"/>
        <v>0</v>
      </c>
      <c r="W78" s="252">
        <f t="shared" si="30"/>
        <v>0</v>
      </c>
      <c r="X78" s="252">
        <f t="shared" si="30"/>
        <v>0</v>
      </c>
      <c r="Y78" s="250">
        <f t="shared" si="30"/>
        <v>131960.29999999999</v>
      </c>
      <c r="Z78" s="252">
        <f t="shared" si="30"/>
        <v>0</v>
      </c>
      <c r="AA78" s="252">
        <f t="shared" si="30"/>
        <v>0</v>
      </c>
      <c r="AB78" s="214">
        <f t="shared" si="30"/>
        <v>0</v>
      </c>
      <c r="AC78" s="234"/>
    </row>
    <row r="79" spans="2:30" s="1" customFormat="1" ht="20.25" hidden="1" customHeight="1" x14ac:dyDescent="0.25">
      <c r="B79" s="348" t="s">
        <v>39</v>
      </c>
      <c r="C79" s="369"/>
      <c r="D79" s="347" t="s">
        <v>9</v>
      </c>
      <c r="E79" s="347" t="s">
        <v>19</v>
      </c>
      <c r="F79" s="347" t="s">
        <v>12</v>
      </c>
      <c r="G79" s="354" t="s">
        <v>58</v>
      </c>
      <c r="H79" s="133">
        <v>17678.400000000001</v>
      </c>
      <c r="I79" s="133"/>
      <c r="J79" s="133">
        <v>2247.8000000000002</v>
      </c>
      <c r="K79" s="324">
        <v>16307.8</v>
      </c>
      <c r="L79" s="324"/>
      <c r="M79" s="319">
        <f t="shared" ref="M79:M95" si="31">SUM(N79:O79)</f>
        <v>16307.8</v>
      </c>
      <c r="N79" s="324">
        <v>16307.8</v>
      </c>
      <c r="O79" s="324"/>
      <c r="P79" s="379">
        <v>0</v>
      </c>
      <c r="Q79" s="379">
        <v>17523.2</v>
      </c>
      <c r="R79" s="380"/>
      <c r="S79" s="372"/>
      <c r="T79" s="372"/>
      <c r="U79" s="379">
        <v>0</v>
      </c>
      <c r="V79" s="390"/>
      <c r="W79" s="372"/>
      <c r="X79" s="372"/>
      <c r="Y79" s="379">
        <v>0</v>
      </c>
      <c r="Z79" s="372"/>
      <c r="AA79" s="372"/>
      <c r="AB79" s="124"/>
      <c r="AC79" s="234"/>
    </row>
    <row r="80" spans="2:30" s="1" customFormat="1" ht="20.25" hidden="1" customHeight="1" x14ac:dyDescent="0.25">
      <c r="B80" s="348" t="s">
        <v>347</v>
      </c>
      <c r="C80" s="369"/>
      <c r="D80" s="347" t="s">
        <v>9</v>
      </c>
      <c r="E80" s="347" t="s">
        <v>19</v>
      </c>
      <c r="F80" s="347" t="s">
        <v>12</v>
      </c>
      <c r="G80" s="354" t="s">
        <v>58</v>
      </c>
      <c r="H80" s="133">
        <v>32425.4</v>
      </c>
      <c r="I80" s="133"/>
      <c r="J80" s="133">
        <v>52907.9</v>
      </c>
      <c r="K80" s="324">
        <v>26950.5</v>
      </c>
      <c r="L80" s="324"/>
      <c r="M80" s="319">
        <f t="shared" si="31"/>
        <v>26950.5</v>
      </c>
      <c r="N80" s="324">
        <v>26950.5</v>
      </c>
      <c r="O80" s="324"/>
      <c r="P80" s="379">
        <v>57009.599999999999</v>
      </c>
      <c r="Q80" s="379">
        <v>31857.7</v>
      </c>
      <c r="R80" s="380"/>
      <c r="S80" s="372"/>
      <c r="T80" s="372"/>
      <c r="U80" s="379">
        <v>58298.7</v>
      </c>
      <c r="V80" s="390"/>
      <c r="W80" s="372"/>
      <c r="X80" s="372"/>
      <c r="Y80" s="379">
        <v>58298.7</v>
      </c>
      <c r="Z80" s="372"/>
      <c r="AA80" s="372"/>
      <c r="AB80" s="124"/>
      <c r="AC80" s="234"/>
    </row>
    <row r="81" spans="2:30" s="1" customFormat="1" ht="20.25" hidden="1" customHeight="1" x14ac:dyDescent="0.25">
      <c r="B81" s="348" t="s">
        <v>460</v>
      </c>
      <c r="C81" s="369"/>
      <c r="D81" s="347" t="s">
        <v>9</v>
      </c>
      <c r="E81" s="347" t="s">
        <v>19</v>
      </c>
      <c r="F81" s="347" t="s">
        <v>12</v>
      </c>
      <c r="G81" s="354" t="s">
        <v>58</v>
      </c>
      <c r="H81" s="133">
        <v>17996.2</v>
      </c>
      <c r="I81" s="133"/>
      <c r="J81" s="133">
        <v>17971.599999999999</v>
      </c>
      <c r="K81" s="324">
        <v>13661.4</v>
      </c>
      <c r="L81" s="324"/>
      <c r="M81" s="319">
        <f t="shared" si="31"/>
        <v>13961.4</v>
      </c>
      <c r="N81" s="324">
        <v>13961.4</v>
      </c>
      <c r="O81" s="324"/>
      <c r="P81" s="379">
        <v>18732.099999999999</v>
      </c>
      <c r="Q81" s="379">
        <v>18012.2</v>
      </c>
      <c r="R81" s="380"/>
      <c r="S81" s="372"/>
      <c r="T81" s="372"/>
      <c r="U81" s="379">
        <v>19081.5</v>
      </c>
      <c r="V81" s="390"/>
      <c r="W81" s="372"/>
      <c r="X81" s="372"/>
      <c r="Y81" s="379">
        <v>19081.5</v>
      </c>
      <c r="Z81" s="372"/>
      <c r="AA81" s="372"/>
      <c r="AB81" s="124"/>
      <c r="AC81" s="234"/>
    </row>
    <row r="82" spans="2:30" s="1" customFormat="1" ht="20.25" hidden="1" customHeight="1" x14ac:dyDescent="0.25">
      <c r="B82" s="348" t="s">
        <v>461</v>
      </c>
      <c r="C82" s="369"/>
      <c r="D82" s="347" t="s">
        <v>9</v>
      </c>
      <c r="E82" s="347" t="s">
        <v>19</v>
      </c>
      <c r="F82" s="347" t="s">
        <v>12</v>
      </c>
      <c r="G82" s="354" t="s">
        <v>58</v>
      </c>
      <c r="H82" s="133">
        <v>23875.3</v>
      </c>
      <c r="I82" s="133"/>
      <c r="J82" s="133">
        <v>23961.200000000001</v>
      </c>
      <c r="K82" s="324">
        <v>19264.7</v>
      </c>
      <c r="L82" s="324"/>
      <c r="M82" s="319">
        <f t="shared" si="31"/>
        <v>19306.7</v>
      </c>
      <c r="N82" s="324">
        <v>19306.7</v>
      </c>
      <c r="O82" s="324"/>
      <c r="P82" s="379">
        <v>25689.4</v>
      </c>
      <c r="Q82" s="379">
        <v>24142.5</v>
      </c>
      <c r="R82" s="380"/>
      <c r="S82" s="372"/>
      <c r="T82" s="372"/>
      <c r="U82" s="379">
        <v>26795.3</v>
      </c>
      <c r="V82" s="390"/>
      <c r="W82" s="372"/>
      <c r="X82" s="372"/>
      <c r="Y82" s="379">
        <v>26795.3</v>
      </c>
      <c r="Z82" s="372"/>
      <c r="AA82" s="372"/>
      <c r="AB82" s="124"/>
      <c r="AC82" s="234"/>
    </row>
    <row r="83" spans="2:30" s="1" customFormat="1" ht="20.25" hidden="1" customHeight="1" x14ac:dyDescent="0.25">
      <c r="B83" s="348" t="s">
        <v>41</v>
      </c>
      <c r="C83" s="369"/>
      <c r="D83" s="347" t="s">
        <v>9</v>
      </c>
      <c r="E83" s="347" t="s">
        <v>19</v>
      </c>
      <c r="F83" s="347" t="s">
        <v>12</v>
      </c>
      <c r="G83" s="354" t="s">
        <v>58</v>
      </c>
      <c r="H83" s="133">
        <v>26274</v>
      </c>
      <c r="I83" s="133"/>
      <c r="J83" s="133">
        <v>26526.9</v>
      </c>
      <c r="K83" s="324">
        <v>26079.599999999999</v>
      </c>
      <c r="L83" s="324"/>
      <c r="M83" s="319">
        <f t="shared" si="31"/>
        <v>26079.599999999999</v>
      </c>
      <c r="N83" s="324">
        <v>26079.599999999999</v>
      </c>
      <c r="O83" s="324"/>
      <c r="P83" s="379">
        <v>27131.7</v>
      </c>
      <c r="Q83" s="379">
        <v>26638.2</v>
      </c>
      <c r="R83" s="380"/>
      <c r="S83" s="372"/>
      <c r="T83" s="372"/>
      <c r="U83" s="379">
        <v>27784.799999999999</v>
      </c>
      <c r="V83" s="390"/>
      <c r="W83" s="372"/>
      <c r="X83" s="372"/>
      <c r="Y83" s="379">
        <v>27784.799999999999</v>
      </c>
      <c r="Z83" s="372"/>
      <c r="AA83" s="372"/>
      <c r="AB83" s="124"/>
      <c r="AC83" s="234"/>
    </row>
    <row r="84" spans="2:30" s="1" customFormat="1" ht="68.25" hidden="1" customHeight="1" x14ac:dyDescent="0.25">
      <c r="B84" s="348" t="s">
        <v>651</v>
      </c>
      <c r="C84" s="369"/>
      <c r="D84" s="347" t="s">
        <v>9</v>
      </c>
      <c r="E84" s="347" t="s">
        <v>19</v>
      </c>
      <c r="F84" s="347" t="s">
        <v>12</v>
      </c>
      <c r="G84" s="354" t="s">
        <v>285</v>
      </c>
      <c r="H84" s="252"/>
      <c r="I84" s="252"/>
      <c r="J84" s="252">
        <f>J85+J86+J87+J88+J89</f>
        <v>1372</v>
      </c>
      <c r="K84" s="381">
        <f>SUM(K85:K89)</f>
        <v>0</v>
      </c>
      <c r="L84" s="381">
        <f>SUM(L85:L89)</f>
        <v>0</v>
      </c>
      <c r="M84" s="253">
        <f t="shared" si="31"/>
        <v>2524.6</v>
      </c>
      <c r="N84" s="381">
        <f>SUM(N85:N89)</f>
        <v>0</v>
      </c>
      <c r="O84" s="381">
        <f>SUM(O85:O89)</f>
        <v>2524.6</v>
      </c>
      <c r="P84" s="250">
        <f>SUM(Q84:S84)</f>
        <v>0</v>
      </c>
      <c r="Q84" s="253">
        <f t="shared" ref="Q84:Q95" si="32">SUM(S84:T84)</f>
        <v>0</v>
      </c>
      <c r="R84" s="251"/>
      <c r="S84" s="383">
        <f>SUM(S85:S89)</f>
        <v>0</v>
      </c>
      <c r="T84" s="383">
        <f>SUM(T85:T89)</f>
        <v>0</v>
      </c>
      <c r="U84" s="250">
        <f>SUM(V84:W84)</f>
        <v>0</v>
      </c>
      <c r="V84" s="253">
        <f>SUM(W84:X84)</f>
        <v>0</v>
      </c>
      <c r="W84" s="383">
        <f>SUM(W85:W89)</f>
        <v>0</v>
      </c>
      <c r="X84" s="383">
        <f>SUM(X85:X89)</f>
        <v>0</v>
      </c>
      <c r="Y84" s="379">
        <f t="shared" ref="Y84:Y89" si="33">SUM(Z84)</f>
        <v>0</v>
      </c>
      <c r="Z84" s="383">
        <f>SUM(Z85:Z89)</f>
        <v>0</v>
      </c>
      <c r="AA84" s="383">
        <f>SUM(AA85:AA89)</f>
        <v>0</v>
      </c>
      <c r="AB84" s="214">
        <f>SUM(AC84:AD84)</f>
        <v>0</v>
      </c>
      <c r="AC84" s="234"/>
    </row>
    <row r="85" spans="2:30" s="1" customFormat="1" ht="20.25" hidden="1" customHeight="1" x14ac:dyDescent="0.25">
      <c r="B85" s="348" t="s">
        <v>39</v>
      </c>
      <c r="C85" s="369"/>
      <c r="D85" s="347" t="s">
        <v>9</v>
      </c>
      <c r="E85" s="347" t="s">
        <v>19</v>
      </c>
      <c r="F85" s="347" t="s">
        <v>12</v>
      </c>
      <c r="G85" s="354" t="s">
        <v>285</v>
      </c>
      <c r="H85" s="302"/>
      <c r="I85" s="302"/>
      <c r="J85" s="302"/>
      <c r="K85" s="324"/>
      <c r="L85" s="324"/>
      <c r="M85" s="319">
        <f t="shared" si="31"/>
        <v>850</v>
      </c>
      <c r="N85" s="324"/>
      <c r="O85" s="324">
        <v>850</v>
      </c>
      <c r="P85" s="134"/>
      <c r="Q85" s="319">
        <f t="shared" si="32"/>
        <v>0</v>
      </c>
      <c r="R85" s="325"/>
      <c r="S85" s="372"/>
      <c r="T85" s="372"/>
      <c r="U85" s="134"/>
      <c r="V85" s="319">
        <f t="shared" ref="V85:V95" si="34">SUM(W85:X85)</f>
        <v>0</v>
      </c>
      <c r="W85" s="372"/>
      <c r="X85" s="372"/>
      <c r="Y85" s="379">
        <f t="shared" si="33"/>
        <v>0</v>
      </c>
      <c r="Z85" s="372"/>
      <c r="AA85" s="372"/>
      <c r="AB85" s="124"/>
      <c r="AC85" s="234"/>
    </row>
    <row r="86" spans="2:30" s="1" customFormat="1" ht="20.25" hidden="1" customHeight="1" x14ac:dyDescent="0.25">
      <c r="B86" s="348" t="s">
        <v>347</v>
      </c>
      <c r="C86" s="369"/>
      <c r="D86" s="347" t="s">
        <v>9</v>
      </c>
      <c r="E86" s="347" t="s">
        <v>19</v>
      </c>
      <c r="F86" s="347" t="s">
        <v>12</v>
      </c>
      <c r="G86" s="354" t="s">
        <v>285</v>
      </c>
      <c r="H86" s="302"/>
      <c r="I86" s="302"/>
      <c r="J86" s="302">
        <v>800</v>
      </c>
      <c r="K86" s="324"/>
      <c r="L86" s="324"/>
      <c r="M86" s="319">
        <f t="shared" si="31"/>
        <v>704.6</v>
      </c>
      <c r="N86" s="324"/>
      <c r="O86" s="324">
        <v>704.6</v>
      </c>
      <c r="P86" s="134"/>
      <c r="Q86" s="319">
        <f t="shared" si="32"/>
        <v>0</v>
      </c>
      <c r="R86" s="325"/>
      <c r="S86" s="372"/>
      <c r="T86" s="372"/>
      <c r="U86" s="134"/>
      <c r="V86" s="319">
        <f t="shared" si="34"/>
        <v>0</v>
      </c>
      <c r="W86" s="372"/>
      <c r="X86" s="372"/>
      <c r="Y86" s="379">
        <f t="shared" si="33"/>
        <v>0</v>
      </c>
      <c r="Z86" s="372"/>
      <c r="AA86" s="372"/>
      <c r="AB86" s="124"/>
      <c r="AC86" s="234"/>
    </row>
    <row r="87" spans="2:30" s="1" customFormat="1" ht="20.25" hidden="1" customHeight="1" x14ac:dyDescent="0.25">
      <c r="B87" s="348" t="s">
        <v>43</v>
      </c>
      <c r="C87" s="369"/>
      <c r="D87" s="347" t="s">
        <v>9</v>
      </c>
      <c r="E87" s="347" t="s">
        <v>19</v>
      </c>
      <c r="F87" s="347" t="s">
        <v>12</v>
      </c>
      <c r="G87" s="354" t="s">
        <v>285</v>
      </c>
      <c r="H87" s="302"/>
      <c r="I87" s="302"/>
      <c r="J87" s="302"/>
      <c r="K87" s="324"/>
      <c r="L87" s="324"/>
      <c r="M87" s="319">
        <f t="shared" si="31"/>
        <v>0</v>
      </c>
      <c r="N87" s="324"/>
      <c r="O87" s="324"/>
      <c r="P87" s="134"/>
      <c r="Q87" s="319">
        <f t="shared" si="32"/>
        <v>0</v>
      </c>
      <c r="R87" s="325"/>
      <c r="S87" s="372"/>
      <c r="T87" s="372"/>
      <c r="U87" s="134"/>
      <c r="V87" s="319">
        <f t="shared" si="34"/>
        <v>0</v>
      </c>
      <c r="W87" s="372"/>
      <c r="X87" s="372"/>
      <c r="Y87" s="379">
        <f t="shared" si="33"/>
        <v>0</v>
      </c>
      <c r="Z87" s="372"/>
      <c r="AA87" s="372"/>
      <c r="AB87" s="124"/>
      <c r="AC87" s="234"/>
    </row>
    <row r="88" spans="2:30" s="1" customFormat="1" ht="20.25" hidden="1" customHeight="1" x14ac:dyDescent="0.25">
      <c r="B88" s="348" t="s">
        <v>40</v>
      </c>
      <c r="C88" s="369"/>
      <c r="D88" s="347" t="s">
        <v>9</v>
      </c>
      <c r="E88" s="347" t="s">
        <v>19</v>
      </c>
      <c r="F88" s="347" t="s">
        <v>12</v>
      </c>
      <c r="G88" s="354" t="s">
        <v>285</v>
      </c>
      <c r="H88" s="302"/>
      <c r="I88" s="302"/>
      <c r="J88" s="302">
        <v>572</v>
      </c>
      <c r="K88" s="324"/>
      <c r="L88" s="324"/>
      <c r="M88" s="319">
        <f t="shared" si="31"/>
        <v>0</v>
      </c>
      <c r="N88" s="324"/>
      <c r="O88" s="324"/>
      <c r="P88" s="134"/>
      <c r="Q88" s="319">
        <f t="shared" si="32"/>
        <v>0</v>
      </c>
      <c r="R88" s="325"/>
      <c r="S88" s="372"/>
      <c r="T88" s="372"/>
      <c r="U88" s="134"/>
      <c r="V88" s="319">
        <f t="shared" si="34"/>
        <v>0</v>
      </c>
      <c r="W88" s="372"/>
      <c r="X88" s="372"/>
      <c r="Y88" s="379">
        <f t="shared" si="33"/>
        <v>0</v>
      </c>
      <c r="Z88" s="372"/>
      <c r="AA88" s="372"/>
      <c r="AB88" s="124"/>
      <c r="AC88" s="234"/>
    </row>
    <row r="89" spans="2:30" s="1" customFormat="1" ht="20.25" hidden="1" customHeight="1" x14ac:dyDescent="0.25">
      <c r="B89" s="348" t="s">
        <v>41</v>
      </c>
      <c r="C89" s="369"/>
      <c r="D89" s="347" t="s">
        <v>9</v>
      </c>
      <c r="E89" s="347" t="s">
        <v>19</v>
      </c>
      <c r="F89" s="347" t="s">
        <v>12</v>
      </c>
      <c r="G89" s="354" t="s">
        <v>285</v>
      </c>
      <c r="H89" s="302"/>
      <c r="I89" s="302"/>
      <c r="J89" s="302"/>
      <c r="K89" s="324"/>
      <c r="L89" s="324"/>
      <c r="M89" s="319">
        <f t="shared" si="31"/>
        <v>970</v>
      </c>
      <c r="N89" s="324"/>
      <c r="O89" s="324">
        <v>970</v>
      </c>
      <c r="P89" s="134"/>
      <c r="Q89" s="319">
        <f t="shared" si="32"/>
        <v>0</v>
      </c>
      <c r="R89" s="325"/>
      <c r="S89" s="372"/>
      <c r="T89" s="372"/>
      <c r="U89" s="134"/>
      <c r="V89" s="319">
        <f t="shared" si="34"/>
        <v>0</v>
      </c>
      <c r="W89" s="372"/>
      <c r="X89" s="372"/>
      <c r="Y89" s="379">
        <f t="shared" si="33"/>
        <v>0</v>
      </c>
      <c r="Z89" s="372"/>
      <c r="AA89" s="372"/>
      <c r="AB89" s="124"/>
      <c r="AC89" s="234"/>
    </row>
    <row r="90" spans="2:30" s="1" customFormat="1" ht="87.75" hidden="1" customHeight="1" x14ac:dyDescent="0.25">
      <c r="B90" s="334" t="s">
        <v>710</v>
      </c>
      <c r="C90" s="177"/>
      <c r="D90" s="331" t="s">
        <v>9</v>
      </c>
      <c r="E90" s="331" t="s">
        <v>19</v>
      </c>
      <c r="F90" s="331" t="s">
        <v>12</v>
      </c>
      <c r="G90" s="332" t="s">
        <v>58</v>
      </c>
      <c r="H90" s="252">
        <v>35501.199999999997</v>
      </c>
      <c r="I90" s="252"/>
      <c r="J90" s="252">
        <v>26187.8</v>
      </c>
      <c r="K90" s="252">
        <f>SUM(K91:K95)</f>
        <v>43630.6</v>
      </c>
      <c r="L90" s="252">
        <f>SUM(L91:L95)</f>
        <v>0</v>
      </c>
      <c r="M90" s="253">
        <f t="shared" si="31"/>
        <v>43630.6</v>
      </c>
      <c r="N90" s="252">
        <f>SUM(N91:N95)</f>
        <v>43630.6</v>
      </c>
      <c r="O90" s="252">
        <f>SUM(O91:O95)</f>
        <v>0</v>
      </c>
      <c r="P90" s="250">
        <v>0</v>
      </c>
      <c r="Q90" s="253">
        <f t="shared" si="32"/>
        <v>71198.7</v>
      </c>
      <c r="R90" s="251">
        <v>0</v>
      </c>
      <c r="S90" s="252">
        <f>SUM(S91:S95)</f>
        <v>43630.6</v>
      </c>
      <c r="T90" s="384">
        <v>27568.1</v>
      </c>
      <c r="U90" s="250">
        <v>0</v>
      </c>
      <c r="V90" s="253">
        <f t="shared" si="34"/>
        <v>0</v>
      </c>
      <c r="W90" s="252"/>
      <c r="X90" s="384">
        <v>0</v>
      </c>
      <c r="Y90" s="379">
        <v>0</v>
      </c>
      <c r="Z90" s="252"/>
      <c r="AA90" s="384">
        <v>0</v>
      </c>
      <c r="AB90" s="215">
        <f>SUM(AC90:AD90)</f>
        <v>35501.199999999997</v>
      </c>
      <c r="AC90" s="234">
        <v>35501.199999999997</v>
      </c>
      <c r="AD90" s="1" t="s">
        <v>388</v>
      </c>
    </row>
    <row r="91" spans="2:30" s="1" customFormat="1" ht="20.25" hidden="1" customHeight="1" x14ac:dyDescent="0.25">
      <c r="B91" s="348" t="s">
        <v>39</v>
      </c>
      <c r="C91" s="369"/>
      <c r="D91" s="347" t="s">
        <v>9</v>
      </c>
      <c r="E91" s="347" t="s">
        <v>19</v>
      </c>
      <c r="F91" s="347" t="s">
        <v>12</v>
      </c>
      <c r="G91" s="354" t="s">
        <v>58</v>
      </c>
      <c r="H91" s="302"/>
      <c r="I91" s="302"/>
      <c r="J91" s="302"/>
      <c r="K91" s="324">
        <v>6831.8</v>
      </c>
      <c r="L91" s="324"/>
      <c r="M91" s="319">
        <f t="shared" si="31"/>
        <v>6831.8</v>
      </c>
      <c r="N91" s="324">
        <v>6831.8</v>
      </c>
      <c r="O91" s="324"/>
      <c r="P91" s="134"/>
      <c r="Q91" s="319">
        <f t="shared" si="32"/>
        <v>6831.8</v>
      </c>
      <c r="R91" s="251">
        <v>0</v>
      </c>
      <c r="S91" s="372">
        <v>6831.8</v>
      </c>
      <c r="T91" s="372"/>
      <c r="U91" s="134"/>
      <c r="V91" s="319">
        <f t="shared" si="34"/>
        <v>0</v>
      </c>
      <c r="W91" s="372"/>
      <c r="X91" s="372"/>
      <c r="Y91" s="134">
        <f>SUM(Z91:AA91)</f>
        <v>0</v>
      </c>
      <c r="Z91" s="302"/>
      <c r="AA91" s="372"/>
      <c r="AB91" s="124"/>
      <c r="AC91" s="234"/>
    </row>
    <row r="92" spans="2:30" s="1" customFormat="1" ht="20.25" hidden="1" customHeight="1" x14ac:dyDescent="0.25">
      <c r="B92" s="348" t="s">
        <v>42</v>
      </c>
      <c r="C92" s="369"/>
      <c r="D92" s="347" t="s">
        <v>9</v>
      </c>
      <c r="E92" s="347" t="s">
        <v>19</v>
      </c>
      <c r="F92" s="347" t="s">
        <v>12</v>
      </c>
      <c r="G92" s="332" t="s">
        <v>58</v>
      </c>
      <c r="H92" s="302"/>
      <c r="I92" s="302"/>
      <c r="J92" s="302"/>
      <c r="K92" s="324">
        <v>11645.2</v>
      </c>
      <c r="L92" s="324"/>
      <c r="M92" s="319">
        <f t="shared" si="31"/>
        <v>11645.2</v>
      </c>
      <c r="N92" s="324">
        <v>11645.2</v>
      </c>
      <c r="O92" s="324"/>
      <c r="P92" s="134"/>
      <c r="Q92" s="319">
        <f t="shared" si="32"/>
        <v>11645.2</v>
      </c>
      <c r="R92" s="251">
        <v>0</v>
      </c>
      <c r="S92" s="372">
        <v>11645.2</v>
      </c>
      <c r="T92" s="372"/>
      <c r="U92" s="134"/>
      <c r="V92" s="319">
        <f t="shared" si="34"/>
        <v>0</v>
      </c>
      <c r="W92" s="372"/>
      <c r="X92" s="372"/>
      <c r="Y92" s="134">
        <f>SUM(Z92:AA92)</f>
        <v>0</v>
      </c>
      <c r="Z92" s="302"/>
      <c r="AA92" s="372"/>
      <c r="AB92" s="124"/>
      <c r="AC92" s="234"/>
    </row>
    <row r="93" spans="2:30" s="1" customFormat="1" ht="20.25" hidden="1" customHeight="1" x14ac:dyDescent="0.25">
      <c r="B93" s="348" t="s">
        <v>43</v>
      </c>
      <c r="C93" s="369"/>
      <c r="D93" s="347" t="s">
        <v>9</v>
      </c>
      <c r="E93" s="347" t="s">
        <v>19</v>
      </c>
      <c r="F93" s="347" t="s">
        <v>12</v>
      </c>
      <c r="G93" s="354" t="s">
        <v>58</v>
      </c>
      <c r="H93" s="302"/>
      <c r="I93" s="302"/>
      <c r="J93" s="302"/>
      <c r="K93" s="324">
        <v>5279.1</v>
      </c>
      <c r="L93" s="324"/>
      <c r="M93" s="319">
        <f t="shared" si="31"/>
        <v>5279.1</v>
      </c>
      <c r="N93" s="324">
        <v>5279.1</v>
      </c>
      <c r="O93" s="324"/>
      <c r="P93" s="134"/>
      <c r="Q93" s="319">
        <f t="shared" si="32"/>
        <v>5279.1</v>
      </c>
      <c r="R93" s="251">
        <v>0</v>
      </c>
      <c r="S93" s="372">
        <v>5279.1</v>
      </c>
      <c r="T93" s="372"/>
      <c r="U93" s="134"/>
      <c r="V93" s="319">
        <f t="shared" si="34"/>
        <v>0</v>
      </c>
      <c r="W93" s="372"/>
      <c r="X93" s="372"/>
      <c r="Y93" s="134">
        <f>SUM(Z93:AA93)</f>
        <v>0</v>
      </c>
      <c r="Z93" s="302"/>
      <c r="AA93" s="372"/>
      <c r="AB93" s="124"/>
      <c r="AC93" s="234"/>
    </row>
    <row r="94" spans="2:30" s="1" customFormat="1" ht="100.5" hidden="1" customHeight="1" x14ac:dyDescent="0.25">
      <c r="B94" s="334" t="s">
        <v>711</v>
      </c>
      <c r="C94" s="369"/>
      <c r="D94" s="347" t="s">
        <v>9</v>
      </c>
      <c r="E94" s="347" t="s">
        <v>19</v>
      </c>
      <c r="F94" s="347" t="s">
        <v>12</v>
      </c>
      <c r="G94" s="332" t="s">
        <v>58</v>
      </c>
      <c r="H94" s="302"/>
      <c r="I94" s="302"/>
      <c r="J94" s="302"/>
      <c r="K94" s="324">
        <v>8229.2999999999993</v>
      </c>
      <c r="L94" s="324"/>
      <c r="M94" s="319">
        <f t="shared" si="31"/>
        <v>8229.2999999999993</v>
      </c>
      <c r="N94" s="324">
        <v>8229.2999999999993</v>
      </c>
      <c r="O94" s="324"/>
      <c r="P94" s="134">
        <v>1450.9</v>
      </c>
      <c r="Q94" s="319">
        <f t="shared" si="32"/>
        <v>8229.2999999999993</v>
      </c>
      <c r="R94" s="251">
        <v>0</v>
      </c>
      <c r="S94" s="372">
        <v>8229.2999999999993</v>
      </c>
      <c r="T94" s="372"/>
      <c r="U94" s="134"/>
      <c r="V94" s="319">
        <f t="shared" si="34"/>
        <v>0</v>
      </c>
      <c r="W94" s="372"/>
      <c r="X94" s="372"/>
      <c r="Y94" s="134">
        <f>SUM(Z94:AA94)</f>
        <v>0</v>
      </c>
      <c r="Z94" s="302"/>
      <c r="AA94" s="372"/>
      <c r="AB94" s="124"/>
      <c r="AC94" s="234"/>
    </row>
    <row r="95" spans="2:30" s="1" customFormat="1" ht="23.25" hidden="1" customHeight="1" x14ac:dyDescent="0.25">
      <c r="B95" s="348" t="s">
        <v>41</v>
      </c>
      <c r="C95" s="369"/>
      <c r="D95" s="347" t="s">
        <v>9</v>
      </c>
      <c r="E95" s="347" t="s">
        <v>19</v>
      </c>
      <c r="F95" s="347" t="s">
        <v>12</v>
      </c>
      <c r="G95" s="354" t="s">
        <v>58</v>
      </c>
      <c r="H95" s="302"/>
      <c r="I95" s="302"/>
      <c r="J95" s="302"/>
      <c r="K95" s="324">
        <v>11645.2</v>
      </c>
      <c r="L95" s="324"/>
      <c r="M95" s="319">
        <f t="shared" si="31"/>
        <v>11645.2</v>
      </c>
      <c r="N95" s="324">
        <v>11645.2</v>
      </c>
      <c r="O95" s="324"/>
      <c r="P95" s="134"/>
      <c r="Q95" s="319">
        <f t="shared" si="32"/>
        <v>11645.2</v>
      </c>
      <c r="R95" s="251">
        <v>0</v>
      </c>
      <c r="S95" s="372">
        <v>11645.2</v>
      </c>
      <c r="T95" s="372"/>
      <c r="U95" s="134"/>
      <c r="V95" s="319">
        <f t="shared" si="34"/>
        <v>0</v>
      </c>
      <c r="W95" s="372"/>
      <c r="X95" s="372"/>
      <c r="Y95" s="134">
        <f>SUM(Z95:AA95)</f>
        <v>0</v>
      </c>
      <c r="Z95" s="302"/>
      <c r="AA95" s="372"/>
      <c r="AB95" s="124"/>
      <c r="AC95" s="234"/>
    </row>
    <row r="96" spans="2:30" s="1" customFormat="1" ht="33.75" hidden="1" customHeight="1" x14ac:dyDescent="0.25">
      <c r="B96" s="342" t="s">
        <v>30</v>
      </c>
      <c r="C96" s="391"/>
      <c r="D96" s="344"/>
      <c r="E96" s="344"/>
      <c r="F96" s="344"/>
      <c r="G96" s="147" t="s">
        <v>57</v>
      </c>
      <c r="H96" s="148">
        <f t="shared" ref="H96:AA96" si="35">SUM(H97)</f>
        <v>300</v>
      </c>
      <c r="I96" s="148">
        <f t="shared" si="35"/>
        <v>0</v>
      </c>
      <c r="J96" s="148">
        <f t="shared" si="35"/>
        <v>300</v>
      </c>
      <c r="K96" s="148">
        <f t="shared" si="35"/>
        <v>300</v>
      </c>
      <c r="L96" s="148">
        <f t="shared" si="35"/>
        <v>0</v>
      </c>
      <c r="M96" s="148">
        <f t="shared" si="35"/>
        <v>330</v>
      </c>
      <c r="N96" s="148">
        <f t="shared" si="35"/>
        <v>330</v>
      </c>
      <c r="O96" s="148">
        <f t="shared" si="35"/>
        <v>0</v>
      </c>
      <c r="P96" s="148">
        <f t="shared" si="35"/>
        <v>700</v>
      </c>
      <c r="Q96" s="148">
        <f t="shared" si="35"/>
        <v>0</v>
      </c>
      <c r="R96" s="148">
        <f t="shared" si="35"/>
        <v>700</v>
      </c>
      <c r="S96" s="148">
        <f t="shared" si="35"/>
        <v>0</v>
      </c>
      <c r="T96" s="148">
        <f t="shared" si="35"/>
        <v>0</v>
      </c>
      <c r="U96" s="148">
        <f t="shared" si="35"/>
        <v>0</v>
      </c>
      <c r="V96" s="148">
        <f t="shared" si="35"/>
        <v>0</v>
      </c>
      <c r="W96" s="148">
        <f t="shared" si="35"/>
        <v>0</v>
      </c>
      <c r="X96" s="148">
        <f t="shared" si="35"/>
        <v>0</v>
      </c>
      <c r="Y96" s="148">
        <f t="shared" si="35"/>
        <v>0</v>
      </c>
      <c r="Z96" s="148">
        <f t="shared" si="35"/>
        <v>0</v>
      </c>
      <c r="AA96" s="148">
        <f t="shared" si="35"/>
        <v>0</v>
      </c>
      <c r="AB96" s="209">
        <f>SUM(AB97)</f>
        <v>0</v>
      </c>
      <c r="AC96" s="233">
        <v>500</v>
      </c>
    </row>
    <row r="97" spans="1:33 16384:16384" ht="36.75" hidden="1" customHeight="1" x14ac:dyDescent="0.25">
      <c r="B97" s="348" t="s">
        <v>193</v>
      </c>
      <c r="C97" s="348"/>
      <c r="D97" s="347"/>
      <c r="E97" s="347" t="s">
        <v>12</v>
      </c>
      <c r="F97" s="347" t="s">
        <v>21</v>
      </c>
      <c r="G97" s="354" t="s">
        <v>234</v>
      </c>
      <c r="H97" s="252">
        <v>300</v>
      </c>
      <c r="I97" s="252"/>
      <c r="J97" s="252">
        <v>300</v>
      </c>
      <c r="K97" s="324">
        <f>SUM(K98:K100)</f>
        <v>300</v>
      </c>
      <c r="L97" s="324">
        <f>SUM(L98:L100)</f>
        <v>0</v>
      </c>
      <c r="M97" s="253">
        <f>SUM(M98:M100)</f>
        <v>330</v>
      </c>
      <c r="N97" s="252">
        <f>SUM(N98:N100)</f>
        <v>330</v>
      </c>
      <c r="O97" s="252">
        <f>SUM(O98:O100)</f>
        <v>0</v>
      </c>
      <c r="P97" s="250">
        <v>700</v>
      </c>
      <c r="Q97" s="250"/>
      <c r="R97" s="251">
        <v>700</v>
      </c>
      <c r="S97" s="252"/>
      <c r="T97" s="252"/>
      <c r="U97" s="250">
        <v>0</v>
      </c>
      <c r="V97" s="253"/>
      <c r="W97" s="252">
        <v>0</v>
      </c>
      <c r="X97" s="252"/>
      <c r="Y97" s="250">
        <v>0</v>
      </c>
      <c r="Z97" s="252"/>
      <c r="AA97" s="252"/>
      <c r="AB97" s="214">
        <f>SUM(AB98:AB100)</f>
        <v>0</v>
      </c>
      <c r="AC97" s="234"/>
    </row>
    <row r="98" spans="1:33 16384:16384" ht="21" hidden="1" customHeight="1" outlineLevel="1" x14ac:dyDescent="0.25">
      <c r="B98" s="348" t="s">
        <v>76</v>
      </c>
      <c r="C98" s="348"/>
      <c r="D98" s="347" t="s">
        <v>9</v>
      </c>
      <c r="E98" s="347" t="s">
        <v>12</v>
      </c>
      <c r="F98" s="347" t="s">
        <v>21</v>
      </c>
      <c r="G98" s="354" t="s">
        <v>234</v>
      </c>
      <c r="H98" s="325">
        <v>500</v>
      </c>
      <c r="I98" s="325"/>
      <c r="J98" s="319">
        <v>700</v>
      </c>
      <c r="K98" s="324">
        <v>246</v>
      </c>
      <c r="L98" s="324"/>
      <c r="M98" s="319">
        <f>SUM(N98:O98)</f>
        <v>330</v>
      </c>
      <c r="N98" s="324">
        <v>330</v>
      </c>
      <c r="O98" s="324"/>
      <c r="P98" s="134">
        <v>700</v>
      </c>
      <c r="Q98" s="319">
        <f>SUM(S98:T98)</f>
        <v>246</v>
      </c>
      <c r="R98" s="325">
        <v>500</v>
      </c>
      <c r="S98" s="324">
        <v>246</v>
      </c>
      <c r="T98" s="324"/>
      <c r="U98" s="134">
        <v>700</v>
      </c>
      <c r="V98" s="319">
        <f>SUM(W98:X98)</f>
        <v>246</v>
      </c>
      <c r="W98" s="324">
        <v>246</v>
      </c>
      <c r="X98" s="324"/>
      <c r="Y98" s="134">
        <f>SUM(Z98:AA98)</f>
        <v>0</v>
      </c>
      <c r="Z98" s="302"/>
      <c r="AA98" s="338"/>
      <c r="AB98" s="124"/>
      <c r="AC98" s="234"/>
    </row>
    <row r="99" spans="1:33 16384:16384" ht="21" hidden="1" customHeight="1" outlineLevel="1" x14ac:dyDescent="0.25">
      <c r="B99" s="348" t="s">
        <v>77</v>
      </c>
      <c r="C99" s="348"/>
      <c r="D99" s="347" t="s">
        <v>182</v>
      </c>
      <c r="E99" s="347" t="s">
        <v>12</v>
      </c>
      <c r="F99" s="347" t="s">
        <v>21</v>
      </c>
      <c r="G99" s="354" t="s">
        <v>234</v>
      </c>
      <c r="H99" s="325"/>
      <c r="I99" s="325"/>
      <c r="J99" s="319"/>
      <c r="K99" s="324">
        <v>33</v>
      </c>
      <c r="L99" s="324"/>
      <c r="M99" s="319">
        <f>SUM(N99:O99)</f>
        <v>0</v>
      </c>
      <c r="N99" s="324"/>
      <c r="O99" s="324"/>
      <c r="P99" s="134"/>
      <c r="Q99" s="319">
        <f>SUM(S99:T99)</f>
        <v>33</v>
      </c>
      <c r="R99" s="325"/>
      <c r="S99" s="324">
        <v>33</v>
      </c>
      <c r="T99" s="324"/>
      <c r="U99" s="134"/>
      <c r="V99" s="319">
        <f>SUM(W99:X99)</f>
        <v>33</v>
      </c>
      <c r="W99" s="324">
        <v>33</v>
      </c>
      <c r="X99" s="324"/>
      <c r="Y99" s="134">
        <f>SUM(Z99:AA99)</f>
        <v>0</v>
      </c>
      <c r="Z99" s="302">
        <v>0</v>
      </c>
      <c r="AA99" s="338"/>
      <c r="AB99" s="124"/>
      <c r="AC99" s="234"/>
    </row>
    <row r="100" spans="1:33 16384:16384" ht="21" hidden="1" customHeight="1" outlineLevel="1" x14ac:dyDescent="0.25">
      <c r="B100" s="348" t="s">
        <v>78</v>
      </c>
      <c r="C100" s="348"/>
      <c r="D100" s="347" t="s">
        <v>184</v>
      </c>
      <c r="E100" s="347" t="s">
        <v>12</v>
      </c>
      <c r="F100" s="347" t="s">
        <v>21</v>
      </c>
      <c r="G100" s="354" t="s">
        <v>234</v>
      </c>
      <c r="H100" s="325"/>
      <c r="I100" s="325"/>
      <c r="J100" s="319"/>
      <c r="K100" s="324">
        <v>21</v>
      </c>
      <c r="L100" s="324"/>
      <c r="M100" s="319">
        <f>SUM(N100:O100)</f>
        <v>0</v>
      </c>
      <c r="N100" s="324"/>
      <c r="O100" s="324"/>
      <c r="P100" s="134"/>
      <c r="Q100" s="319">
        <f>SUM(S100:T100)</f>
        <v>21</v>
      </c>
      <c r="R100" s="325"/>
      <c r="S100" s="324">
        <v>21</v>
      </c>
      <c r="T100" s="324"/>
      <c r="U100" s="134"/>
      <c r="V100" s="319">
        <f>SUM(W100:X100)</f>
        <v>21</v>
      </c>
      <c r="W100" s="324">
        <v>21</v>
      </c>
      <c r="X100" s="324"/>
      <c r="Y100" s="134">
        <f>SUM(Z100:AA100)</f>
        <v>0</v>
      </c>
      <c r="Z100" s="302">
        <v>0</v>
      </c>
      <c r="AA100" s="338"/>
      <c r="AB100" s="124"/>
      <c r="AC100" s="234"/>
    </row>
    <row r="101" spans="1:33 16384:16384" ht="36" hidden="1" customHeight="1" collapsed="1" x14ac:dyDescent="0.25">
      <c r="B101" s="342" t="s">
        <v>653</v>
      </c>
      <c r="C101" s="392"/>
      <c r="D101" s="146"/>
      <c r="E101" s="146"/>
      <c r="F101" s="146"/>
      <c r="G101" s="147" t="s">
        <v>59</v>
      </c>
      <c r="H101" s="148">
        <f t="shared" ref="H101:AB101" si="36">SUM(H102:H103)</f>
        <v>12108.9</v>
      </c>
      <c r="I101" s="148">
        <f t="shared" si="36"/>
        <v>0</v>
      </c>
      <c r="J101" s="148">
        <f t="shared" si="36"/>
        <v>11625.5</v>
      </c>
      <c r="K101" s="148">
        <f t="shared" si="36"/>
        <v>12092.5</v>
      </c>
      <c r="L101" s="148">
        <f t="shared" si="36"/>
        <v>0</v>
      </c>
      <c r="M101" s="148">
        <f t="shared" si="36"/>
        <v>12092.5</v>
      </c>
      <c r="N101" s="148">
        <f t="shared" si="36"/>
        <v>12092.5</v>
      </c>
      <c r="O101" s="148">
        <f t="shared" si="36"/>
        <v>0</v>
      </c>
      <c r="P101" s="148">
        <f t="shared" si="36"/>
        <v>11912.7</v>
      </c>
      <c r="Q101" s="148">
        <f t="shared" si="36"/>
        <v>0</v>
      </c>
      <c r="R101" s="148">
        <f t="shared" si="36"/>
        <v>0</v>
      </c>
      <c r="S101" s="148">
        <f t="shared" si="36"/>
        <v>0</v>
      </c>
      <c r="T101" s="148">
        <f t="shared" si="36"/>
        <v>0</v>
      </c>
      <c r="U101" s="148">
        <f t="shared" si="36"/>
        <v>13000</v>
      </c>
      <c r="V101" s="148">
        <f t="shared" si="36"/>
        <v>0</v>
      </c>
      <c r="W101" s="148">
        <f t="shared" si="36"/>
        <v>0</v>
      </c>
      <c r="X101" s="148">
        <f t="shared" si="36"/>
        <v>0</v>
      </c>
      <c r="Y101" s="148">
        <f t="shared" si="36"/>
        <v>13200</v>
      </c>
      <c r="Z101" s="148">
        <f t="shared" si="36"/>
        <v>0</v>
      </c>
      <c r="AA101" s="148">
        <f t="shared" si="36"/>
        <v>0</v>
      </c>
      <c r="AB101" s="209">
        <f t="shared" si="36"/>
        <v>0</v>
      </c>
      <c r="AC101" s="233">
        <f>SUM(AC102:AC103)</f>
        <v>11500</v>
      </c>
    </row>
    <row r="102" spans="1:33 16384:16384" ht="71.25" hidden="1" customHeight="1" x14ac:dyDescent="0.25">
      <c r="B102" s="348" t="s">
        <v>654</v>
      </c>
      <c r="C102" s="348"/>
      <c r="D102" s="347" t="s">
        <v>9</v>
      </c>
      <c r="E102" s="347" t="s">
        <v>14</v>
      </c>
      <c r="F102" s="347" t="s">
        <v>15</v>
      </c>
      <c r="G102" s="354" t="s">
        <v>60</v>
      </c>
      <c r="H102" s="302">
        <v>6608.9</v>
      </c>
      <c r="I102" s="302"/>
      <c r="J102" s="302">
        <v>6125.5</v>
      </c>
      <c r="K102" s="324">
        <v>6092.5</v>
      </c>
      <c r="L102" s="324"/>
      <c r="M102" s="319">
        <f>SUM(N102:O102)</f>
        <v>6092.5</v>
      </c>
      <c r="N102" s="324">
        <v>6092.5</v>
      </c>
      <c r="O102" s="338"/>
      <c r="P102" s="134">
        <v>5512.7</v>
      </c>
      <c r="Q102" s="319">
        <f>SUM(S102:T102)</f>
        <v>0</v>
      </c>
      <c r="R102" s="325"/>
      <c r="S102" s="133"/>
      <c r="T102" s="338"/>
      <c r="U102" s="134">
        <v>5898.7</v>
      </c>
      <c r="V102" s="319"/>
      <c r="W102" s="324"/>
      <c r="X102" s="338"/>
      <c r="Y102" s="134">
        <v>6002.3</v>
      </c>
      <c r="Z102" s="324"/>
      <c r="AA102" s="338"/>
      <c r="AB102" s="124"/>
      <c r="AC102" s="234">
        <v>6500</v>
      </c>
    </row>
    <row r="103" spans="1:33 16384:16384" ht="117.75" hidden="1" customHeight="1" x14ac:dyDescent="0.25">
      <c r="B103" s="348" t="s">
        <v>655</v>
      </c>
      <c r="C103" s="348"/>
      <c r="D103" s="347" t="s">
        <v>9</v>
      </c>
      <c r="E103" s="347" t="s">
        <v>14</v>
      </c>
      <c r="F103" s="347" t="s">
        <v>11</v>
      </c>
      <c r="G103" s="354" t="s">
        <v>235</v>
      </c>
      <c r="H103" s="302">
        <v>5500</v>
      </c>
      <c r="I103" s="302"/>
      <c r="J103" s="302">
        <v>5500</v>
      </c>
      <c r="K103" s="324">
        <v>6000</v>
      </c>
      <c r="L103" s="324"/>
      <c r="M103" s="319">
        <f>SUM(N103:O103)</f>
        <v>6000</v>
      </c>
      <c r="N103" s="324">
        <v>6000</v>
      </c>
      <c r="O103" s="338"/>
      <c r="P103" s="134">
        <v>6400</v>
      </c>
      <c r="Q103" s="319">
        <f>SUM(S103:T103)</f>
        <v>0</v>
      </c>
      <c r="R103" s="325"/>
      <c r="S103" s="324"/>
      <c r="T103" s="338"/>
      <c r="U103" s="134">
        <v>7101.3</v>
      </c>
      <c r="V103" s="319"/>
      <c r="W103" s="324"/>
      <c r="X103" s="338"/>
      <c r="Y103" s="134">
        <v>7197.7</v>
      </c>
      <c r="Z103" s="324"/>
      <c r="AA103" s="338"/>
      <c r="AB103" s="124"/>
      <c r="AC103" s="234">
        <v>5000</v>
      </c>
    </row>
    <row r="104" spans="1:33 16384:16384" ht="34.5" customHeight="1" x14ac:dyDescent="0.25">
      <c r="B104" s="312" t="s">
        <v>31</v>
      </c>
      <c r="C104" s="392"/>
      <c r="D104" s="344"/>
      <c r="E104" s="344"/>
      <c r="F104" s="344"/>
      <c r="G104" s="147" t="s">
        <v>85</v>
      </c>
      <c r="H104" s="148">
        <f>SUM(H105+H137)</f>
        <v>338369.00000000006</v>
      </c>
      <c r="I104" s="148">
        <f>SUM(I105+I137)</f>
        <v>0</v>
      </c>
      <c r="J104" s="148">
        <f t="shared" ref="J104:AA104" si="37">SUM(J105+J137)</f>
        <v>129762.1</v>
      </c>
      <c r="K104" s="148">
        <f t="shared" si="37"/>
        <v>113579.8</v>
      </c>
      <c r="L104" s="148">
        <f t="shared" si="37"/>
        <v>130374</v>
      </c>
      <c r="M104" s="148">
        <f t="shared" si="37"/>
        <v>246676.30000000002</v>
      </c>
      <c r="N104" s="148">
        <f t="shared" si="37"/>
        <v>115968.79999999999</v>
      </c>
      <c r="O104" s="148">
        <f t="shared" si="37"/>
        <v>130707.5</v>
      </c>
      <c r="P104" s="148">
        <f t="shared" si="37"/>
        <v>257376.9</v>
      </c>
      <c r="Q104" s="148">
        <f t="shared" si="37"/>
        <v>4823.7</v>
      </c>
      <c r="R104" s="148">
        <f t="shared" si="37"/>
        <v>0</v>
      </c>
      <c r="S104" s="148">
        <f t="shared" si="37"/>
        <v>1963.5</v>
      </c>
      <c r="T104" s="148">
        <f t="shared" si="37"/>
        <v>2860.2</v>
      </c>
      <c r="U104" s="148">
        <f t="shared" si="37"/>
        <v>144250</v>
      </c>
      <c r="V104" s="148">
        <f t="shared" si="37"/>
        <v>0</v>
      </c>
      <c r="W104" s="148">
        <f t="shared" si="37"/>
        <v>0</v>
      </c>
      <c r="X104" s="148">
        <f t="shared" si="37"/>
        <v>0</v>
      </c>
      <c r="Y104" s="148">
        <f t="shared" si="37"/>
        <v>144180.9</v>
      </c>
      <c r="Z104" s="148">
        <f t="shared" si="37"/>
        <v>0</v>
      </c>
      <c r="AA104" s="148">
        <f t="shared" si="37"/>
        <v>0</v>
      </c>
      <c r="AB104" s="216">
        <f>AB105+AB137</f>
        <v>5711.6</v>
      </c>
      <c r="AC104" s="233">
        <f>SUM(AC105:AC141)</f>
        <v>276103.19999999995</v>
      </c>
      <c r="AD104" s="6">
        <f>SUM(R104+T104)</f>
        <v>2860.2</v>
      </c>
      <c r="AE104" s="6">
        <f>SUM(U104+X104)</f>
        <v>144250</v>
      </c>
      <c r="AF104" s="6">
        <f>SUM(Y104+AA104)</f>
        <v>144180.9</v>
      </c>
    </row>
    <row r="105" spans="1:33 16384:16384" ht="22.5" customHeight="1" x14ac:dyDescent="0.25">
      <c r="B105" s="356" t="s">
        <v>86</v>
      </c>
      <c r="C105" s="393"/>
      <c r="D105" s="328"/>
      <c r="E105" s="328"/>
      <c r="F105" s="328"/>
      <c r="G105" s="318" t="s">
        <v>119</v>
      </c>
      <c r="H105" s="319">
        <f>SUM(H107+H113+H114+H115+H116+H119+H129+H133+H117+H118+H124+H136+H111)</f>
        <v>334296.10000000003</v>
      </c>
      <c r="I105" s="319">
        <f>SUM(I107+I113+I114+I115+I116+I119+I129+I133+I117+I118+I124+I136+I111)</f>
        <v>0</v>
      </c>
      <c r="J105" s="319">
        <f>SUM(J107+J113+J114+J115+J116+J119+J129+J133+J117+J118+J124+J136+J111)</f>
        <v>125660.5</v>
      </c>
      <c r="K105" s="319">
        <f>SUM(K107+K113+K114+K115+K116+K119+K129+K133+K117+K118+K124+K136)</f>
        <v>109579.8</v>
      </c>
      <c r="L105" s="319">
        <f>SUM(L107+L113+L114+L115+L116+L119+L129+L133+L117+L118+L124+L136)</f>
        <v>130374</v>
      </c>
      <c r="M105" s="319">
        <f>SUM(M107+M113+M114+M115+M116+M119+M129+M133+M117+M118+M124+M136)</f>
        <v>242710.90000000002</v>
      </c>
      <c r="N105" s="319">
        <f>SUM(N107+N113+N114+N115+N116+N119+N129+N133+N117+N118+N124+N136)</f>
        <v>112003.4</v>
      </c>
      <c r="O105" s="319">
        <f>SUM(O107+O113+O114+O115+O116+O119+O129+O133+O117+O118+O124+O136)</f>
        <v>130707.5</v>
      </c>
      <c r="P105" s="319">
        <f>SUM(P106+P107+P108+P109+P110+P111+P112+P113+P118+P119+P124+P129+P128)</f>
        <v>251445.1</v>
      </c>
      <c r="Q105" s="319">
        <f t="shared" ref="Q105:Z105" si="38">SUM(Q106+Q107+Q108+Q109+Q110+Q111+Q112+Q113+Q118+Q119+Q124+Q129)</f>
        <v>4823.7</v>
      </c>
      <c r="R105" s="319">
        <f t="shared" si="38"/>
        <v>0</v>
      </c>
      <c r="S105" s="319">
        <f t="shared" si="38"/>
        <v>1963.5</v>
      </c>
      <c r="T105" s="319">
        <f t="shared" si="38"/>
        <v>2860.2</v>
      </c>
      <c r="U105" s="319">
        <f t="shared" si="38"/>
        <v>140250</v>
      </c>
      <c r="V105" s="319">
        <f t="shared" si="38"/>
        <v>0</v>
      </c>
      <c r="W105" s="319">
        <f t="shared" si="38"/>
        <v>0</v>
      </c>
      <c r="X105" s="319">
        <f t="shared" si="38"/>
        <v>0</v>
      </c>
      <c r="Y105" s="319">
        <f t="shared" si="38"/>
        <v>140180.9</v>
      </c>
      <c r="Z105" s="319">
        <f t="shared" si="38"/>
        <v>0</v>
      </c>
      <c r="AA105" s="319">
        <f>SUM(AA107+AA113+AA114+AA115+AA116+AA119+AA129+AA133+AA117+AA118+AA124+AA136+AA111+AA110+AA106)</f>
        <v>0</v>
      </c>
      <c r="AB105" s="108">
        <f>SUM(AB107+AB113+AB114+AB115+AB116+AB119+AB129+AB133+AB117+AB118+AB124+AB136+AB111+AB110+AB106)</f>
        <v>5711.6</v>
      </c>
      <c r="AC105" s="108">
        <f>SUM(AC107+AC113+AC114+AC115+AC116+AC119+AC129+AC133+AC117+AC118+AC124+AC136+AC111+AC110+AC106)</f>
        <v>137601.60000000001</v>
      </c>
      <c r="AD105" s="100"/>
      <c r="AE105" s="100"/>
      <c r="AF105" s="100"/>
      <c r="AG105" s="100"/>
    </row>
    <row r="106" spans="1:33 16384:16384" s="34" customFormat="1" ht="66" customHeight="1" x14ac:dyDescent="0.25">
      <c r="B106" s="348" t="s">
        <v>580</v>
      </c>
      <c r="C106" s="334"/>
      <c r="D106" s="331" t="s">
        <v>9</v>
      </c>
      <c r="E106" s="331" t="s">
        <v>16</v>
      </c>
      <c r="F106" s="331" t="s">
        <v>15</v>
      </c>
      <c r="G106" s="332" t="s">
        <v>236</v>
      </c>
      <c r="H106" s="325"/>
      <c r="I106" s="325"/>
      <c r="J106" s="302">
        <v>0</v>
      </c>
      <c r="K106" s="133"/>
      <c r="L106" s="133"/>
      <c r="M106" s="319">
        <f>SUM(N106:O106)</f>
        <v>1400.3</v>
      </c>
      <c r="N106" s="133">
        <v>1400.3</v>
      </c>
      <c r="O106" s="133"/>
      <c r="P106" s="134">
        <v>6422.7</v>
      </c>
      <c r="Q106" s="319">
        <f>SUM(S106:T106)</f>
        <v>0</v>
      </c>
      <c r="R106" s="325"/>
      <c r="S106" s="133"/>
      <c r="T106" s="133"/>
      <c r="U106" s="134">
        <v>0</v>
      </c>
      <c r="V106" s="319">
        <f>SUM(W106:X106)</f>
        <v>0</v>
      </c>
      <c r="W106" s="133"/>
      <c r="X106" s="133"/>
      <c r="Y106" s="134">
        <f>SUM(Z106)</f>
        <v>0</v>
      </c>
      <c r="Z106" s="133"/>
      <c r="AA106" s="133"/>
      <c r="AB106" s="124"/>
      <c r="AC106" s="237"/>
      <c r="AD106" s="37"/>
    </row>
    <row r="107" spans="1:33 16384:16384" ht="63.75" customHeight="1" x14ac:dyDescent="0.25">
      <c r="A107" s="523"/>
      <c r="B107" s="348" t="s">
        <v>581</v>
      </c>
      <c r="C107" s="334"/>
      <c r="D107" s="331" t="s">
        <v>9</v>
      </c>
      <c r="E107" s="331" t="s">
        <v>20</v>
      </c>
      <c r="F107" s="331" t="s">
        <v>12</v>
      </c>
      <c r="G107" s="332" t="s">
        <v>236</v>
      </c>
      <c r="H107" s="302">
        <v>2033</v>
      </c>
      <c r="I107" s="302"/>
      <c r="J107" s="302"/>
      <c r="K107" s="133">
        <v>2000</v>
      </c>
      <c r="L107" s="133"/>
      <c r="M107" s="319">
        <f>SUM(N107:O107)</f>
        <v>631.70000000000005</v>
      </c>
      <c r="N107" s="133">
        <v>631.70000000000005</v>
      </c>
      <c r="O107" s="133"/>
      <c r="P107" s="524">
        <v>21567.1</v>
      </c>
      <c r="Q107" s="319"/>
      <c r="R107" s="325"/>
      <c r="S107" s="133"/>
      <c r="T107" s="133"/>
      <c r="U107" s="134">
        <v>0</v>
      </c>
      <c r="V107" s="319"/>
      <c r="W107" s="133"/>
      <c r="X107" s="133"/>
      <c r="Y107" s="134">
        <v>0</v>
      </c>
      <c r="Z107" s="133"/>
      <c r="AA107" s="302"/>
      <c r="AB107" s="124"/>
      <c r="AC107" s="234">
        <v>3000</v>
      </c>
    </row>
    <row r="108" spans="1:33 16384:16384" ht="66" customHeight="1" x14ac:dyDescent="0.25">
      <c r="B108" s="348" t="s">
        <v>714</v>
      </c>
      <c r="C108" s="334"/>
      <c r="D108" s="331"/>
      <c r="E108" s="331"/>
      <c r="F108" s="331"/>
      <c r="G108" s="332"/>
      <c r="H108" s="302"/>
      <c r="I108" s="302"/>
      <c r="J108" s="302"/>
      <c r="K108" s="133"/>
      <c r="L108" s="133"/>
      <c r="M108" s="319"/>
      <c r="N108" s="133"/>
      <c r="O108" s="133"/>
      <c r="P108" s="134">
        <v>660</v>
      </c>
      <c r="Q108" s="319"/>
      <c r="R108" s="325"/>
      <c r="S108" s="133"/>
      <c r="T108" s="133"/>
      <c r="U108" s="134">
        <v>0</v>
      </c>
      <c r="V108" s="319"/>
      <c r="W108" s="133"/>
      <c r="X108" s="133"/>
      <c r="Y108" s="134">
        <v>0</v>
      </c>
      <c r="Z108" s="133"/>
      <c r="AA108" s="302"/>
      <c r="AB108" s="124"/>
      <c r="AC108" s="234"/>
    </row>
    <row r="109" spans="1:33 16384:16384" ht="62.25" customHeight="1" x14ac:dyDescent="0.25">
      <c r="A109" s="525"/>
      <c r="B109" s="348" t="s">
        <v>583</v>
      </c>
      <c r="C109" s="334"/>
      <c r="D109" s="331"/>
      <c r="E109" s="331"/>
      <c r="F109" s="331"/>
      <c r="G109" s="332"/>
      <c r="H109" s="302"/>
      <c r="I109" s="302"/>
      <c r="J109" s="302"/>
      <c r="K109" s="133"/>
      <c r="L109" s="133"/>
      <c r="M109" s="319"/>
      <c r="N109" s="133"/>
      <c r="O109" s="133"/>
      <c r="P109" s="524">
        <v>83552.3</v>
      </c>
      <c r="Q109" s="319"/>
      <c r="R109" s="325"/>
      <c r="S109" s="133"/>
      <c r="T109" s="133"/>
      <c r="U109" s="134">
        <v>0</v>
      </c>
      <c r="V109" s="319"/>
      <c r="W109" s="133"/>
      <c r="X109" s="133"/>
      <c r="Y109" s="134">
        <v>0</v>
      </c>
      <c r="Z109" s="133"/>
      <c r="AA109" s="302"/>
      <c r="AB109" s="124"/>
      <c r="AC109" s="234"/>
    </row>
    <row r="110" spans="1:33 16384:16384" ht="83.25" customHeight="1" x14ac:dyDescent="0.25">
      <c r="B110" s="348" t="s">
        <v>483</v>
      </c>
      <c r="C110" s="334"/>
      <c r="D110" s="331" t="s">
        <v>9</v>
      </c>
      <c r="E110" s="331" t="s">
        <v>16</v>
      </c>
      <c r="F110" s="331" t="s">
        <v>15</v>
      </c>
      <c r="G110" s="332" t="s">
        <v>236</v>
      </c>
      <c r="H110" s="302"/>
      <c r="I110" s="302"/>
      <c r="J110" s="302">
        <v>985</v>
      </c>
      <c r="K110" s="133"/>
      <c r="L110" s="133"/>
      <c r="M110" s="319"/>
      <c r="N110" s="133"/>
      <c r="O110" s="133"/>
      <c r="P110" s="134">
        <v>5453.9</v>
      </c>
      <c r="Q110" s="319"/>
      <c r="R110" s="325"/>
      <c r="S110" s="133"/>
      <c r="T110" s="133"/>
      <c r="U110" s="134">
        <v>0</v>
      </c>
      <c r="V110" s="319"/>
      <c r="W110" s="133"/>
      <c r="X110" s="133"/>
      <c r="Y110" s="134">
        <v>0</v>
      </c>
      <c r="Z110" s="133"/>
      <c r="AA110" s="302"/>
      <c r="AB110" s="124"/>
      <c r="AC110" s="234"/>
      <c r="XFD110" s="1">
        <f>SUM(A110:XFC110)</f>
        <v>6438.9</v>
      </c>
    </row>
    <row r="111" spans="1:33 16384:16384" ht="84.75" hidden="1" customHeight="1" x14ac:dyDescent="0.25">
      <c r="B111" s="348" t="s">
        <v>582</v>
      </c>
      <c r="C111" s="334"/>
      <c r="D111" s="331" t="s">
        <v>9</v>
      </c>
      <c r="E111" s="331" t="s">
        <v>20</v>
      </c>
      <c r="F111" s="331" t="s">
        <v>15</v>
      </c>
      <c r="G111" s="332" t="s">
        <v>236</v>
      </c>
      <c r="H111" s="302"/>
      <c r="I111" s="302"/>
      <c r="J111" s="302"/>
      <c r="K111" s="133"/>
      <c r="L111" s="133"/>
      <c r="M111" s="319">
        <f>SUM(N111:O111)</f>
        <v>1744.5</v>
      </c>
      <c r="N111" s="133">
        <v>1744.5</v>
      </c>
      <c r="O111" s="133"/>
      <c r="P111" s="134"/>
      <c r="Q111" s="319"/>
      <c r="R111" s="325"/>
      <c r="S111" s="133"/>
      <c r="T111" s="133"/>
      <c r="U111" s="134">
        <v>0</v>
      </c>
      <c r="V111" s="319"/>
      <c r="W111" s="133"/>
      <c r="X111" s="133"/>
      <c r="Y111" s="134">
        <v>0</v>
      </c>
      <c r="Z111" s="133"/>
      <c r="AA111" s="302"/>
      <c r="AB111" s="124"/>
      <c r="AC111" s="234"/>
    </row>
    <row r="112" spans="1:33 16384:16384" ht="63.75" customHeight="1" x14ac:dyDescent="0.25">
      <c r="B112" s="348" t="s">
        <v>586</v>
      </c>
      <c r="C112" s="334"/>
      <c r="D112" s="331" t="s">
        <v>9</v>
      </c>
      <c r="E112" s="331" t="s">
        <v>16</v>
      </c>
      <c r="F112" s="331" t="s">
        <v>15</v>
      </c>
      <c r="G112" s="332" t="s">
        <v>115</v>
      </c>
      <c r="H112" s="302"/>
      <c r="I112" s="302"/>
      <c r="J112" s="302"/>
      <c r="K112" s="133"/>
      <c r="L112" s="133"/>
      <c r="M112" s="319">
        <f>SUM(N112:O112)</f>
        <v>0</v>
      </c>
      <c r="N112" s="133"/>
      <c r="O112" s="133"/>
      <c r="P112" s="134">
        <v>0</v>
      </c>
      <c r="Q112" s="319"/>
      <c r="R112" s="325"/>
      <c r="S112" s="133"/>
      <c r="T112" s="133"/>
      <c r="U112" s="134">
        <v>2000</v>
      </c>
      <c r="V112" s="319"/>
      <c r="W112" s="133"/>
      <c r="X112" s="133"/>
      <c r="Y112" s="134">
        <v>2000</v>
      </c>
      <c r="Z112" s="133"/>
      <c r="AA112" s="302"/>
      <c r="AB112" s="124"/>
      <c r="AC112" s="234"/>
    </row>
    <row r="113" spans="2:30" s="1" customFormat="1" ht="57.75" hidden="1" customHeight="1" x14ac:dyDescent="0.25">
      <c r="B113" s="348" t="s">
        <v>585</v>
      </c>
      <c r="C113" s="348"/>
      <c r="D113" s="347" t="s">
        <v>9</v>
      </c>
      <c r="E113" s="347" t="s">
        <v>20</v>
      </c>
      <c r="F113" s="347" t="s">
        <v>15</v>
      </c>
      <c r="G113" s="375" t="s">
        <v>115</v>
      </c>
      <c r="H113" s="302">
        <v>197404</v>
      </c>
      <c r="I113" s="302"/>
      <c r="J113" s="302"/>
      <c r="K113" s="324"/>
      <c r="L113" s="324">
        <v>130374</v>
      </c>
      <c r="M113" s="319">
        <f>SUM(N113:O113)</f>
        <v>130547.6</v>
      </c>
      <c r="N113" s="324"/>
      <c r="O113" s="372">
        <v>130547.6</v>
      </c>
      <c r="P113" s="134"/>
      <c r="Q113" s="319"/>
      <c r="R113" s="325"/>
      <c r="S113" s="324"/>
      <c r="T113" s="337"/>
      <c r="U113" s="134">
        <v>0</v>
      </c>
      <c r="V113" s="319"/>
      <c r="W113" s="324"/>
      <c r="X113" s="339"/>
      <c r="Y113" s="134">
        <v>0</v>
      </c>
      <c r="Z113" s="324"/>
      <c r="AA113" s="339"/>
      <c r="AB113" s="124"/>
      <c r="AC113" s="234"/>
    </row>
    <row r="114" spans="2:30" s="1" customFormat="1" ht="74.25" hidden="1" customHeight="1" x14ac:dyDescent="0.25">
      <c r="B114" s="348"/>
      <c r="C114" s="348"/>
      <c r="D114" s="347" t="s">
        <v>9</v>
      </c>
      <c r="E114" s="347" t="s">
        <v>20</v>
      </c>
      <c r="F114" s="347" t="s">
        <v>15</v>
      </c>
      <c r="G114" s="354" t="s">
        <v>237</v>
      </c>
      <c r="H114" s="302">
        <v>10390</v>
      </c>
      <c r="I114" s="302"/>
      <c r="J114" s="302"/>
      <c r="K114" s="324">
        <v>6862</v>
      </c>
      <c r="L114" s="324"/>
      <c r="M114" s="319">
        <f>SUM(N114:O114)</f>
        <v>8471.1</v>
      </c>
      <c r="N114" s="372">
        <v>8471.1</v>
      </c>
      <c r="O114" s="372"/>
      <c r="P114" s="134"/>
      <c r="Q114" s="319"/>
      <c r="R114" s="325"/>
      <c r="S114" s="324"/>
      <c r="T114" s="324"/>
      <c r="U114" s="134"/>
      <c r="V114" s="319"/>
      <c r="W114" s="324"/>
      <c r="X114" s="324"/>
      <c r="Y114" s="379"/>
      <c r="Z114" s="324"/>
      <c r="AA114" s="324"/>
      <c r="AB114" s="124"/>
      <c r="AC114" s="234">
        <v>10390</v>
      </c>
    </row>
    <row r="115" spans="2:30" s="1" customFormat="1" ht="87" hidden="1" customHeight="1" x14ac:dyDescent="0.25">
      <c r="B115" s="334"/>
      <c r="C115" s="348"/>
      <c r="D115" s="347"/>
      <c r="E115" s="347"/>
      <c r="F115" s="347"/>
      <c r="G115" s="354" t="s">
        <v>420</v>
      </c>
      <c r="H115" s="302">
        <v>1900</v>
      </c>
      <c r="I115" s="302"/>
      <c r="J115" s="302"/>
      <c r="K115" s="324"/>
      <c r="L115" s="324"/>
      <c r="M115" s="319"/>
      <c r="N115" s="372"/>
      <c r="O115" s="372"/>
      <c r="P115" s="134"/>
      <c r="Q115" s="319"/>
      <c r="R115" s="325"/>
      <c r="S115" s="324"/>
      <c r="T115" s="395"/>
      <c r="U115" s="134"/>
      <c r="V115" s="319"/>
      <c r="W115" s="324"/>
      <c r="X115" s="324"/>
      <c r="Y115" s="379"/>
      <c r="Z115" s="324"/>
      <c r="AA115" s="324"/>
      <c r="AB115" s="124"/>
      <c r="AC115" s="234"/>
    </row>
    <row r="116" spans="2:30" s="1" customFormat="1" ht="87" hidden="1" customHeight="1" outlineLevel="1" x14ac:dyDescent="0.25">
      <c r="B116" s="348"/>
      <c r="C116" s="348"/>
      <c r="D116" s="347"/>
      <c r="E116" s="347"/>
      <c r="F116" s="347"/>
      <c r="G116" s="354"/>
      <c r="H116" s="396">
        <v>0</v>
      </c>
      <c r="I116" s="396"/>
      <c r="J116" s="302"/>
      <c r="K116" s="324"/>
      <c r="L116" s="324"/>
      <c r="M116" s="319"/>
      <c r="N116" s="372"/>
      <c r="O116" s="372"/>
      <c r="P116" s="134"/>
      <c r="Q116" s="319"/>
      <c r="R116" s="397"/>
      <c r="S116" s="324"/>
      <c r="T116" s="133"/>
      <c r="U116" s="134"/>
      <c r="V116" s="319"/>
      <c r="W116" s="324"/>
      <c r="X116" s="324"/>
      <c r="Y116" s="379"/>
      <c r="Z116" s="324"/>
      <c r="AA116" s="324"/>
      <c r="AB116" s="124"/>
      <c r="AC116" s="234"/>
    </row>
    <row r="117" spans="2:30" s="1" customFormat="1" ht="77.25" hidden="1" customHeight="1" x14ac:dyDescent="0.25">
      <c r="B117" s="348"/>
      <c r="C117" s="348"/>
      <c r="D117" s="347" t="s">
        <v>9</v>
      </c>
      <c r="E117" s="347" t="s">
        <v>20</v>
      </c>
      <c r="F117" s="347" t="s">
        <v>15</v>
      </c>
      <c r="G117" s="354" t="s">
        <v>484</v>
      </c>
      <c r="H117" s="396">
        <v>2871</v>
      </c>
      <c r="I117" s="396"/>
      <c r="J117" s="302"/>
      <c r="K117" s="324"/>
      <c r="L117" s="324"/>
      <c r="M117" s="319">
        <f>SUM(N117:O117)</f>
        <v>0</v>
      </c>
      <c r="N117" s="372"/>
      <c r="O117" s="372"/>
      <c r="P117" s="134"/>
      <c r="Q117" s="319"/>
      <c r="R117" s="397"/>
      <c r="S117" s="324"/>
      <c r="T117" s="395"/>
      <c r="U117" s="134"/>
      <c r="V117" s="319"/>
      <c r="W117" s="324"/>
      <c r="X117" s="324"/>
      <c r="Y117" s="379"/>
      <c r="Z117" s="324"/>
      <c r="AA117" s="324"/>
      <c r="AB117" s="124"/>
      <c r="AC117" s="234"/>
    </row>
    <row r="118" spans="2:30" s="1" customFormat="1" ht="65.25" hidden="1" customHeight="1" x14ac:dyDescent="0.25">
      <c r="B118" s="348" t="s">
        <v>621</v>
      </c>
      <c r="C118" s="348"/>
      <c r="D118" s="347"/>
      <c r="E118" s="347"/>
      <c r="F118" s="347"/>
      <c r="G118" s="354" t="s">
        <v>237</v>
      </c>
      <c r="H118" s="396">
        <v>29</v>
      </c>
      <c r="I118" s="396"/>
      <c r="J118" s="302">
        <v>12319</v>
      </c>
      <c r="K118" s="324"/>
      <c r="L118" s="324"/>
      <c r="M118" s="319"/>
      <c r="N118" s="372"/>
      <c r="O118" s="372"/>
      <c r="P118" s="134"/>
      <c r="Q118" s="319"/>
      <c r="R118" s="397"/>
      <c r="S118" s="324"/>
      <c r="T118" s="324"/>
      <c r="U118" s="134"/>
      <c r="V118" s="319"/>
      <c r="W118" s="324"/>
      <c r="X118" s="324"/>
      <c r="Y118" s="379"/>
      <c r="Z118" s="324"/>
      <c r="AA118" s="324"/>
      <c r="AB118" s="124"/>
      <c r="AC118" s="234"/>
    </row>
    <row r="119" spans="2:30" s="1" customFormat="1" ht="68.25" customHeight="1" x14ac:dyDescent="0.25">
      <c r="B119" s="348" t="s">
        <v>275</v>
      </c>
      <c r="C119" s="348"/>
      <c r="D119" s="347" t="s">
        <v>9</v>
      </c>
      <c r="E119" s="347" t="s">
        <v>16</v>
      </c>
      <c r="F119" s="347" t="s">
        <v>15</v>
      </c>
      <c r="G119" s="354" t="s">
        <v>114</v>
      </c>
      <c r="H119" s="252">
        <f>SUM(H120:H123)</f>
        <v>67714.7</v>
      </c>
      <c r="I119" s="252">
        <f>SUM(I120:I123)</f>
        <v>0</v>
      </c>
      <c r="J119" s="252">
        <v>77070</v>
      </c>
      <c r="K119" s="252">
        <f>SUM(K120:K122)</f>
        <v>52777.8</v>
      </c>
      <c r="L119" s="252">
        <f>SUM(L120:L122)</f>
        <v>0</v>
      </c>
      <c r="M119" s="253">
        <f>SUM(M120:M122)</f>
        <v>55245.2</v>
      </c>
      <c r="N119" s="252">
        <f t="shared" ref="N119:AB119" si="39">SUM(N120:N122)</f>
        <v>55245.2</v>
      </c>
      <c r="O119" s="252">
        <f t="shared" si="39"/>
        <v>0</v>
      </c>
      <c r="P119" s="250">
        <f>SUM(P120:P123)</f>
        <v>97307.200000000012</v>
      </c>
      <c r="Q119" s="250">
        <f t="shared" si="39"/>
        <v>0</v>
      </c>
      <c r="R119" s="251">
        <f>SUM(R120:R123)</f>
        <v>0</v>
      </c>
      <c r="S119" s="252">
        <f t="shared" si="39"/>
        <v>0</v>
      </c>
      <c r="T119" s="252">
        <f t="shared" si="39"/>
        <v>0</v>
      </c>
      <c r="U119" s="250">
        <f>SUM(U120:U123)</f>
        <v>100964.6</v>
      </c>
      <c r="V119" s="253">
        <f t="shared" si="39"/>
        <v>0</v>
      </c>
      <c r="W119" s="252">
        <f t="shared" si="39"/>
        <v>0</v>
      </c>
      <c r="X119" s="252">
        <f t="shared" si="39"/>
        <v>0</v>
      </c>
      <c r="Y119" s="250">
        <f>SUM(Y120:Y123)</f>
        <v>100895.5</v>
      </c>
      <c r="Z119" s="252">
        <f t="shared" si="39"/>
        <v>0</v>
      </c>
      <c r="AA119" s="252">
        <f t="shared" si="39"/>
        <v>0</v>
      </c>
      <c r="AB119" s="214">
        <f t="shared" si="39"/>
        <v>0</v>
      </c>
      <c r="AC119" s="234">
        <v>118500</v>
      </c>
    </row>
    <row r="120" spans="2:30" s="1" customFormat="1" ht="20.25" customHeight="1" outlineLevel="1" x14ac:dyDescent="0.25">
      <c r="B120" s="348" t="s">
        <v>80</v>
      </c>
      <c r="C120" s="348"/>
      <c r="D120" s="347" t="s">
        <v>9</v>
      </c>
      <c r="E120" s="347" t="s">
        <v>16</v>
      </c>
      <c r="F120" s="347" t="s">
        <v>15</v>
      </c>
      <c r="G120" s="354" t="s">
        <v>114</v>
      </c>
      <c r="H120" s="133">
        <v>26375.200000000001</v>
      </c>
      <c r="I120" s="133"/>
      <c r="J120" s="133"/>
      <c r="K120" s="324">
        <v>17340.5</v>
      </c>
      <c r="L120" s="324"/>
      <c r="M120" s="319">
        <f>SUM(N120:O120)</f>
        <v>19997.900000000001</v>
      </c>
      <c r="N120" s="324">
        <v>19997.900000000001</v>
      </c>
      <c r="O120" s="324"/>
      <c r="P120" s="379">
        <v>38501.300000000003</v>
      </c>
      <c r="Q120" s="390"/>
      <c r="R120" s="380"/>
      <c r="S120" s="324"/>
      <c r="T120" s="324"/>
      <c r="U120" s="379">
        <v>40700.800000000003</v>
      </c>
      <c r="V120" s="390"/>
      <c r="W120" s="324"/>
      <c r="X120" s="324"/>
      <c r="Y120" s="379">
        <v>40631.699999999997</v>
      </c>
      <c r="Z120" s="324"/>
      <c r="AA120" s="338"/>
      <c r="AB120" s="124"/>
      <c r="AC120" s="234"/>
      <c r="AD120" s="6"/>
    </row>
    <row r="121" spans="2:30" s="1" customFormat="1" ht="20.25" customHeight="1" outlineLevel="1" x14ac:dyDescent="0.25">
      <c r="B121" s="348" t="s">
        <v>81</v>
      </c>
      <c r="C121" s="348"/>
      <c r="D121" s="347" t="s">
        <v>9</v>
      </c>
      <c r="E121" s="347" t="s">
        <v>16</v>
      </c>
      <c r="F121" s="347" t="s">
        <v>15</v>
      </c>
      <c r="G121" s="354" t="s">
        <v>114</v>
      </c>
      <c r="H121" s="133">
        <v>17354</v>
      </c>
      <c r="I121" s="133"/>
      <c r="J121" s="133"/>
      <c r="K121" s="324">
        <v>16637.8</v>
      </c>
      <c r="L121" s="324"/>
      <c r="M121" s="319">
        <f>SUM(N121:O121)</f>
        <v>16597.8</v>
      </c>
      <c r="N121" s="324">
        <v>16597.8</v>
      </c>
      <c r="O121" s="324"/>
      <c r="P121" s="379">
        <v>17629.400000000001</v>
      </c>
      <c r="Q121" s="390"/>
      <c r="R121" s="380"/>
      <c r="S121" s="324"/>
      <c r="T121" s="324"/>
      <c r="U121" s="379">
        <v>18306.5</v>
      </c>
      <c r="V121" s="390"/>
      <c r="W121" s="324"/>
      <c r="X121" s="324"/>
      <c r="Y121" s="379">
        <v>18306.5</v>
      </c>
      <c r="Z121" s="324"/>
      <c r="AA121" s="338"/>
      <c r="AB121" s="124"/>
      <c r="AC121" s="234"/>
      <c r="AD121" s="6"/>
    </row>
    <row r="122" spans="2:30" s="1" customFormat="1" ht="20.25" customHeight="1" outlineLevel="1" x14ac:dyDescent="0.25">
      <c r="B122" s="348" t="s">
        <v>82</v>
      </c>
      <c r="C122" s="348"/>
      <c r="D122" s="347" t="s">
        <v>9</v>
      </c>
      <c r="E122" s="347" t="s">
        <v>16</v>
      </c>
      <c r="F122" s="347" t="s">
        <v>15</v>
      </c>
      <c r="G122" s="354" t="s">
        <v>114</v>
      </c>
      <c r="H122" s="133">
        <v>22985.5</v>
      </c>
      <c r="I122" s="133"/>
      <c r="J122" s="133"/>
      <c r="K122" s="324">
        <v>18799.5</v>
      </c>
      <c r="L122" s="324"/>
      <c r="M122" s="319">
        <f>SUM(N122:O122)</f>
        <v>18649.5</v>
      </c>
      <c r="N122" s="324">
        <v>18649.5</v>
      </c>
      <c r="O122" s="324"/>
      <c r="P122" s="379">
        <v>21177.5</v>
      </c>
      <c r="Q122" s="390"/>
      <c r="R122" s="380"/>
      <c r="S122" s="324"/>
      <c r="T122" s="324"/>
      <c r="U122" s="379">
        <v>21934.3</v>
      </c>
      <c r="V122" s="390"/>
      <c r="W122" s="324"/>
      <c r="X122" s="324"/>
      <c r="Y122" s="379">
        <v>21934.3</v>
      </c>
      <c r="Z122" s="324"/>
      <c r="AA122" s="338"/>
      <c r="AB122" s="124"/>
      <c r="AC122" s="234"/>
      <c r="AD122" s="6"/>
    </row>
    <row r="123" spans="2:30" s="1" customFormat="1" ht="20.25" customHeight="1" outlineLevel="1" x14ac:dyDescent="0.25">
      <c r="B123" s="348" t="s">
        <v>467</v>
      </c>
      <c r="C123" s="348"/>
      <c r="D123" s="347" t="s">
        <v>9</v>
      </c>
      <c r="E123" s="347" t="s">
        <v>16</v>
      </c>
      <c r="F123" s="347" t="s">
        <v>15</v>
      </c>
      <c r="G123" s="354" t="s">
        <v>114</v>
      </c>
      <c r="H123" s="133">
        <v>1000</v>
      </c>
      <c r="I123" s="133"/>
      <c r="J123" s="133"/>
      <c r="K123" s="324"/>
      <c r="L123" s="324"/>
      <c r="M123" s="319"/>
      <c r="N123" s="324"/>
      <c r="O123" s="324"/>
      <c r="P123" s="379">
        <v>19999</v>
      </c>
      <c r="Q123" s="390"/>
      <c r="R123" s="380"/>
      <c r="S123" s="324"/>
      <c r="T123" s="324"/>
      <c r="U123" s="379">
        <v>20023</v>
      </c>
      <c r="V123" s="390"/>
      <c r="W123" s="324"/>
      <c r="X123" s="324"/>
      <c r="Y123" s="379">
        <v>20023</v>
      </c>
      <c r="Z123" s="324"/>
      <c r="AA123" s="338"/>
      <c r="AB123" s="124"/>
      <c r="AC123" s="234"/>
      <c r="AD123" s="6"/>
    </row>
    <row r="124" spans="2:30" s="1" customFormat="1" ht="66" customHeight="1" x14ac:dyDescent="0.25">
      <c r="B124" s="334" t="s">
        <v>713</v>
      </c>
      <c r="C124" s="334"/>
      <c r="D124" s="331" t="s">
        <v>9</v>
      </c>
      <c r="E124" s="331" t="s">
        <v>16</v>
      </c>
      <c r="F124" s="331" t="s">
        <v>15</v>
      </c>
      <c r="G124" s="332" t="s">
        <v>114</v>
      </c>
      <c r="H124" s="302">
        <v>5795.9</v>
      </c>
      <c r="I124" s="302"/>
      <c r="J124" s="302"/>
      <c r="K124" s="252">
        <f>SUM(K125:K127)</f>
        <v>1963.5</v>
      </c>
      <c r="L124" s="252">
        <f>SUM(L125:L127)</f>
        <v>0</v>
      </c>
      <c r="M124" s="319">
        <f>SUM(N124:O124)</f>
        <v>1963.5</v>
      </c>
      <c r="N124" s="252">
        <f>SUM(N125:N127)</f>
        <v>1963.5</v>
      </c>
      <c r="O124" s="252">
        <f>SUM(O125:O127)</f>
        <v>0</v>
      </c>
      <c r="P124" s="134">
        <v>0</v>
      </c>
      <c r="Q124" s="319">
        <f>SUM(S124:T124)</f>
        <v>4823.7</v>
      </c>
      <c r="R124" s="325"/>
      <c r="S124" s="252">
        <f>SUM(S125:S127)</f>
        <v>1963.5</v>
      </c>
      <c r="T124" s="384">
        <v>2860.2</v>
      </c>
      <c r="U124" s="134">
        <v>0</v>
      </c>
      <c r="V124" s="319">
        <f>SUM(W124:X124)</f>
        <v>0</v>
      </c>
      <c r="W124" s="252"/>
      <c r="X124" s="384"/>
      <c r="Y124" s="379">
        <v>0</v>
      </c>
      <c r="Z124" s="252"/>
      <c r="AA124" s="384"/>
      <c r="AB124" s="215">
        <f>SUM(AC124:AD124)</f>
        <v>5711.6</v>
      </c>
      <c r="AC124" s="234">
        <v>5711.6</v>
      </c>
    </row>
    <row r="125" spans="2:30" s="1" customFormat="1" ht="43.5" hidden="1" customHeight="1" outlineLevel="1" x14ac:dyDescent="0.25">
      <c r="B125" s="348" t="s">
        <v>80</v>
      </c>
      <c r="C125" s="348"/>
      <c r="D125" s="347" t="s">
        <v>9</v>
      </c>
      <c r="E125" s="347" t="s">
        <v>16</v>
      </c>
      <c r="F125" s="347" t="s">
        <v>15</v>
      </c>
      <c r="G125" s="354" t="s">
        <v>114</v>
      </c>
      <c r="H125" s="302"/>
      <c r="I125" s="302"/>
      <c r="J125" s="302"/>
      <c r="K125" s="324">
        <v>771.4</v>
      </c>
      <c r="L125" s="324"/>
      <c r="M125" s="319">
        <f>SUM(N125:O125)</f>
        <v>771.4</v>
      </c>
      <c r="N125" s="324">
        <v>771.4</v>
      </c>
      <c r="O125" s="324"/>
      <c r="P125" s="134"/>
      <c r="Q125" s="319">
        <f>SUM(S125:T125)</f>
        <v>771.4</v>
      </c>
      <c r="R125" s="325"/>
      <c r="S125" s="324">
        <v>771.4</v>
      </c>
      <c r="T125" s="324"/>
      <c r="U125" s="134"/>
      <c r="V125" s="319">
        <f>SUM(W125:X125)</f>
        <v>771.4</v>
      </c>
      <c r="W125" s="324">
        <v>771.4</v>
      </c>
      <c r="X125" s="324"/>
      <c r="Y125" s="379">
        <f>SUM(Z125)</f>
        <v>0</v>
      </c>
      <c r="Z125" s="302"/>
      <c r="AA125" s="338"/>
      <c r="AB125" s="124"/>
      <c r="AC125" s="234"/>
    </row>
    <row r="126" spans="2:30" s="1" customFormat="1" ht="52.5" hidden="1" customHeight="1" outlineLevel="1" x14ac:dyDescent="0.25">
      <c r="B126" s="348" t="s">
        <v>81</v>
      </c>
      <c r="C126" s="348"/>
      <c r="D126" s="347" t="s">
        <v>9</v>
      </c>
      <c r="E126" s="347" t="s">
        <v>16</v>
      </c>
      <c r="F126" s="347" t="s">
        <v>15</v>
      </c>
      <c r="G126" s="354" t="s">
        <v>114</v>
      </c>
      <c r="H126" s="302"/>
      <c r="I126" s="302"/>
      <c r="J126" s="302"/>
      <c r="K126" s="324">
        <v>631.1</v>
      </c>
      <c r="L126" s="324"/>
      <c r="M126" s="319">
        <f>SUM(N126:O126)</f>
        <v>631.1</v>
      </c>
      <c r="N126" s="324">
        <v>631.1</v>
      </c>
      <c r="O126" s="324"/>
      <c r="P126" s="134"/>
      <c r="Q126" s="319">
        <f>SUM(S126:T126)</f>
        <v>631.1</v>
      </c>
      <c r="R126" s="325"/>
      <c r="S126" s="324">
        <v>631.1</v>
      </c>
      <c r="T126" s="324"/>
      <c r="U126" s="134"/>
      <c r="V126" s="319">
        <f>SUM(W126:X126)</f>
        <v>631.1</v>
      </c>
      <c r="W126" s="324">
        <v>631.1</v>
      </c>
      <c r="X126" s="324"/>
      <c r="Y126" s="379">
        <f>SUM(Z126)</f>
        <v>0</v>
      </c>
      <c r="Z126" s="302"/>
      <c r="AA126" s="338"/>
      <c r="AB126" s="124"/>
      <c r="AC126" s="234"/>
    </row>
    <row r="127" spans="2:30" s="1" customFormat="1" ht="56.25" hidden="1" customHeight="1" outlineLevel="1" x14ac:dyDescent="0.25">
      <c r="B127" s="348" t="s">
        <v>82</v>
      </c>
      <c r="C127" s="348"/>
      <c r="D127" s="347" t="s">
        <v>9</v>
      </c>
      <c r="E127" s="347" t="s">
        <v>16</v>
      </c>
      <c r="F127" s="347" t="s">
        <v>15</v>
      </c>
      <c r="G127" s="354" t="s">
        <v>114</v>
      </c>
      <c r="H127" s="302"/>
      <c r="I127" s="302"/>
      <c r="J127" s="302"/>
      <c r="K127" s="324">
        <v>561</v>
      </c>
      <c r="L127" s="324"/>
      <c r="M127" s="319">
        <f>SUM(N127:O127)</f>
        <v>561</v>
      </c>
      <c r="N127" s="324">
        <v>561</v>
      </c>
      <c r="O127" s="324"/>
      <c r="P127" s="134"/>
      <c r="Q127" s="319">
        <f>SUM(S127:T127)</f>
        <v>561</v>
      </c>
      <c r="R127" s="325"/>
      <c r="S127" s="324">
        <v>561</v>
      </c>
      <c r="T127" s="338"/>
      <c r="U127" s="134"/>
      <c r="V127" s="319">
        <f>SUM(W127:X127)</f>
        <v>561</v>
      </c>
      <c r="W127" s="324">
        <v>561</v>
      </c>
      <c r="X127" s="338"/>
      <c r="Y127" s="379">
        <f>SUM(Z127)</f>
        <v>0</v>
      </c>
      <c r="Z127" s="302"/>
      <c r="AA127" s="338"/>
      <c r="AB127" s="124"/>
      <c r="AC127" s="234"/>
    </row>
    <row r="128" spans="2:30" s="1" customFormat="1" ht="90.75" customHeight="1" collapsed="1" x14ac:dyDescent="0.25">
      <c r="B128" s="334" t="s">
        <v>707</v>
      </c>
      <c r="C128" s="385"/>
      <c r="D128" s="386" t="s">
        <v>9</v>
      </c>
      <c r="E128" s="386" t="s">
        <v>16</v>
      </c>
      <c r="F128" s="386" t="s">
        <v>15</v>
      </c>
      <c r="G128" s="387" t="s">
        <v>114</v>
      </c>
      <c r="H128" s="302"/>
      <c r="I128" s="302"/>
      <c r="J128" s="302"/>
      <c r="K128" s="388"/>
      <c r="L128" s="388"/>
      <c r="M128" s="389">
        <f>SUM(N128:O128)</f>
        <v>0</v>
      </c>
      <c r="N128" s="388"/>
      <c r="O128" s="388"/>
      <c r="P128" s="134">
        <v>150.5</v>
      </c>
      <c r="Q128" s="389">
        <f>SUM(S128:T128)</f>
        <v>0</v>
      </c>
      <c r="R128" s="325"/>
      <c r="S128" s="388"/>
      <c r="T128" s="388"/>
      <c r="U128" s="134">
        <v>0</v>
      </c>
      <c r="V128" s="389">
        <f>SUM(W128:X128)</f>
        <v>0</v>
      </c>
      <c r="W128" s="388"/>
      <c r="X128" s="388"/>
      <c r="Y128" s="379">
        <f>SUM(Z128)</f>
        <v>0</v>
      </c>
      <c r="Z128" s="388"/>
      <c r="AA128" s="388"/>
      <c r="AB128" s="215">
        <f>SUM(AC128:AD128)</f>
        <v>0</v>
      </c>
      <c r="AC128" s="234"/>
    </row>
    <row r="129" spans="1:29" ht="69.75" customHeight="1" x14ac:dyDescent="0.25">
      <c r="B129" s="348" t="s">
        <v>485</v>
      </c>
      <c r="C129" s="348"/>
      <c r="D129" s="347" t="s">
        <v>9</v>
      </c>
      <c r="E129" s="347" t="s">
        <v>20</v>
      </c>
      <c r="F129" s="347" t="s">
        <v>12</v>
      </c>
      <c r="G129" s="354" t="s">
        <v>114</v>
      </c>
      <c r="H129" s="252">
        <v>45658.5</v>
      </c>
      <c r="I129" s="252"/>
      <c r="J129" s="252">
        <v>36271.5</v>
      </c>
      <c r="K129" s="324">
        <f>SUM(K130:K131)</f>
        <v>45976.5</v>
      </c>
      <c r="L129" s="324">
        <f>SUM(L130:L131)</f>
        <v>0</v>
      </c>
      <c r="M129" s="253">
        <f>SUM(M130:M131)</f>
        <v>45691.9</v>
      </c>
      <c r="N129" s="252">
        <f>SUM(N130:N131)</f>
        <v>45691.9</v>
      </c>
      <c r="O129" s="252">
        <f>SUM(O130:O131)</f>
        <v>0</v>
      </c>
      <c r="P129" s="250">
        <v>36331.4</v>
      </c>
      <c r="Q129" s="250">
        <f>SUM(Q130:Q131)</f>
        <v>0</v>
      </c>
      <c r="R129" s="251"/>
      <c r="S129" s="252">
        <f t="shared" ref="S129:S136" si="40">SUM(S130:S131)</f>
        <v>0</v>
      </c>
      <c r="T129" s="252"/>
      <c r="U129" s="250">
        <v>37285.4</v>
      </c>
      <c r="V129" s="253">
        <f t="shared" ref="V129:W136" si="41">SUM(V130:V131)</f>
        <v>0</v>
      </c>
      <c r="W129" s="252">
        <f t="shared" si="41"/>
        <v>0</v>
      </c>
      <c r="X129" s="252"/>
      <c r="Y129" s="379">
        <v>37285.4</v>
      </c>
      <c r="Z129" s="252"/>
      <c r="AA129" s="252"/>
      <c r="AB129" s="214">
        <f>SUM(AB130:AB131)</f>
        <v>0</v>
      </c>
      <c r="AC129" s="234"/>
    </row>
    <row r="130" spans="1:29" ht="20.25" hidden="1" customHeight="1" outlineLevel="1" x14ac:dyDescent="0.25">
      <c r="B130" s="348" t="s">
        <v>83</v>
      </c>
      <c r="C130" s="348"/>
      <c r="D130" s="347" t="s">
        <v>9</v>
      </c>
      <c r="E130" s="347" t="s">
        <v>20</v>
      </c>
      <c r="F130" s="347" t="s">
        <v>12</v>
      </c>
      <c r="G130" s="354" t="s">
        <v>114</v>
      </c>
      <c r="H130" s="302">
        <v>47350</v>
      </c>
      <c r="I130" s="302"/>
      <c r="J130" s="302"/>
      <c r="K130" s="324">
        <v>35086.699999999997</v>
      </c>
      <c r="L130" s="324"/>
      <c r="M130" s="319">
        <f>SUM(N130:O130)</f>
        <v>45690.5</v>
      </c>
      <c r="N130" s="324">
        <v>45690.5</v>
      </c>
      <c r="O130" s="324"/>
      <c r="P130" s="134">
        <v>47422.9</v>
      </c>
      <c r="Q130" s="319">
        <f>SUM(S130:T130)</f>
        <v>0</v>
      </c>
      <c r="R130" s="251"/>
      <c r="S130" s="252">
        <f t="shared" si="40"/>
        <v>0</v>
      </c>
      <c r="T130" s="252"/>
      <c r="U130" s="250"/>
      <c r="V130" s="253">
        <f t="shared" si="41"/>
        <v>0</v>
      </c>
      <c r="W130" s="252">
        <f t="shared" si="41"/>
        <v>0</v>
      </c>
      <c r="X130" s="252"/>
      <c r="Y130" s="379"/>
      <c r="Z130" s="324">
        <v>46930</v>
      </c>
      <c r="AA130" s="338"/>
      <c r="AB130" s="124"/>
      <c r="AC130" s="234"/>
    </row>
    <row r="131" spans="1:29" ht="20.25" hidden="1" customHeight="1" outlineLevel="1" x14ac:dyDescent="0.25">
      <c r="B131" s="348" t="s">
        <v>84</v>
      </c>
      <c r="C131" s="348"/>
      <c r="D131" s="347" t="s">
        <v>9</v>
      </c>
      <c r="E131" s="347" t="s">
        <v>20</v>
      </c>
      <c r="F131" s="347" t="s">
        <v>12</v>
      </c>
      <c r="G131" s="354" t="s">
        <v>114</v>
      </c>
      <c r="H131" s="302"/>
      <c r="I131" s="302"/>
      <c r="J131" s="302"/>
      <c r="K131" s="324">
        <v>10889.8</v>
      </c>
      <c r="L131" s="324"/>
      <c r="M131" s="319">
        <f>SUM(N131:O131)</f>
        <v>1.4</v>
      </c>
      <c r="N131" s="324">
        <v>1.4</v>
      </c>
      <c r="O131" s="338"/>
      <c r="P131" s="134"/>
      <c r="Q131" s="319">
        <f>SUM(S131:T131)</f>
        <v>0</v>
      </c>
      <c r="R131" s="251"/>
      <c r="S131" s="252">
        <f t="shared" si="40"/>
        <v>0</v>
      </c>
      <c r="T131" s="252"/>
      <c r="U131" s="250"/>
      <c r="V131" s="253">
        <f t="shared" si="41"/>
        <v>0</v>
      </c>
      <c r="W131" s="252">
        <f t="shared" si="41"/>
        <v>0</v>
      </c>
      <c r="X131" s="252"/>
      <c r="Y131" s="379"/>
      <c r="Z131" s="324"/>
      <c r="AA131" s="338"/>
      <c r="AB131" s="124"/>
      <c r="AC131" s="234"/>
    </row>
    <row r="132" spans="1:29" ht="61.5" hidden="1" customHeight="1" x14ac:dyDescent="0.25">
      <c r="B132" s="334" t="s">
        <v>207</v>
      </c>
      <c r="C132" s="334"/>
      <c r="D132" s="331" t="s">
        <v>9</v>
      </c>
      <c r="E132" s="331" t="s">
        <v>20</v>
      </c>
      <c r="F132" s="331" t="s">
        <v>15</v>
      </c>
      <c r="G132" s="332" t="s">
        <v>114</v>
      </c>
      <c r="H132" s="302"/>
      <c r="I132" s="302"/>
      <c r="J132" s="302"/>
      <c r="K132" s="133"/>
      <c r="L132" s="133"/>
      <c r="M132" s="319">
        <f>SUM(N132:O132)</f>
        <v>0</v>
      </c>
      <c r="N132" s="133"/>
      <c r="O132" s="302"/>
      <c r="P132" s="134"/>
      <c r="Q132" s="319">
        <f>SUM(S132:T132)</f>
        <v>0</v>
      </c>
      <c r="R132" s="251"/>
      <c r="S132" s="252">
        <f t="shared" si="40"/>
        <v>0</v>
      </c>
      <c r="T132" s="252"/>
      <c r="U132" s="250"/>
      <c r="V132" s="253">
        <f t="shared" si="41"/>
        <v>0</v>
      </c>
      <c r="W132" s="252">
        <f t="shared" si="41"/>
        <v>0</v>
      </c>
      <c r="X132" s="252"/>
      <c r="Y132" s="379"/>
      <c r="Z132" s="133"/>
      <c r="AA132" s="302"/>
      <c r="AB132" s="215">
        <f>SUM(AC132:AD132)</f>
        <v>0</v>
      </c>
      <c r="AC132" s="234"/>
    </row>
    <row r="133" spans="1:29" ht="24.75" hidden="1" customHeight="1" x14ac:dyDescent="0.25">
      <c r="B133" s="348" t="s">
        <v>194</v>
      </c>
      <c r="C133" s="348"/>
      <c r="D133" s="347" t="s">
        <v>9</v>
      </c>
      <c r="E133" s="347" t="s">
        <v>20</v>
      </c>
      <c r="F133" s="347" t="s">
        <v>12</v>
      </c>
      <c r="G133" s="354" t="s">
        <v>348</v>
      </c>
      <c r="H133" s="252"/>
      <c r="I133" s="252"/>
      <c r="J133" s="252"/>
      <c r="K133" s="252">
        <f>SUM(K134:K135)</f>
        <v>0</v>
      </c>
      <c r="L133" s="252">
        <f>SUM(L134:L135)</f>
        <v>0</v>
      </c>
      <c r="M133" s="253">
        <f>SUM(M134:M135)</f>
        <v>159.9</v>
      </c>
      <c r="N133" s="252">
        <f>SUM(N134:N135)</f>
        <v>0</v>
      </c>
      <c r="O133" s="252">
        <f>SUM(O134:O135)</f>
        <v>159.9</v>
      </c>
      <c r="P133" s="250"/>
      <c r="Q133" s="253">
        <f>SUM(Q134:Q135)</f>
        <v>0</v>
      </c>
      <c r="R133" s="251"/>
      <c r="S133" s="252">
        <f t="shared" si="40"/>
        <v>0</v>
      </c>
      <c r="T133" s="252"/>
      <c r="U133" s="250"/>
      <c r="V133" s="253">
        <f t="shared" si="41"/>
        <v>0</v>
      </c>
      <c r="W133" s="252">
        <f t="shared" si="41"/>
        <v>0</v>
      </c>
      <c r="X133" s="252"/>
      <c r="Y133" s="379"/>
      <c r="Z133" s="252">
        <f>SUM(Z134:Z135)</f>
        <v>0</v>
      </c>
      <c r="AA133" s="252">
        <f>SUM(AA134:AA135)</f>
        <v>0</v>
      </c>
      <c r="AB133" s="214">
        <f>SUM(AB134:AB135)</f>
        <v>0</v>
      </c>
      <c r="AC133" s="234"/>
    </row>
    <row r="134" spans="1:29" ht="20.25" hidden="1" customHeight="1" outlineLevel="1" x14ac:dyDescent="0.25">
      <c r="B134" s="348" t="s">
        <v>83</v>
      </c>
      <c r="C134" s="348"/>
      <c r="D134" s="347" t="s">
        <v>9</v>
      </c>
      <c r="E134" s="347" t="s">
        <v>20</v>
      </c>
      <c r="F134" s="347" t="s">
        <v>12</v>
      </c>
      <c r="G134" s="354" t="s">
        <v>348</v>
      </c>
      <c r="H134" s="302"/>
      <c r="I134" s="302"/>
      <c r="J134" s="302"/>
      <c r="K134" s="324"/>
      <c r="L134" s="324"/>
      <c r="M134" s="319">
        <f>SUM(N134:O134)</f>
        <v>159.9</v>
      </c>
      <c r="N134" s="324"/>
      <c r="O134" s="324">
        <v>159.9</v>
      </c>
      <c r="P134" s="134"/>
      <c r="Q134" s="319">
        <f>SUM(S134:T134)</f>
        <v>0</v>
      </c>
      <c r="R134" s="251"/>
      <c r="S134" s="252">
        <f t="shared" si="40"/>
        <v>0</v>
      </c>
      <c r="T134" s="252"/>
      <c r="U134" s="250"/>
      <c r="V134" s="253">
        <f t="shared" si="41"/>
        <v>0</v>
      </c>
      <c r="W134" s="252">
        <f t="shared" si="41"/>
        <v>0</v>
      </c>
      <c r="X134" s="252"/>
      <c r="Y134" s="379"/>
      <c r="Z134" s="324"/>
      <c r="AA134" s="338"/>
      <c r="AB134" s="124"/>
      <c r="AC134" s="234"/>
    </row>
    <row r="135" spans="1:29" ht="20.25" hidden="1" customHeight="1" outlineLevel="1" x14ac:dyDescent="0.25">
      <c r="B135" s="348" t="s">
        <v>84</v>
      </c>
      <c r="C135" s="348"/>
      <c r="D135" s="347" t="s">
        <v>9</v>
      </c>
      <c r="E135" s="347" t="s">
        <v>20</v>
      </c>
      <c r="F135" s="347" t="s">
        <v>12</v>
      </c>
      <c r="G135" s="354" t="s">
        <v>348</v>
      </c>
      <c r="H135" s="302"/>
      <c r="I135" s="302"/>
      <c r="J135" s="302"/>
      <c r="K135" s="324"/>
      <c r="L135" s="324"/>
      <c r="M135" s="319">
        <f>SUM(N135:O135)</f>
        <v>0</v>
      </c>
      <c r="N135" s="324"/>
      <c r="O135" s="338"/>
      <c r="P135" s="134"/>
      <c r="Q135" s="319">
        <f>SUM(S135:T135)</f>
        <v>0</v>
      </c>
      <c r="R135" s="251"/>
      <c r="S135" s="252">
        <f t="shared" si="40"/>
        <v>0</v>
      </c>
      <c r="T135" s="252"/>
      <c r="U135" s="250"/>
      <c r="V135" s="253">
        <f t="shared" si="41"/>
        <v>0</v>
      </c>
      <c r="W135" s="252">
        <f t="shared" si="41"/>
        <v>0</v>
      </c>
      <c r="X135" s="252"/>
      <c r="Y135" s="379"/>
      <c r="Z135" s="324"/>
      <c r="AA135" s="338"/>
      <c r="AB135" s="124"/>
      <c r="AC135" s="234"/>
    </row>
    <row r="136" spans="1:29" ht="79.5" hidden="1" customHeight="1" x14ac:dyDescent="0.25">
      <c r="B136" s="398" t="s">
        <v>486</v>
      </c>
      <c r="C136" s="348"/>
      <c r="D136" s="347"/>
      <c r="E136" s="347"/>
      <c r="F136" s="347"/>
      <c r="G136" s="354" t="s">
        <v>114</v>
      </c>
      <c r="H136" s="302">
        <v>500</v>
      </c>
      <c r="I136" s="302"/>
      <c r="J136" s="302"/>
      <c r="K136" s="324"/>
      <c r="L136" s="324"/>
      <c r="M136" s="319"/>
      <c r="N136" s="324"/>
      <c r="O136" s="338"/>
      <c r="P136" s="134">
        <v>0</v>
      </c>
      <c r="Q136" s="319"/>
      <c r="R136" s="251"/>
      <c r="S136" s="252">
        <f t="shared" si="40"/>
        <v>0</v>
      </c>
      <c r="T136" s="252"/>
      <c r="U136" s="250">
        <v>0</v>
      </c>
      <c r="V136" s="253">
        <f t="shared" si="41"/>
        <v>0</v>
      </c>
      <c r="W136" s="252">
        <f t="shared" si="41"/>
        <v>0</v>
      </c>
      <c r="X136" s="252"/>
      <c r="Y136" s="379">
        <v>0</v>
      </c>
      <c r="Z136" s="324"/>
      <c r="AA136" s="338"/>
      <c r="AB136" s="124"/>
      <c r="AC136" s="234"/>
    </row>
    <row r="137" spans="1:29" ht="20.25" customHeight="1" x14ac:dyDescent="0.25">
      <c r="B137" s="356" t="s">
        <v>87</v>
      </c>
      <c r="C137" s="315"/>
      <c r="D137" s="328"/>
      <c r="E137" s="328"/>
      <c r="F137" s="328"/>
      <c r="G137" s="318" t="s">
        <v>120</v>
      </c>
      <c r="H137" s="319">
        <f t="shared" ref="H137:AB137" si="42">SUM(H138:H141)</f>
        <v>4072.9</v>
      </c>
      <c r="I137" s="319">
        <f t="shared" si="42"/>
        <v>0</v>
      </c>
      <c r="J137" s="319">
        <f t="shared" si="42"/>
        <v>4101.6000000000004</v>
      </c>
      <c r="K137" s="319">
        <f t="shared" si="42"/>
        <v>4000</v>
      </c>
      <c r="L137" s="319">
        <f t="shared" si="42"/>
        <v>0</v>
      </c>
      <c r="M137" s="319">
        <f t="shared" si="42"/>
        <v>3965.4</v>
      </c>
      <c r="N137" s="319">
        <f t="shared" si="42"/>
        <v>3965.4</v>
      </c>
      <c r="O137" s="319">
        <f t="shared" si="42"/>
        <v>0</v>
      </c>
      <c r="P137" s="319">
        <f t="shared" si="42"/>
        <v>5931.8</v>
      </c>
      <c r="Q137" s="319">
        <f t="shared" si="42"/>
        <v>0</v>
      </c>
      <c r="R137" s="319">
        <f t="shared" si="42"/>
        <v>0</v>
      </c>
      <c r="S137" s="319">
        <f t="shared" si="42"/>
        <v>0</v>
      </c>
      <c r="T137" s="319">
        <f t="shared" si="42"/>
        <v>0</v>
      </c>
      <c r="U137" s="319">
        <f t="shared" si="42"/>
        <v>4000</v>
      </c>
      <c r="V137" s="319">
        <f t="shared" si="42"/>
        <v>0</v>
      </c>
      <c r="W137" s="319">
        <f t="shared" si="42"/>
        <v>0</v>
      </c>
      <c r="X137" s="319">
        <f t="shared" si="42"/>
        <v>0</v>
      </c>
      <c r="Y137" s="319">
        <f t="shared" si="42"/>
        <v>4000</v>
      </c>
      <c r="Z137" s="319">
        <f t="shared" si="42"/>
        <v>0</v>
      </c>
      <c r="AA137" s="319">
        <f t="shared" si="42"/>
        <v>0</v>
      </c>
      <c r="AB137" s="217">
        <f t="shared" si="42"/>
        <v>0</v>
      </c>
      <c r="AC137" s="234"/>
    </row>
    <row r="138" spans="1:29" ht="81.75" hidden="1" customHeight="1" x14ac:dyDescent="0.25">
      <c r="A138" s="34">
        <v>530</v>
      </c>
      <c r="B138" s="399" t="s">
        <v>487</v>
      </c>
      <c r="C138" s="177"/>
      <c r="D138" s="400" t="s">
        <v>9</v>
      </c>
      <c r="E138" s="400" t="s">
        <v>20</v>
      </c>
      <c r="F138" s="400" t="s">
        <v>15</v>
      </c>
      <c r="G138" s="401" t="s">
        <v>488</v>
      </c>
      <c r="H138" s="302">
        <v>72.900000000000006</v>
      </c>
      <c r="I138" s="302"/>
      <c r="J138" s="302"/>
      <c r="K138" s="302"/>
      <c r="L138" s="302"/>
      <c r="M138" s="319">
        <f>SUM(N138:O138)</f>
        <v>0</v>
      </c>
      <c r="N138" s="302"/>
      <c r="O138" s="302"/>
      <c r="P138" s="134">
        <v>0</v>
      </c>
      <c r="Q138" s="319"/>
      <c r="R138" s="325"/>
      <c r="S138" s="302"/>
      <c r="T138" s="337"/>
      <c r="U138" s="134">
        <v>0</v>
      </c>
      <c r="V138" s="319"/>
      <c r="W138" s="302"/>
      <c r="X138" s="337"/>
      <c r="Y138" s="379">
        <v>0</v>
      </c>
      <c r="Z138" s="302"/>
      <c r="AA138" s="337"/>
      <c r="AB138" s="210"/>
      <c r="AC138" s="234"/>
    </row>
    <row r="139" spans="1:29" ht="59.25" hidden="1" customHeight="1" x14ac:dyDescent="0.25">
      <c r="B139" s="348" t="s">
        <v>203</v>
      </c>
      <c r="C139" s="177"/>
      <c r="D139" s="347" t="s">
        <v>9</v>
      </c>
      <c r="E139" s="347" t="s">
        <v>16</v>
      </c>
      <c r="F139" s="347" t="s">
        <v>15</v>
      </c>
      <c r="G139" s="354" t="s">
        <v>349</v>
      </c>
      <c r="H139" s="302"/>
      <c r="I139" s="302"/>
      <c r="J139" s="302"/>
      <c r="K139" s="302"/>
      <c r="L139" s="302"/>
      <c r="M139" s="319">
        <f>SUM(N139:O139)</f>
        <v>2260.5</v>
      </c>
      <c r="N139" s="133">
        <v>2260.5</v>
      </c>
      <c r="O139" s="302"/>
      <c r="P139" s="134"/>
      <c r="Q139" s="319"/>
      <c r="R139" s="325"/>
      <c r="S139" s="302"/>
      <c r="T139" s="337"/>
      <c r="U139" s="134"/>
      <c r="V139" s="319"/>
      <c r="W139" s="302"/>
      <c r="X139" s="337"/>
      <c r="Y139" s="379"/>
      <c r="Z139" s="302"/>
      <c r="AA139" s="337"/>
      <c r="AB139" s="210"/>
      <c r="AC139" s="234"/>
    </row>
    <row r="140" spans="1:29" ht="68.25" customHeight="1" x14ac:dyDescent="0.25">
      <c r="B140" s="348" t="s">
        <v>712</v>
      </c>
      <c r="C140" s="177"/>
      <c r="D140" s="347" t="s">
        <v>9</v>
      </c>
      <c r="E140" s="347" t="s">
        <v>20</v>
      </c>
      <c r="F140" s="347" t="s">
        <v>12</v>
      </c>
      <c r="G140" s="354" t="s">
        <v>349</v>
      </c>
      <c r="H140" s="302"/>
      <c r="I140" s="302"/>
      <c r="J140" s="302"/>
      <c r="K140" s="302"/>
      <c r="L140" s="302"/>
      <c r="M140" s="319">
        <f>SUM(N140:O140)</f>
        <v>1704.9</v>
      </c>
      <c r="N140" s="133">
        <v>1704.9</v>
      </c>
      <c r="O140" s="302"/>
      <c r="P140" s="134">
        <v>31.8</v>
      </c>
      <c r="Q140" s="319"/>
      <c r="R140" s="325"/>
      <c r="S140" s="302"/>
      <c r="T140" s="337"/>
      <c r="U140" s="134"/>
      <c r="V140" s="319"/>
      <c r="W140" s="302"/>
      <c r="X140" s="337"/>
      <c r="Y140" s="379"/>
      <c r="Z140" s="302"/>
      <c r="AA140" s="337"/>
      <c r="AB140" s="210"/>
      <c r="AC140" s="234"/>
    </row>
    <row r="141" spans="1:29" ht="71.25" customHeight="1" x14ac:dyDescent="0.25">
      <c r="B141" s="348" t="s">
        <v>489</v>
      </c>
      <c r="C141" s="348"/>
      <c r="D141" s="347" t="s">
        <v>9</v>
      </c>
      <c r="E141" s="347" t="s">
        <v>20</v>
      </c>
      <c r="F141" s="347" t="s">
        <v>15</v>
      </c>
      <c r="G141" s="354" t="s">
        <v>349</v>
      </c>
      <c r="H141" s="302">
        <v>4000</v>
      </c>
      <c r="I141" s="302"/>
      <c r="J141" s="302">
        <v>4101.6000000000004</v>
      </c>
      <c r="K141" s="324">
        <v>4000</v>
      </c>
      <c r="L141" s="324"/>
      <c r="M141" s="319">
        <f>SUM(N141:O141)</f>
        <v>0</v>
      </c>
      <c r="N141" s="324"/>
      <c r="O141" s="324"/>
      <c r="P141" s="134">
        <v>5900</v>
      </c>
      <c r="Q141" s="319"/>
      <c r="R141" s="325"/>
      <c r="S141" s="324"/>
      <c r="T141" s="324"/>
      <c r="U141" s="134">
        <v>4000</v>
      </c>
      <c r="V141" s="319"/>
      <c r="W141" s="324"/>
      <c r="X141" s="324"/>
      <c r="Y141" s="379">
        <v>4000</v>
      </c>
      <c r="Z141" s="324"/>
      <c r="AA141" s="324"/>
      <c r="AB141" s="124"/>
      <c r="AC141" s="234">
        <v>900</v>
      </c>
    </row>
    <row r="142" spans="1:29" ht="30" hidden="1" customHeight="1" x14ac:dyDescent="0.25">
      <c r="B142" s="312" t="s">
        <v>490</v>
      </c>
      <c r="C142" s="392"/>
      <c r="D142" s="146"/>
      <c r="E142" s="146"/>
      <c r="F142" s="146"/>
      <c r="G142" s="147" t="s">
        <v>61</v>
      </c>
      <c r="H142" s="148">
        <f>SUM(H143:H161)</f>
        <v>62853</v>
      </c>
      <c r="I142" s="148">
        <f>SUM(I143:I161)</f>
        <v>0</v>
      </c>
      <c r="J142" s="148">
        <f t="shared" ref="J142:O142" si="43">SUM(J143+J145+J146+J147+J148+J149+J158+J159+J160+J161)</f>
        <v>67741</v>
      </c>
      <c r="K142" s="148">
        <f t="shared" si="43"/>
        <v>41427.599999999999</v>
      </c>
      <c r="L142" s="148">
        <f t="shared" si="43"/>
        <v>0</v>
      </c>
      <c r="M142" s="148">
        <f t="shared" si="43"/>
        <v>53617.9</v>
      </c>
      <c r="N142" s="148">
        <f t="shared" si="43"/>
        <v>53617.9</v>
      </c>
      <c r="O142" s="148">
        <f t="shared" si="43"/>
        <v>0</v>
      </c>
      <c r="P142" s="148">
        <f>SUM(P143+P145+P146+P147+P148+P149+P158+P159+P160+P161)</f>
        <v>97087.7</v>
      </c>
      <c r="Q142" s="148">
        <f t="shared" ref="Q142:AA142" si="44">SUM(Q143+Q145+Q146+Q147+Q148+Q149+Q158+Q159+Q160+Q161)</f>
        <v>43093.7</v>
      </c>
      <c r="R142" s="148">
        <f t="shared" si="44"/>
        <v>33550</v>
      </c>
      <c r="S142" s="148">
        <f t="shared" si="44"/>
        <v>43093.7</v>
      </c>
      <c r="T142" s="148">
        <f t="shared" si="44"/>
        <v>0</v>
      </c>
      <c r="U142" s="148">
        <f t="shared" si="44"/>
        <v>57521.4</v>
      </c>
      <c r="V142" s="148">
        <f t="shared" si="44"/>
        <v>0</v>
      </c>
      <c r="W142" s="148">
        <f t="shared" si="44"/>
        <v>37288</v>
      </c>
      <c r="X142" s="148">
        <f t="shared" si="44"/>
        <v>0</v>
      </c>
      <c r="Y142" s="148">
        <f t="shared" si="44"/>
        <v>46861.4</v>
      </c>
      <c r="Z142" s="148">
        <f t="shared" si="44"/>
        <v>9047.2999999999993</v>
      </c>
      <c r="AA142" s="148">
        <f t="shared" si="44"/>
        <v>0</v>
      </c>
      <c r="AB142" s="209">
        <f>SUM(AB143:AB160)</f>
        <v>0</v>
      </c>
      <c r="AC142" s="233">
        <f>SUM(AC143:AC160)</f>
        <v>44800</v>
      </c>
    </row>
    <row r="143" spans="1:29" ht="68.25" hidden="1" customHeight="1" x14ac:dyDescent="0.25">
      <c r="B143" s="349" t="s">
        <v>491</v>
      </c>
      <c r="C143" s="348"/>
      <c r="D143" s="347" t="s">
        <v>9</v>
      </c>
      <c r="E143" s="347" t="s">
        <v>12</v>
      </c>
      <c r="F143" s="347" t="s">
        <v>21</v>
      </c>
      <c r="G143" s="354" t="s">
        <v>48</v>
      </c>
      <c r="H143" s="302">
        <v>35049.300000000003</v>
      </c>
      <c r="I143" s="302"/>
      <c r="J143" s="302">
        <v>33331.300000000003</v>
      </c>
      <c r="K143" s="324">
        <v>33230.6</v>
      </c>
      <c r="L143" s="324"/>
      <c r="M143" s="319">
        <f t="shared" ref="M143:M148" si="45">SUM(N143:O143)</f>
        <v>33346.5</v>
      </c>
      <c r="N143" s="133">
        <v>33346.5</v>
      </c>
      <c r="O143" s="133"/>
      <c r="P143" s="134">
        <v>37952.1</v>
      </c>
      <c r="Q143" s="319">
        <f t="shared" ref="Q143:Q148" si="46">SUM(S143:T143)</f>
        <v>34896.699999999997</v>
      </c>
      <c r="R143" s="325"/>
      <c r="S143" s="324">
        <v>34896.699999999997</v>
      </c>
      <c r="T143" s="324"/>
      <c r="U143" s="134">
        <v>37952.1</v>
      </c>
      <c r="V143" s="319"/>
      <c r="W143" s="324"/>
      <c r="X143" s="324"/>
      <c r="Y143" s="134">
        <v>37952.1</v>
      </c>
      <c r="Z143" s="302"/>
      <c r="AA143" s="324"/>
      <c r="AB143" s="124"/>
      <c r="AC143" s="234">
        <v>37000</v>
      </c>
    </row>
    <row r="144" spans="1:29" ht="46.5" hidden="1" customHeight="1" x14ac:dyDescent="0.25">
      <c r="B144" s="349" t="s">
        <v>492</v>
      </c>
      <c r="C144" s="348"/>
      <c r="D144" s="347" t="s">
        <v>9</v>
      </c>
      <c r="E144" s="347" t="s">
        <v>12</v>
      </c>
      <c r="F144" s="347" t="s">
        <v>21</v>
      </c>
      <c r="G144" s="354" t="s">
        <v>48</v>
      </c>
      <c r="H144" s="302"/>
      <c r="I144" s="302"/>
      <c r="J144" s="302"/>
      <c r="K144" s="324">
        <v>714</v>
      </c>
      <c r="L144" s="324"/>
      <c r="M144" s="319">
        <f t="shared" si="45"/>
        <v>598.1</v>
      </c>
      <c r="N144" s="133">
        <v>598.1</v>
      </c>
      <c r="O144" s="133"/>
      <c r="P144" s="134"/>
      <c r="Q144" s="319">
        <f t="shared" si="46"/>
        <v>0</v>
      </c>
      <c r="R144" s="325"/>
      <c r="S144" s="324"/>
      <c r="T144" s="324"/>
      <c r="U144" s="134"/>
      <c r="V144" s="319"/>
      <c r="W144" s="324"/>
      <c r="X144" s="324"/>
      <c r="Y144" s="134"/>
      <c r="Z144" s="302"/>
      <c r="AA144" s="324"/>
      <c r="AB144" s="124"/>
      <c r="AC144" s="234"/>
    </row>
    <row r="145" spans="2:29" s="1" customFormat="1" ht="73.5" hidden="1" customHeight="1" x14ac:dyDescent="0.25">
      <c r="B145" s="349" t="s">
        <v>493</v>
      </c>
      <c r="C145" s="348"/>
      <c r="D145" s="347" t="s">
        <v>9</v>
      </c>
      <c r="E145" s="347" t="s">
        <v>12</v>
      </c>
      <c r="F145" s="347" t="s">
        <v>21</v>
      </c>
      <c r="G145" s="354" t="s">
        <v>62</v>
      </c>
      <c r="H145" s="302">
        <v>406.2</v>
      </c>
      <c r="I145" s="302"/>
      <c r="J145" s="302">
        <v>418.8</v>
      </c>
      <c r="K145" s="324">
        <v>843</v>
      </c>
      <c r="L145" s="324"/>
      <c r="M145" s="319">
        <f t="shared" si="45"/>
        <v>843</v>
      </c>
      <c r="N145" s="133">
        <v>843</v>
      </c>
      <c r="O145" s="133"/>
      <c r="P145" s="134">
        <v>925</v>
      </c>
      <c r="Q145" s="319">
        <f t="shared" si="46"/>
        <v>843</v>
      </c>
      <c r="R145" s="325">
        <v>650</v>
      </c>
      <c r="S145" s="324">
        <v>843</v>
      </c>
      <c r="T145" s="324"/>
      <c r="U145" s="134">
        <v>925</v>
      </c>
      <c r="V145" s="319"/>
      <c r="W145" s="324"/>
      <c r="X145" s="324"/>
      <c r="Y145" s="134">
        <v>925</v>
      </c>
      <c r="Z145" s="302"/>
      <c r="AA145" s="324"/>
      <c r="AB145" s="124"/>
      <c r="AC145" s="234"/>
    </row>
    <row r="146" spans="2:29" s="1" customFormat="1" ht="73.5" hidden="1" customHeight="1" x14ac:dyDescent="0.25">
      <c r="B146" s="349" t="s">
        <v>494</v>
      </c>
      <c r="C146" s="348"/>
      <c r="D146" s="347" t="s">
        <v>9</v>
      </c>
      <c r="E146" s="347" t="s">
        <v>12</v>
      </c>
      <c r="F146" s="347" t="s">
        <v>21</v>
      </c>
      <c r="G146" s="354" t="s">
        <v>62</v>
      </c>
      <c r="H146" s="302">
        <v>377</v>
      </c>
      <c r="I146" s="302"/>
      <c r="J146" s="302">
        <v>355.8</v>
      </c>
      <c r="K146" s="324">
        <v>843</v>
      </c>
      <c r="L146" s="324"/>
      <c r="M146" s="319">
        <f t="shared" si="45"/>
        <v>843</v>
      </c>
      <c r="N146" s="133">
        <v>843</v>
      </c>
      <c r="O146" s="133"/>
      <c r="P146" s="134">
        <v>425.3</v>
      </c>
      <c r="Q146" s="319">
        <f t="shared" si="46"/>
        <v>843</v>
      </c>
      <c r="R146" s="325"/>
      <c r="S146" s="324">
        <v>843</v>
      </c>
      <c r="T146" s="324"/>
      <c r="U146" s="134">
        <v>425.3</v>
      </c>
      <c r="V146" s="319"/>
      <c r="W146" s="324"/>
      <c r="X146" s="324"/>
      <c r="Y146" s="134">
        <v>425.3</v>
      </c>
      <c r="Z146" s="302"/>
      <c r="AA146" s="324"/>
      <c r="AB146" s="124"/>
      <c r="AC146" s="234"/>
    </row>
    <row r="147" spans="2:29" s="1" customFormat="1" ht="60" hidden="1" customHeight="1" x14ac:dyDescent="0.25">
      <c r="B147" s="349" t="s">
        <v>600</v>
      </c>
      <c r="C147" s="348"/>
      <c r="D147" s="347" t="s">
        <v>9</v>
      </c>
      <c r="E147" s="347" t="s">
        <v>11</v>
      </c>
      <c r="F147" s="347" t="s">
        <v>17</v>
      </c>
      <c r="G147" s="354" t="s">
        <v>62</v>
      </c>
      <c r="H147" s="302">
        <v>807.5</v>
      </c>
      <c r="I147" s="302"/>
      <c r="J147" s="302">
        <v>807.5</v>
      </c>
      <c r="K147" s="324">
        <v>511</v>
      </c>
      <c r="L147" s="324"/>
      <c r="M147" s="319">
        <f t="shared" si="45"/>
        <v>511</v>
      </c>
      <c r="N147" s="133">
        <v>511</v>
      </c>
      <c r="O147" s="133"/>
      <c r="P147" s="134">
        <v>1149</v>
      </c>
      <c r="Q147" s="319">
        <f t="shared" si="46"/>
        <v>511</v>
      </c>
      <c r="R147" s="325"/>
      <c r="S147" s="324">
        <v>511</v>
      </c>
      <c r="T147" s="324"/>
      <c r="U147" s="134">
        <v>1149</v>
      </c>
      <c r="V147" s="319"/>
      <c r="W147" s="325"/>
      <c r="X147" s="324"/>
      <c r="Y147" s="134">
        <v>1149</v>
      </c>
      <c r="Z147" s="325"/>
      <c r="AA147" s="324"/>
      <c r="AB147" s="124"/>
      <c r="AC147" s="234"/>
    </row>
    <row r="148" spans="2:29" s="1" customFormat="1" ht="114" hidden="1" customHeight="1" x14ac:dyDescent="0.25">
      <c r="B148" s="348" t="s">
        <v>561</v>
      </c>
      <c r="C148" s="348"/>
      <c r="D148" s="347" t="s">
        <v>9</v>
      </c>
      <c r="E148" s="347" t="s">
        <v>12</v>
      </c>
      <c r="F148" s="347" t="s">
        <v>21</v>
      </c>
      <c r="G148" s="354" t="s">
        <v>240</v>
      </c>
      <c r="H148" s="302">
        <v>3820.1</v>
      </c>
      <c r="I148" s="302"/>
      <c r="J148" s="302">
        <v>5292.1</v>
      </c>
      <c r="K148" s="324">
        <v>5000</v>
      </c>
      <c r="L148" s="324"/>
      <c r="M148" s="319">
        <f t="shared" si="45"/>
        <v>15361.4</v>
      </c>
      <c r="N148" s="133">
        <v>15361.4</v>
      </c>
      <c r="O148" s="133"/>
      <c r="P148" s="134">
        <v>5302.1</v>
      </c>
      <c r="Q148" s="319">
        <f t="shared" si="46"/>
        <v>5000</v>
      </c>
      <c r="R148" s="325">
        <v>5000</v>
      </c>
      <c r="S148" s="324">
        <v>5000</v>
      </c>
      <c r="T148" s="324"/>
      <c r="U148" s="134">
        <v>4820</v>
      </c>
      <c r="V148" s="319"/>
      <c r="W148" s="324">
        <v>4820</v>
      </c>
      <c r="X148" s="324"/>
      <c r="Y148" s="379">
        <v>4460</v>
      </c>
      <c r="Z148" s="133">
        <v>4460</v>
      </c>
      <c r="AA148" s="324"/>
      <c r="AB148" s="124"/>
      <c r="AC148" s="234">
        <v>3800</v>
      </c>
    </row>
    <row r="149" spans="2:29" s="1" customFormat="1" ht="58.5" hidden="1" customHeight="1" x14ac:dyDescent="0.3">
      <c r="B149" s="510" t="s">
        <v>562</v>
      </c>
      <c r="C149" s="510"/>
      <c r="D149" s="511"/>
      <c r="E149" s="511"/>
      <c r="F149" s="511"/>
      <c r="G149" s="512" t="s">
        <v>466</v>
      </c>
      <c r="H149" s="513"/>
      <c r="I149" s="513"/>
      <c r="J149" s="522">
        <f t="shared" ref="J149:O149" si="47">SUM(J150+J151+J152+J153+J154+J155+J156+J157)</f>
        <v>12124.5</v>
      </c>
      <c r="K149" s="522">
        <f t="shared" si="47"/>
        <v>0</v>
      </c>
      <c r="L149" s="522">
        <f t="shared" si="47"/>
        <v>0</v>
      </c>
      <c r="M149" s="522">
        <f t="shared" si="47"/>
        <v>0</v>
      </c>
      <c r="N149" s="522">
        <f t="shared" si="47"/>
        <v>0</v>
      </c>
      <c r="O149" s="522">
        <f t="shared" si="47"/>
        <v>0</v>
      </c>
      <c r="P149" s="522">
        <f>SUM(P150+P151+P152+P153+P154+P155+P156+P157)</f>
        <v>31891.3</v>
      </c>
      <c r="Q149" s="522">
        <f t="shared" ref="Q149:AA149" si="48">SUM(Q150+Q151+Q152+Q153+Q154+Q155+Q156+Q157)</f>
        <v>0</v>
      </c>
      <c r="R149" s="522">
        <f t="shared" si="48"/>
        <v>12500</v>
      </c>
      <c r="S149" s="522">
        <f t="shared" si="48"/>
        <v>0</v>
      </c>
      <c r="T149" s="522">
        <f t="shared" si="48"/>
        <v>0</v>
      </c>
      <c r="U149" s="522">
        <f t="shared" si="48"/>
        <v>0</v>
      </c>
      <c r="V149" s="522">
        <f t="shared" si="48"/>
        <v>0</v>
      </c>
      <c r="W149" s="522">
        <f t="shared" si="48"/>
        <v>20218</v>
      </c>
      <c r="X149" s="522">
        <f t="shared" si="48"/>
        <v>0</v>
      </c>
      <c r="Y149" s="522">
        <f t="shared" si="48"/>
        <v>0</v>
      </c>
      <c r="Z149" s="522">
        <f t="shared" si="48"/>
        <v>2637.3</v>
      </c>
      <c r="AA149" s="522">
        <f t="shared" si="48"/>
        <v>0</v>
      </c>
      <c r="AB149" s="124"/>
      <c r="AC149" s="234"/>
    </row>
    <row r="150" spans="2:29" s="1" customFormat="1" ht="48.75" hidden="1" customHeight="1" x14ac:dyDescent="0.25">
      <c r="B150" s="348" t="s">
        <v>564</v>
      </c>
      <c r="C150" s="348"/>
      <c r="D150" s="347"/>
      <c r="E150" s="347"/>
      <c r="F150" s="347"/>
      <c r="G150" s="350" t="s">
        <v>466</v>
      </c>
      <c r="H150" s="302"/>
      <c r="I150" s="302"/>
      <c r="J150" s="133">
        <v>0</v>
      </c>
      <c r="K150" s="324"/>
      <c r="L150" s="324"/>
      <c r="M150" s="319"/>
      <c r="N150" s="133"/>
      <c r="O150" s="133"/>
      <c r="P150" s="517">
        <v>5500</v>
      </c>
      <c r="Q150" s="319">
        <f>SUM(S150:T150)</f>
        <v>0</v>
      </c>
      <c r="R150" s="325">
        <v>0</v>
      </c>
      <c r="S150" s="133"/>
      <c r="T150" s="133"/>
      <c r="U150" s="134">
        <v>0</v>
      </c>
      <c r="V150" s="319"/>
      <c r="W150" s="133">
        <v>5500</v>
      </c>
      <c r="X150" s="324"/>
      <c r="Y150" s="134">
        <v>0</v>
      </c>
      <c r="Z150" s="133">
        <v>0</v>
      </c>
      <c r="AA150" s="324"/>
      <c r="AB150" s="124"/>
      <c r="AC150" s="234"/>
    </row>
    <row r="151" spans="2:29" s="1" customFormat="1" ht="45" hidden="1" customHeight="1" x14ac:dyDescent="0.25">
      <c r="B151" s="348" t="s">
        <v>612</v>
      </c>
      <c r="C151" s="348"/>
      <c r="D151" s="347"/>
      <c r="E151" s="347"/>
      <c r="F151" s="347"/>
      <c r="G151" s="350" t="s">
        <v>495</v>
      </c>
      <c r="H151" s="302">
        <v>3000</v>
      </c>
      <c r="I151" s="302"/>
      <c r="J151" s="133">
        <v>0</v>
      </c>
      <c r="K151" s="324"/>
      <c r="L151" s="324"/>
      <c r="M151" s="319"/>
      <c r="N151" s="133"/>
      <c r="O151" s="133"/>
      <c r="P151" s="379">
        <v>2364</v>
      </c>
      <c r="Q151" s="319">
        <f>SUM(S151:T151)</f>
        <v>0</v>
      </c>
      <c r="R151" s="325">
        <v>2300</v>
      </c>
      <c r="S151" s="133"/>
      <c r="T151" s="133"/>
      <c r="U151" s="134">
        <v>0</v>
      </c>
      <c r="V151" s="319"/>
      <c r="W151" s="133">
        <v>0</v>
      </c>
      <c r="X151" s="324"/>
      <c r="Y151" s="134">
        <v>0</v>
      </c>
      <c r="Z151" s="133">
        <v>0</v>
      </c>
      <c r="AA151" s="324"/>
      <c r="AB151" s="124"/>
      <c r="AC151" s="234"/>
    </row>
    <row r="152" spans="2:29" s="1" customFormat="1" ht="47.25" hidden="1" customHeight="1" x14ac:dyDescent="0.25">
      <c r="B152" s="348" t="s">
        <v>563</v>
      </c>
      <c r="C152" s="348"/>
      <c r="D152" s="347" t="s">
        <v>9</v>
      </c>
      <c r="E152" s="347" t="s">
        <v>12</v>
      </c>
      <c r="F152" s="347" t="s">
        <v>21</v>
      </c>
      <c r="G152" s="350" t="s">
        <v>495</v>
      </c>
      <c r="H152" s="302">
        <v>2500</v>
      </c>
      <c r="I152" s="302"/>
      <c r="J152" s="133">
        <v>11802.5</v>
      </c>
      <c r="K152" s="324"/>
      <c r="L152" s="324"/>
      <c r="M152" s="319">
        <f>SUM(N152:O152)</f>
        <v>0</v>
      </c>
      <c r="N152" s="133"/>
      <c r="O152" s="133"/>
      <c r="P152" s="379">
        <v>500</v>
      </c>
      <c r="Q152" s="319"/>
      <c r="R152" s="325">
        <v>4500</v>
      </c>
      <c r="S152" s="324"/>
      <c r="T152" s="133"/>
      <c r="U152" s="134">
        <v>0</v>
      </c>
      <c r="V152" s="319"/>
      <c r="W152" s="324">
        <v>0</v>
      </c>
      <c r="X152" s="324"/>
      <c r="Y152" s="379">
        <v>0</v>
      </c>
      <c r="Z152" s="133">
        <v>0</v>
      </c>
      <c r="AA152" s="324"/>
      <c r="AB152" s="124"/>
      <c r="AC152" s="234">
        <v>500</v>
      </c>
    </row>
    <row r="153" spans="2:29" s="1" customFormat="1" ht="47.25" hidden="1" customHeight="1" x14ac:dyDescent="0.25">
      <c r="B153" s="348" t="s">
        <v>607</v>
      </c>
      <c r="C153" s="348"/>
      <c r="D153" s="347" t="s">
        <v>9</v>
      </c>
      <c r="E153" s="347" t="s">
        <v>12</v>
      </c>
      <c r="F153" s="347" t="s">
        <v>21</v>
      </c>
      <c r="G153" s="350" t="s">
        <v>495</v>
      </c>
      <c r="H153" s="302">
        <v>2500</v>
      </c>
      <c r="I153" s="302"/>
      <c r="J153" s="133">
        <v>322</v>
      </c>
      <c r="K153" s="324"/>
      <c r="L153" s="324"/>
      <c r="M153" s="319">
        <f>SUM(N153:O153)</f>
        <v>0</v>
      </c>
      <c r="N153" s="133"/>
      <c r="O153" s="133"/>
      <c r="P153" s="379">
        <v>841</v>
      </c>
      <c r="Q153" s="319"/>
      <c r="R153" s="325">
        <v>500</v>
      </c>
      <c r="S153" s="324"/>
      <c r="T153" s="133"/>
      <c r="U153" s="134">
        <v>0</v>
      </c>
      <c r="V153" s="319"/>
      <c r="W153" s="324">
        <v>0</v>
      </c>
      <c r="X153" s="324"/>
      <c r="Y153" s="379">
        <v>0</v>
      </c>
      <c r="Z153" s="133">
        <v>0</v>
      </c>
      <c r="AA153" s="324"/>
      <c r="AB153" s="124"/>
      <c r="AC153" s="234">
        <v>500</v>
      </c>
    </row>
    <row r="154" spans="2:29" s="1" customFormat="1" ht="47.25" hidden="1" customHeight="1" x14ac:dyDescent="0.25">
      <c r="B154" s="348" t="s">
        <v>606</v>
      </c>
      <c r="C154" s="348"/>
      <c r="D154" s="347"/>
      <c r="E154" s="347"/>
      <c r="F154" s="347"/>
      <c r="G154" s="350"/>
      <c r="H154" s="302"/>
      <c r="I154" s="302"/>
      <c r="J154" s="133">
        <v>0</v>
      </c>
      <c r="K154" s="324"/>
      <c r="L154" s="324"/>
      <c r="M154" s="319"/>
      <c r="N154" s="133"/>
      <c r="O154" s="133"/>
      <c r="P154" s="379">
        <v>9196</v>
      </c>
      <c r="Q154" s="319"/>
      <c r="R154" s="325">
        <v>200</v>
      </c>
      <c r="S154" s="324"/>
      <c r="T154" s="133"/>
      <c r="U154" s="134">
        <v>0</v>
      </c>
      <c r="V154" s="319"/>
      <c r="W154" s="324">
        <v>8996</v>
      </c>
      <c r="X154" s="324"/>
      <c r="Y154" s="379">
        <v>0</v>
      </c>
      <c r="Z154" s="133">
        <v>0</v>
      </c>
      <c r="AA154" s="324"/>
      <c r="AB154" s="124"/>
      <c r="AC154" s="234"/>
    </row>
    <row r="155" spans="2:29" s="1" customFormat="1" ht="47.25" hidden="1" customHeight="1" x14ac:dyDescent="0.25">
      <c r="B155" s="348" t="s">
        <v>599</v>
      </c>
      <c r="C155" s="348"/>
      <c r="D155" s="347" t="s">
        <v>9</v>
      </c>
      <c r="E155" s="347" t="s">
        <v>12</v>
      </c>
      <c r="F155" s="347" t="s">
        <v>21</v>
      </c>
      <c r="G155" s="350" t="s">
        <v>495</v>
      </c>
      <c r="H155" s="302">
        <v>2500</v>
      </c>
      <c r="I155" s="302"/>
      <c r="J155" s="133">
        <v>0</v>
      </c>
      <c r="K155" s="324"/>
      <c r="L155" s="324"/>
      <c r="M155" s="319">
        <f>SUM(N155:O155)</f>
        <v>0</v>
      </c>
      <c r="N155" s="133"/>
      <c r="O155" s="133"/>
      <c r="P155" s="379">
        <v>2222</v>
      </c>
      <c r="Q155" s="319"/>
      <c r="R155" s="325">
        <v>0</v>
      </c>
      <c r="S155" s="324"/>
      <c r="T155" s="133"/>
      <c r="U155" s="134">
        <v>0</v>
      </c>
      <c r="V155" s="319"/>
      <c r="W155" s="324">
        <v>2222</v>
      </c>
      <c r="X155" s="324"/>
      <c r="Y155" s="379">
        <v>0</v>
      </c>
      <c r="Z155" s="133">
        <v>0</v>
      </c>
      <c r="AA155" s="324"/>
      <c r="AB155" s="124"/>
      <c r="AC155" s="234">
        <v>500</v>
      </c>
    </row>
    <row r="156" spans="2:29" s="1" customFormat="1" ht="47.25" hidden="1" customHeight="1" x14ac:dyDescent="0.25">
      <c r="B156" s="348" t="s">
        <v>565</v>
      </c>
      <c r="C156" s="348"/>
      <c r="D156" s="347" t="s">
        <v>9</v>
      </c>
      <c r="E156" s="347" t="s">
        <v>12</v>
      </c>
      <c r="F156" s="347" t="s">
        <v>21</v>
      </c>
      <c r="G156" s="350" t="s">
        <v>495</v>
      </c>
      <c r="H156" s="302">
        <v>2500</v>
      </c>
      <c r="I156" s="302"/>
      <c r="J156" s="133">
        <v>0</v>
      </c>
      <c r="K156" s="324"/>
      <c r="L156" s="324"/>
      <c r="M156" s="319">
        <f>SUM(N156:O156)</f>
        <v>0</v>
      </c>
      <c r="N156" s="133"/>
      <c r="O156" s="133"/>
      <c r="P156" s="379">
        <v>1631</v>
      </c>
      <c r="Q156" s="319"/>
      <c r="R156" s="325">
        <v>1500</v>
      </c>
      <c r="S156" s="324"/>
      <c r="T156" s="133"/>
      <c r="U156" s="134">
        <v>0</v>
      </c>
      <c r="V156" s="319"/>
      <c r="W156" s="324">
        <v>0</v>
      </c>
      <c r="X156" s="324"/>
      <c r="Y156" s="379">
        <v>0</v>
      </c>
      <c r="Z156" s="133">
        <v>0</v>
      </c>
      <c r="AA156" s="324"/>
      <c r="AB156" s="124"/>
      <c r="AC156" s="234">
        <v>500</v>
      </c>
    </row>
    <row r="157" spans="2:29" s="1" customFormat="1" ht="47.25" hidden="1" customHeight="1" x14ac:dyDescent="0.25">
      <c r="B157" s="348" t="s">
        <v>498</v>
      </c>
      <c r="C157" s="348"/>
      <c r="D157" s="347" t="s">
        <v>9</v>
      </c>
      <c r="E157" s="347" t="s">
        <v>13</v>
      </c>
      <c r="F157" s="347" t="s">
        <v>7</v>
      </c>
      <c r="G157" s="354" t="s">
        <v>240</v>
      </c>
      <c r="H157" s="302"/>
      <c r="I157" s="302"/>
      <c r="J157" s="133">
        <v>0</v>
      </c>
      <c r="K157" s="324"/>
      <c r="L157" s="324"/>
      <c r="M157" s="319"/>
      <c r="N157" s="133"/>
      <c r="O157" s="133"/>
      <c r="P157" s="379">
        <v>9637.2999999999993</v>
      </c>
      <c r="Q157" s="319"/>
      <c r="R157" s="325">
        <v>3500</v>
      </c>
      <c r="S157" s="324"/>
      <c r="T157" s="324"/>
      <c r="U157" s="134">
        <v>0</v>
      </c>
      <c r="V157" s="319"/>
      <c r="W157" s="324">
        <v>3500</v>
      </c>
      <c r="X157" s="324"/>
      <c r="Y157" s="379">
        <v>0</v>
      </c>
      <c r="Z157" s="133">
        <v>2637.3</v>
      </c>
      <c r="AA157" s="324"/>
      <c r="AB157" s="124"/>
      <c r="AC157" s="234"/>
    </row>
    <row r="158" spans="2:29" s="1" customFormat="1" ht="51" hidden="1" customHeight="1" x14ac:dyDescent="0.25">
      <c r="B158" s="348" t="s">
        <v>560</v>
      </c>
      <c r="C158" s="348"/>
      <c r="D158" s="347" t="s">
        <v>9</v>
      </c>
      <c r="E158" s="347" t="s">
        <v>11</v>
      </c>
      <c r="F158" s="347" t="s">
        <v>16</v>
      </c>
      <c r="G158" s="354" t="s">
        <v>240</v>
      </c>
      <c r="H158" s="302"/>
      <c r="I158" s="302"/>
      <c r="J158" s="302">
        <v>68.5</v>
      </c>
      <c r="K158" s="324"/>
      <c r="L158" s="324"/>
      <c r="M158" s="319">
        <f>SUM(N158:O158)</f>
        <v>1013</v>
      </c>
      <c r="N158" s="133">
        <v>1013</v>
      </c>
      <c r="O158" s="133"/>
      <c r="P158" s="134">
        <v>442.9</v>
      </c>
      <c r="Q158" s="319">
        <f>SUM(S158:T158)</f>
        <v>0</v>
      </c>
      <c r="R158" s="325">
        <v>400</v>
      </c>
      <c r="S158" s="324"/>
      <c r="T158" s="324"/>
      <c r="U158" s="134">
        <v>400</v>
      </c>
      <c r="V158" s="319"/>
      <c r="W158" s="324">
        <v>400</v>
      </c>
      <c r="X158" s="324"/>
      <c r="Y158" s="379">
        <v>0</v>
      </c>
      <c r="Z158" s="133">
        <v>0</v>
      </c>
      <c r="AA158" s="324"/>
      <c r="AB158" s="124"/>
      <c r="AC158" s="234"/>
    </row>
    <row r="159" spans="2:29" s="1" customFormat="1" ht="51" hidden="1" customHeight="1" x14ac:dyDescent="0.25">
      <c r="B159" s="348" t="s">
        <v>496</v>
      </c>
      <c r="C159" s="348"/>
      <c r="D159" s="347" t="s">
        <v>462</v>
      </c>
      <c r="E159" s="347" t="s">
        <v>7</v>
      </c>
      <c r="F159" s="347" t="s">
        <v>8</v>
      </c>
      <c r="G159" s="354" t="s">
        <v>240</v>
      </c>
      <c r="H159" s="302"/>
      <c r="I159" s="302"/>
      <c r="J159" s="302">
        <v>0</v>
      </c>
      <c r="K159" s="324"/>
      <c r="L159" s="324"/>
      <c r="M159" s="319"/>
      <c r="N159" s="133"/>
      <c r="O159" s="133"/>
      <c r="P159" s="134">
        <v>6000</v>
      </c>
      <c r="Q159" s="319"/>
      <c r="R159" s="325">
        <v>2000</v>
      </c>
      <c r="S159" s="324"/>
      <c r="T159" s="324"/>
      <c r="U159" s="134">
        <v>0</v>
      </c>
      <c r="V159" s="319"/>
      <c r="W159" s="324">
        <v>0</v>
      </c>
      <c r="X159" s="324"/>
      <c r="Y159" s="379">
        <v>0</v>
      </c>
      <c r="Z159" s="133">
        <v>0</v>
      </c>
      <c r="AA159" s="324"/>
      <c r="AB159" s="124"/>
      <c r="AC159" s="234"/>
    </row>
    <row r="160" spans="2:29" s="1" customFormat="1" ht="53.25" hidden="1" customHeight="1" x14ac:dyDescent="0.25">
      <c r="B160" s="348" t="s">
        <v>497</v>
      </c>
      <c r="C160" s="348"/>
      <c r="D160" s="347" t="s">
        <v>9</v>
      </c>
      <c r="E160" s="347" t="s">
        <v>11</v>
      </c>
      <c r="F160" s="347" t="s">
        <v>14</v>
      </c>
      <c r="G160" s="354" t="s">
        <v>240</v>
      </c>
      <c r="H160" s="302">
        <v>2392.9</v>
      </c>
      <c r="I160" s="302"/>
      <c r="J160" s="302">
        <v>3540</v>
      </c>
      <c r="K160" s="324">
        <v>1000</v>
      </c>
      <c r="L160" s="324"/>
      <c r="M160" s="319">
        <f>SUM(N160:O160)</f>
        <v>1700</v>
      </c>
      <c r="N160" s="133">
        <v>1700</v>
      </c>
      <c r="O160" s="133"/>
      <c r="P160" s="134">
        <v>3000</v>
      </c>
      <c r="Q160" s="319">
        <f>SUM(S160:T160)</f>
        <v>1000</v>
      </c>
      <c r="R160" s="325">
        <v>3000</v>
      </c>
      <c r="S160" s="324">
        <v>1000</v>
      </c>
      <c r="T160" s="324"/>
      <c r="U160" s="134">
        <v>1850</v>
      </c>
      <c r="V160" s="319"/>
      <c r="W160" s="324">
        <v>1850</v>
      </c>
      <c r="X160" s="324"/>
      <c r="Y160" s="379">
        <v>1950</v>
      </c>
      <c r="Z160" s="133">
        <v>1950</v>
      </c>
      <c r="AA160" s="324"/>
      <c r="AB160" s="124"/>
      <c r="AC160" s="234">
        <v>2000</v>
      </c>
    </row>
    <row r="161" spans="1:260" ht="69" hidden="1" customHeight="1" x14ac:dyDescent="0.25">
      <c r="B161" s="348" t="s">
        <v>499</v>
      </c>
      <c r="C161" s="348"/>
      <c r="D161" s="347" t="s">
        <v>462</v>
      </c>
      <c r="E161" s="347" t="s">
        <v>13</v>
      </c>
      <c r="F161" s="347" t="s">
        <v>12</v>
      </c>
      <c r="G161" s="354" t="s">
        <v>240</v>
      </c>
      <c r="H161" s="302">
        <v>7000</v>
      </c>
      <c r="I161" s="302"/>
      <c r="J161" s="302">
        <v>11802.5</v>
      </c>
      <c r="K161" s="324"/>
      <c r="L161" s="324"/>
      <c r="M161" s="319"/>
      <c r="N161" s="133"/>
      <c r="O161" s="133"/>
      <c r="P161" s="134">
        <v>10000</v>
      </c>
      <c r="Q161" s="319"/>
      <c r="R161" s="325">
        <v>10000</v>
      </c>
      <c r="S161" s="324"/>
      <c r="T161" s="324"/>
      <c r="U161" s="134">
        <v>10000</v>
      </c>
      <c r="V161" s="319"/>
      <c r="W161" s="324">
        <v>10000</v>
      </c>
      <c r="X161" s="324"/>
      <c r="Y161" s="379">
        <v>0</v>
      </c>
      <c r="Z161" s="133">
        <v>0</v>
      </c>
      <c r="AA161" s="324"/>
      <c r="AB161" s="124"/>
      <c r="AC161" s="234"/>
    </row>
    <row r="162" spans="1:260" ht="39.75" hidden="1" customHeight="1" x14ac:dyDescent="0.25">
      <c r="B162" s="312" t="s">
        <v>32</v>
      </c>
      <c r="C162" s="392"/>
      <c r="D162" s="146"/>
      <c r="E162" s="146"/>
      <c r="F162" s="146"/>
      <c r="G162" s="147" t="s">
        <v>63</v>
      </c>
      <c r="H162" s="148">
        <f t="shared" ref="H162:AB162" si="49">SUM(H163+H168+H173+H184+H187)</f>
        <v>371923.7</v>
      </c>
      <c r="I162" s="148">
        <f t="shared" si="49"/>
        <v>0</v>
      </c>
      <c r="J162" s="148">
        <f t="shared" si="49"/>
        <v>723058.9</v>
      </c>
      <c r="K162" s="148">
        <f t="shared" si="49"/>
        <v>5113</v>
      </c>
      <c r="L162" s="148">
        <f t="shared" si="49"/>
        <v>55602.200000000004</v>
      </c>
      <c r="M162" s="148">
        <f t="shared" si="49"/>
        <v>338093.99999999994</v>
      </c>
      <c r="N162" s="148">
        <f t="shared" si="49"/>
        <v>37371.300000000003</v>
      </c>
      <c r="O162" s="148">
        <f t="shared" si="49"/>
        <v>300722.7</v>
      </c>
      <c r="P162" s="148">
        <f t="shared" si="49"/>
        <v>119904.3</v>
      </c>
      <c r="Q162" s="148">
        <f t="shared" si="49"/>
        <v>11393.2</v>
      </c>
      <c r="R162" s="148">
        <f t="shared" si="49"/>
        <v>57297.3</v>
      </c>
      <c r="S162" s="148">
        <f t="shared" si="49"/>
        <v>0</v>
      </c>
      <c r="T162" s="148">
        <f t="shared" si="49"/>
        <v>69542.599999999991</v>
      </c>
      <c r="U162" s="148">
        <f t="shared" si="49"/>
        <v>68024.700000000012</v>
      </c>
      <c r="V162" s="148">
        <f t="shared" si="49"/>
        <v>0</v>
      </c>
      <c r="W162" s="148">
        <f t="shared" si="49"/>
        <v>8790.8000000000011</v>
      </c>
      <c r="X162" s="148">
        <f t="shared" si="49"/>
        <v>69503.599999999991</v>
      </c>
      <c r="Y162" s="148">
        <f t="shared" si="49"/>
        <v>64180.1</v>
      </c>
      <c r="Z162" s="148">
        <f t="shared" si="49"/>
        <v>10396.699999999999</v>
      </c>
      <c r="AA162" s="148">
        <f t="shared" si="49"/>
        <v>66558</v>
      </c>
      <c r="AB162" s="209">
        <f t="shared" si="49"/>
        <v>0</v>
      </c>
      <c r="AC162" s="233">
        <f>SUM(AC163:AC190)</f>
        <v>34768.9</v>
      </c>
      <c r="AD162" s="6">
        <f>SUM(R162+T162)</f>
        <v>126839.9</v>
      </c>
      <c r="AE162" s="6">
        <f>SUM(U162+X162)</f>
        <v>137528.29999999999</v>
      </c>
      <c r="AF162" s="6">
        <f>SUM(Y162+AA162)</f>
        <v>130738.1</v>
      </c>
    </row>
    <row r="163" spans="1:260" ht="30.75" hidden="1" customHeight="1" x14ac:dyDescent="0.25">
      <c r="B163" s="356" t="s">
        <v>219</v>
      </c>
      <c r="C163" s="315"/>
      <c r="D163" s="328"/>
      <c r="E163" s="328"/>
      <c r="F163" s="328"/>
      <c r="G163" s="318" t="s">
        <v>64</v>
      </c>
      <c r="H163" s="319">
        <f t="shared" ref="H163:AA163" si="50">SUM(H164:H167)</f>
        <v>1112</v>
      </c>
      <c r="I163" s="319">
        <f t="shared" si="50"/>
        <v>0</v>
      </c>
      <c r="J163" s="319">
        <f t="shared" si="50"/>
        <v>1308.8</v>
      </c>
      <c r="K163" s="319">
        <f t="shared" si="50"/>
        <v>41.6</v>
      </c>
      <c r="L163" s="319">
        <f t="shared" si="50"/>
        <v>790</v>
      </c>
      <c r="M163" s="319">
        <f t="shared" si="50"/>
        <v>1787.3</v>
      </c>
      <c r="N163" s="319">
        <f t="shared" si="50"/>
        <v>322</v>
      </c>
      <c r="O163" s="319">
        <f t="shared" si="50"/>
        <v>1465.3</v>
      </c>
      <c r="P163" s="319">
        <f t="shared" si="50"/>
        <v>322</v>
      </c>
      <c r="Q163" s="319">
        <f t="shared" si="50"/>
        <v>0</v>
      </c>
      <c r="R163" s="319">
        <f t="shared" si="50"/>
        <v>41.6</v>
      </c>
      <c r="S163" s="319">
        <f t="shared" si="50"/>
        <v>0</v>
      </c>
      <c r="T163" s="319">
        <f t="shared" si="50"/>
        <v>790</v>
      </c>
      <c r="U163" s="319">
        <f t="shared" si="50"/>
        <v>41.6</v>
      </c>
      <c r="V163" s="319">
        <f t="shared" si="50"/>
        <v>0</v>
      </c>
      <c r="W163" s="319">
        <f t="shared" si="50"/>
        <v>41.6</v>
      </c>
      <c r="X163" s="319">
        <f t="shared" si="50"/>
        <v>790</v>
      </c>
      <c r="Y163" s="319">
        <f t="shared" si="50"/>
        <v>0</v>
      </c>
      <c r="Z163" s="319">
        <f t="shared" si="50"/>
        <v>35.299999999999997</v>
      </c>
      <c r="AA163" s="319">
        <f t="shared" si="50"/>
        <v>671.5</v>
      </c>
      <c r="AB163" s="210">
        <f>SUM(AB164:AB166)</f>
        <v>0</v>
      </c>
      <c r="AC163" s="234"/>
    </row>
    <row r="164" spans="1:260" ht="83.25" hidden="1" customHeight="1" x14ac:dyDescent="0.25">
      <c r="B164" s="349" t="s">
        <v>567</v>
      </c>
      <c r="C164" s="348"/>
      <c r="D164" s="347" t="s">
        <v>9</v>
      </c>
      <c r="E164" s="347" t="s">
        <v>17</v>
      </c>
      <c r="F164" s="347" t="s">
        <v>7</v>
      </c>
      <c r="G164" s="354" t="s">
        <v>257</v>
      </c>
      <c r="H164" s="302">
        <v>280.39999999999998</v>
      </c>
      <c r="I164" s="302"/>
      <c r="J164" s="302">
        <v>280.39999999999998</v>
      </c>
      <c r="K164" s="324">
        <v>0</v>
      </c>
      <c r="L164" s="324"/>
      <c r="M164" s="319">
        <f>SUM(N164:O164)</f>
        <v>253</v>
      </c>
      <c r="N164" s="373">
        <v>253</v>
      </c>
      <c r="O164" s="373"/>
      <c r="P164" s="134">
        <v>280.39999999999998</v>
      </c>
      <c r="Q164" s="319"/>
      <c r="R164" s="325">
        <v>0</v>
      </c>
      <c r="S164" s="324"/>
      <c r="T164" s="324"/>
      <c r="U164" s="134"/>
      <c r="V164" s="319"/>
      <c r="W164" s="324">
        <v>0</v>
      </c>
      <c r="X164" s="324"/>
      <c r="Y164" s="379"/>
      <c r="Z164" s="324">
        <v>0</v>
      </c>
      <c r="AA164" s="324"/>
      <c r="AB164" s="124"/>
      <c r="AC164" s="234">
        <v>280.39999999999998</v>
      </c>
    </row>
    <row r="165" spans="1:260" ht="81.75" hidden="1" customHeight="1" x14ac:dyDescent="0.25">
      <c r="B165" s="349" t="s">
        <v>569</v>
      </c>
      <c r="C165" s="348"/>
      <c r="D165" s="347" t="s">
        <v>9</v>
      </c>
      <c r="E165" s="347"/>
      <c r="F165" s="347"/>
      <c r="G165" s="354" t="s">
        <v>257</v>
      </c>
      <c r="H165" s="302">
        <v>41.6</v>
      </c>
      <c r="I165" s="302"/>
      <c r="J165" s="302">
        <v>41.6</v>
      </c>
      <c r="K165" s="324">
        <v>41.6</v>
      </c>
      <c r="L165" s="324"/>
      <c r="M165" s="319">
        <v>69</v>
      </c>
      <c r="N165" s="373">
        <v>69</v>
      </c>
      <c r="O165" s="373"/>
      <c r="P165" s="134">
        <v>41.6</v>
      </c>
      <c r="Q165" s="319"/>
      <c r="R165" s="325">
        <v>41.6</v>
      </c>
      <c r="S165" s="324"/>
      <c r="T165" s="324"/>
      <c r="U165" s="134">
        <v>41.6</v>
      </c>
      <c r="V165" s="319"/>
      <c r="W165" s="324">
        <v>41.6</v>
      </c>
      <c r="X165" s="324"/>
      <c r="Y165" s="379">
        <v>0</v>
      </c>
      <c r="Z165" s="324">
        <v>35.299999999999997</v>
      </c>
      <c r="AA165" s="324"/>
      <c r="AB165" s="124"/>
      <c r="AC165" s="234">
        <v>41.6</v>
      </c>
    </row>
    <row r="166" spans="1:260" ht="87.75" hidden="1" customHeight="1" x14ac:dyDescent="0.25">
      <c r="A166" s="34">
        <v>521</v>
      </c>
      <c r="B166" s="349" t="s">
        <v>614</v>
      </c>
      <c r="C166" s="348"/>
      <c r="D166" s="347" t="s">
        <v>9</v>
      </c>
      <c r="E166" s="347" t="s">
        <v>17</v>
      </c>
      <c r="F166" s="347" t="s">
        <v>7</v>
      </c>
      <c r="G166" s="152" t="s">
        <v>500</v>
      </c>
      <c r="H166" s="302">
        <v>790</v>
      </c>
      <c r="I166" s="302"/>
      <c r="J166" s="302">
        <v>986.8</v>
      </c>
      <c r="K166" s="324"/>
      <c r="L166" s="324">
        <v>790</v>
      </c>
      <c r="M166" s="319">
        <f>SUM(N166:O166)</f>
        <v>1311</v>
      </c>
      <c r="N166" s="372"/>
      <c r="O166" s="372">
        <v>1311</v>
      </c>
      <c r="P166" s="134"/>
      <c r="Q166" s="319"/>
      <c r="R166" s="325"/>
      <c r="S166" s="324"/>
      <c r="T166" s="339">
        <v>790</v>
      </c>
      <c r="U166" s="134"/>
      <c r="V166" s="319"/>
      <c r="W166" s="324"/>
      <c r="X166" s="339">
        <v>790</v>
      </c>
      <c r="Y166" s="379"/>
      <c r="Z166" s="324">
        <v>0</v>
      </c>
      <c r="AA166" s="339">
        <v>671.5</v>
      </c>
      <c r="AB166" s="124"/>
      <c r="AC166" s="234"/>
    </row>
    <row r="167" spans="1:260" ht="77.25" hidden="1" customHeight="1" x14ac:dyDescent="0.25">
      <c r="B167" s="349" t="s">
        <v>501</v>
      </c>
      <c r="C167" s="348"/>
      <c r="D167" s="347" t="s">
        <v>9</v>
      </c>
      <c r="E167" s="347" t="s">
        <v>17</v>
      </c>
      <c r="F167" s="347" t="s">
        <v>7</v>
      </c>
      <c r="G167" s="152" t="s">
        <v>350</v>
      </c>
      <c r="H167" s="325"/>
      <c r="I167" s="325"/>
      <c r="J167" s="319"/>
      <c r="K167" s="324"/>
      <c r="L167" s="324"/>
      <c r="M167" s="319">
        <f>SUM(N167:O167)</f>
        <v>154.30000000000001</v>
      </c>
      <c r="N167" s="372"/>
      <c r="O167" s="372">
        <v>154.30000000000001</v>
      </c>
      <c r="P167" s="134"/>
      <c r="Q167" s="319"/>
      <c r="R167" s="325"/>
      <c r="S167" s="324"/>
      <c r="T167" s="339"/>
      <c r="U167" s="134"/>
      <c r="V167" s="319"/>
      <c r="W167" s="324"/>
      <c r="X167" s="339"/>
      <c r="Y167" s="134"/>
      <c r="Z167" s="324"/>
      <c r="AA167" s="339"/>
      <c r="AB167" s="124"/>
      <c r="AC167" s="234"/>
    </row>
    <row r="168" spans="1:260" ht="27" hidden="1" customHeight="1" x14ac:dyDescent="0.25">
      <c r="B168" s="356" t="s">
        <v>215</v>
      </c>
      <c r="C168" s="315"/>
      <c r="D168" s="328"/>
      <c r="E168" s="328"/>
      <c r="F168" s="328"/>
      <c r="G168" s="318" t="s">
        <v>65</v>
      </c>
      <c r="H168" s="319">
        <f t="shared" ref="H168:AA168" si="51">SUM(H169:H172)</f>
        <v>32337.3</v>
      </c>
      <c r="I168" s="319">
        <f t="shared" si="51"/>
        <v>0</v>
      </c>
      <c r="J168" s="319">
        <f t="shared" si="51"/>
        <v>33423.800000000003</v>
      </c>
      <c r="K168" s="319">
        <f t="shared" si="51"/>
        <v>0</v>
      </c>
      <c r="L168" s="319">
        <f t="shared" si="51"/>
        <v>9170.4</v>
      </c>
      <c r="M168" s="319">
        <f t="shared" si="51"/>
        <v>9195.2999999999993</v>
      </c>
      <c r="N168" s="319">
        <f t="shared" si="51"/>
        <v>0</v>
      </c>
      <c r="O168" s="319">
        <f t="shared" si="51"/>
        <v>9195.2999999999993</v>
      </c>
      <c r="P168" s="319">
        <f t="shared" si="51"/>
        <v>0</v>
      </c>
      <c r="Q168" s="319">
        <f t="shared" si="51"/>
        <v>11393.2</v>
      </c>
      <c r="R168" s="319">
        <f t="shared" si="51"/>
        <v>0</v>
      </c>
      <c r="S168" s="319">
        <f t="shared" si="51"/>
        <v>0</v>
      </c>
      <c r="T168" s="319">
        <f t="shared" si="51"/>
        <v>11393.2</v>
      </c>
      <c r="U168" s="319">
        <f t="shared" si="51"/>
        <v>0</v>
      </c>
      <c r="V168" s="319">
        <f t="shared" si="51"/>
        <v>0</v>
      </c>
      <c r="W168" s="319">
        <f t="shared" si="51"/>
        <v>0</v>
      </c>
      <c r="X168" s="319">
        <f t="shared" si="51"/>
        <v>11393.2</v>
      </c>
      <c r="Y168" s="319">
        <f t="shared" si="51"/>
        <v>0</v>
      </c>
      <c r="Z168" s="319">
        <f t="shared" si="51"/>
        <v>0</v>
      </c>
      <c r="AA168" s="319">
        <f t="shared" si="51"/>
        <v>6909.2</v>
      </c>
      <c r="AB168" s="210">
        <f>SUM(AC168:AD168)</f>
        <v>0</v>
      </c>
      <c r="AC168" s="234"/>
    </row>
    <row r="169" spans="1:260" customFormat="1" ht="51.75" hidden="1" customHeight="1" x14ac:dyDescent="0.25">
      <c r="A169" s="1"/>
      <c r="B169" s="402" t="s">
        <v>502</v>
      </c>
      <c r="C169" s="346"/>
      <c r="D169" s="347" t="s">
        <v>9</v>
      </c>
      <c r="E169" s="97">
        <v>10</v>
      </c>
      <c r="F169" s="347" t="s">
        <v>11</v>
      </c>
      <c r="G169" s="375" t="s">
        <v>503</v>
      </c>
      <c r="H169" s="403">
        <v>22786.3</v>
      </c>
      <c r="I169" s="403"/>
      <c r="J169" s="404">
        <v>22786.3</v>
      </c>
      <c r="K169" s="405"/>
      <c r="L169" s="405">
        <v>3318.2</v>
      </c>
      <c r="M169" s="406">
        <f>SUM(N169:O169)</f>
        <v>3318.2</v>
      </c>
      <c r="N169" s="405"/>
      <c r="O169" s="405">
        <v>3318.2</v>
      </c>
      <c r="P169" s="407">
        <v>0</v>
      </c>
      <c r="Q169" s="406">
        <f>SUM(S169:T169)</f>
        <v>11393.2</v>
      </c>
      <c r="R169" s="408">
        <v>0</v>
      </c>
      <c r="S169" s="405"/>
      <c r="T169" s="339">
        <v>11393.2</v>
      </c>
      <c r="U169" s="407">
        <v>0</v>
      </c>
      <c r="V169" s="406"/>
      <c r="W169" s="405">
        <v>0</v>
      </c>
      <c r="X169" s="339">
        <v>11393.2</v>
      </c>
      <c r="Y169" s="379">
        <v>0</v>
      </c>
      <c r="Z169" s="405">
        <v>0</v>
      </c>
      <c r="AA169" s="339">
        <v>6909.2</v>
      </c>
      <c r="AB169" s="218">
        <f>SUM(AC169:AD169)</f>
        <v>0</v>
      </c>
      <c r="AC169" s="234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</row>
    <row r="170" spans="1:260" ht="96" hidden="1" customHeight="1" x14ac:dyDescent="0.25">
      <c r="B170" s="334" t="s">
        <v>570</v>
      </c>
      <c r="C170" s="348"/>
      <c r="D170" s="347" t="s">
        <v>9</v>
      </c>
      <c r="E170" s="347" t="s">
        <v>17</v>
      </c>
      <c r="F170" s="347" t="s">
        <v>7</v>
      </c>
      <c r="G170" s="354" t="s">
        <v>504</v>
      </c>
      <c r="H170" s="302">
        <v>9547.2000000000007</v>
      </c>
      <c r="I170" s="302"/>
      <c r="J170" s="302">
        <v>10253.700000000001</v>
      </c>
      <c r="K170" s="324"/>
      <c r="L170" s="324">
        <v>5852.2</v>
      </c>
      <c r="M170" s="319">
        <f>SUM(N170:O170)</f>
        <v>5875.6</v>
      </c>
      <c r="N170" s="372"/>
      <c r="O170" s="372">
        <v>5875.6</v>
      </c>
      <c r="P170" s="134">
        <v>0</v>
      </c>
      <c r="Q170" s="319">
        <f>SUM(S170:T170)</f>
        <v>0</v>
      </c>
      <c r="R170" s="325">
        <v>0</v>
      </c>
      <c r="S170" s="324"/>
      <c r="T170" s="409">
        <v>0</v>
      </c>
      <c r="U170" s="134">
        <v>0</v>
      </c>
      <c r="V170" s="319"/>
      <c r="W170" s="324">
        <v>0</v>
      </c>
      <c r="X170" s="409">
        <v>0</v>
      </c>
      <c r="Y170" s="379">
        <v>0</v>
      </c>
      <c r="Z170" s="324">
        <v>0</v>
      </c>
      <c r="AA170" s="409">
        <v>0</v>
      </c>
      <c r="AB170" s="124"/>
      <c r="AC170" s="234"/>
      <c r="AD170" s="1">
        <v>0</v>
      </c>
    </row>
    <row r="171" spans="1:260" ht="66.75" hidden="1" customHeight="1" x14ac:dyDescent="0.25">
      <c r="B171" s="334" t="s">
        <v>615</v>
      </c>
      <c r="C171" s="348"/>
      <c r="D171" s="347"/>
      <c r="E171" s="347"/>
      <c r="F171" s="347"/>
      <c r="G171" s="354"/>
      <c r="H171" s="302"/>
      <c r="I171" s="302"/>
      <c r="J171" s="302">
        <v>380</v>
      </c>
      <c r="K171" s="324"/>
      <c r="L171" s="324"/>
      <c r="M171" s="319"/>
      <c r="N171" s="372"/>
      <c r="O171" s="372"/>
      <c r="P171" s="134"/>
      <c r="Q171" s="319"/>
      <c r="R171" s="325"/>
      <c r="S171" s="324"/>
      <c r="T171" s="409"/>
      <c r="U171" s="134"/>
      <c r="V171" s="319"/>
      <c r="W171" s="324"/>
      <c r="X171" s="409"/>
      <c r="Y171" s="379"/>
      <c r="Z171" s="324"/>
      <c r="AA171" s="409"/>
      <c r="AB171" s="124"/>
      <c r="AC171" s="234"/>
    </row>
    <row r="172" spans="1:260" ht="63" hidden="1" customHeight="1" x14ac:dyDescent="0.25">
      <c r="B172" s="334" t="s">
        <v>571</v>
      </c>
      <c r="C172" s="348"/>
      <c r="D172" s="347" t="s">
        <v>9</v>
      </c>
      <c r="E172" s="347" t="s">
        <v>12</v>
      </c>
      <c r="F172" s="347" t="s">
        <v>21</v>
      </c>
      <c r="G172" s="354" t="s">
        <v>505</v>
      </c>
      <c r="H172" s="302">
        <v>3.8</v>
      </c>
      <c r="I172" s="302"/>
      <c r="J172" s="302">
        <v>3.8</v>
      </c>
      <c r="K172" s="324"/>
      <c r="L172" s="324">
        <v>0</v>
      </c>
      <c r="M172" s="319">
        <f>SUM(N172:O172)</f>
        <v>1.5</v>
      </c>
      <c r="N172" s="372"/>
      <c r="O172" s="372">
        <v>1.5</v>
      </c>
      <c r="P172" s="134">
        <v>0</v>
      </c>
      <c r="Q172" s="319">
        <f>SUM(S172:T172)</f>
        <v>0</v>
      </c>
      <c r="R172" s="325">
        <v>0</v>
      </c>
      <c r="S172" s="324"/>
      <c r="T172" s="409">
        <v>0</v>
      </c>
      <c r="U172" s="134">
        <v>0</v>
      </c>
      <c r="V172" s="319"/>
      <c r="W172" s="324">
        <v>0</v>
      </c>
      <c r="X172" s="409">
        <v>0</v>
      </c>
      <c r="Y172" s="379">
        <v>0</v>
      </c>
      <c r="Z172" s="324">
        <v>0</v>
      </c>
      <c r="AA172" s="409">
        <v>0</v>
      </c>
      <c r="AB172" s="124"/>
      <c r="AC172" s="234"/>
    </row>
    <row r="173" spans="1:260" ht="39.75" hidden="1" customHeight="1" x14ac:dyDescent="0.25">
      <c r="B173" s="356" t="s">
        <v>216</v>
      </c>
      <c r="C173" s="315"/>
      <c r="D173" s="328"/>
      <c r="E173" s="328"/>
      <c r="F173" s="328"/>
      <c r="G173" s="318" t="s">
        <v>286</v>
      </c>
      <c r="H173" s="319">
        <f>SUM(H174:H178)</f>
        <v>87437.9</v>
      </c>
      <c r="I173" s="319">
        <f>SUM(I174:I178)</f>
        <v>0</v>
      </c>
      <c r="J173" s="319">
        <f>SUM(J174:J183)</f>
        <v>300350.80000000005</v>
      </c>
      <c r="K173" s="319">
        <f>SUM(K174:K178)</f>
        <v>5071.3999999999996</v>
      </c>
      <c r="L173" s="319">
        <f>SUM(L174:L178)</f>
        <v>45641.8</v>
      </c>
      <c r="M173" s="319">
        <f>SUM(M174:M178)</f>
        <v>270251.09999999998</v>
      </c>
      <c r="N173" s="319">
        <f>SUM(N174:N178)</f>
        <v>30033</v>
      </c>
      <c r="O173" s="319">
        <f>SUM(O174:O178)</f>
        <v>240218.1</v>
      </c>
      <c r="P173" s="319">
        <f>SUM(P174:P183)</f>
        <v>43360.3</v>
      </c>
      <c r="Q173" s="319">
        <f>SUM(Q174:Q178)</f>
        <v>0</v>
      </c>
      <c r="R173" s="319">
        <f t="shared" ref="R173:AA173" si="52">SUM(R174:R183)</f>
        <v>33528.5</v>
      </c>
      <c r="S173" s="319">
        <f t="shared" si="52"/>
        <v>0</v>
      </c>
      <c r="T173" s="319">
        <f t="shared" si="52"/>
        <v>51476</v>
      </c>
      <c r="U173" s="319">
        <f t="shared" si="52"/>
        <v>67983.100000000006</v>
      </c>
      <c r="V173" s="319">
        <f t="shared" si="52"/>
        <v>0</v>
      </c>
      <c r="W173" s="319">
        <f t="shared" si="52"/>
        <v>8099.8</v>
      </c>
      <c r="X173" s="319">
        <f t="shared" si="52"/>
        <v>51476</v>
      </c>
      <c r="Y173" s="319">
        <f t="shared" si="52"/>
        <v>64180.1</v>
      </c>
      <c r="Z173" s="319">
        <f t="shared" si="52"/>
        <v>9603.4</v>
      </c>
      <c r="AA173" s="319">
        <f t="shared" si="52"/>
        <v>52155.4</v>
      </c>
      <c r="AB173" s="210">
        <f>SUM(AB174:AB178)</f>
        <v>0</v>
      </c>
      <c r="AC173" s="234">
        <f>SUM(S173+W173+Z173)</f>
        <v>17703.2</v>
      </c>
    </row>
    <row r="174" spans="1:260" ht="81" hidden="1" customHeight="1" x14ac:dyDescent="0.25">
      <c r="B174" s="334" t="s">
        <v>608</v>
      </c>
      <c r="C174" s="348"/>
      <c r="D174" s="347" t="s">
        <v>6</v>
      </c>
      <c r="E174" s="347" t="s">
        <v>13</v>
      </c>
      <c r="F174" s="347" t="s">
        <v>12</v>
      </c>
      <c r="G174" s="354" t="s">
        <v>287</v>
      </c>
      <c r="H174" s="302">
        <v>5235.7</v>
      </c>
      <c r="I174" s="302"/>
      <c r="J174" s="302">
        <v>36031.699999999997</v>
      </c>
      <c r="K174" s="324">
        <v>1379.5</v>
      </c>
      <c r="L174" s="324"/>
      <c r="M174" s="319">
        <f>SUM(N174:O174)</f>
        <v>19542.5</v>
      </c>
      <c r="N174" s="372">
        <v>19542.5</v>
      </c>
      <c r="O174" s="372"/>
      <c r="P174" s="134">
        <v>33021</v>
      </c>
      <c r="Q174" s="319"/>
      <c r="R174" s="325">
        <v>29244.1</v>
      </c>
      <c r="S174" s="133"/>
      <c r="T174" s="324"/>
      <c r="U174" s="134">
        <v>41759</v>
      </c>
      <c r="V174" s="319"/>
      <c r="W174" s="338">
        <v>3815.4</v>
      </c>
      <c r="X174" s="324"/>
      <c r="Y174" s="379">
        <v>31400</v>
      </c>
      <c r="Z174" s="302">
        <v>3890.9</v>
      </c>
      <c r="AA174" s="324"/>
      <c r="AB174" s="124"/>
      <c r="AC174" s="234">
        <v>5235.7</v>
      </c>
    </row>
    <row r="175" spans="1:260" s="34" customFormat="1" ht="83.25" hidden="1" customHeight="1" x14ac:dyDescent="0.25">
      <c r="A175" s="34">
        <v>521</v>
      </c>
      <c r="B175" s="334" t="s">
        <v>609</v>
      </c>
      <c r="C175" s="334"/>
      <c r="D175" s="331" t="s">
        <v>6</v>
      </c>
      <c r="E175" s="331" t="s">
        <v>13</v>
      </c>
      <c r="F175" s="331" t="s">
        <v>12</v>
      </c>
      <c r="G175" s="336" t="s">
        <v>506</v>
      </c>
      <c r="H175" s="302">
        <v>47121.2</v>
      </c>
      <c r="I175" s="302"/>
      <c r="J175" s="302">
        <v>211918.7</v>
      </c>
      <c r="K175" s="133"/>
      <c r="L175" s="133">
        <v>12414.8</v>
      </c>
      <c r="M175" s="319">
        <f>SUM(N175:O175)</f>
        <v>179338.1</v>
      </c>
      <c r="N175" s="373"/>
      <c r="O175" s="373">
        <v>179338.1</v>
      </c>
      <c r="P175" s="134"/>
      <c r="Q175" s="319"/>
      <c r="R175" s="325"/>
      <c r="S175" s="133"/>
      <c r="T175" s="526">
        <v>34338.6</v>
      </c>
      <c r="U175" s="134"/>
      <c r="V175" s="319"/>
      <c r="W175" s="133"/>
      <c r="X175" s="337">
        <v>34338.6</v>
      </c>
      <c r="Y175" s="379"/>
      <c r="Z175" s="133"/>
      <c r="AA175" s="337">
        <v>35018</v>
      </c>
      <c r="AB175" s="211"/>
      <c r="AC175" s="237"/>
    </row>
    <row r="176" spans="1:260" s="34" customFormat="1" ht="67.5" hidden="1" customHeight="1" x14ac:dyDescent="0.25">
      <c r="B176" s="334" t="s">
        <v>617</v>
      </c>
      <c r="C176" s="334"/>
      <c r="D176" s="331" t="s">
        <v>6</v>
      </c>
      <c r="E176" s="331" t="s">
        <v>13</v>
      </c>
      <c r="F176" s="331" t="s">
        <v>12</v>
      </c>
      <c r="G176" s="323" t="s">
        <v>351</v>
      </c>
      <c r="H176" s="302"/>
      <c r="I176" s="302"/>
      <c r="J176" s="302">
        <v>15695</v>
      </c>
      <c r="K176" s="133"/>
      <c r="L176" s="133"/>
      <c r="M176" s="319">
        <f>SUM(N176:O176)</f>
        <v>3726.5</v>
      </c>
      <c r="N176" s="373">
        <v>3726.5</v>
      </c>
      <c r="O176" s="373"/>
      <c r="P176" s="134"/>
      <c r="Q176" s="319"/>
      <c r="R176" s="325"/>
      <c r="S176" s="133"/>
      <c r="T176" s="337"/>
      <c r="U176" s="134"/>
      <c r="V176" s="319"/>
      <c r="W176" s="133"/>
      <c r="X176" s="337"/>
      <c r="Y176" s="379"/>
      <c r="Z176" s="133"/>
      <c r="AA176" s="337"/>
      <c r="AB176" s="211"/>
      <c r="AC176" s="237"/>
    </row>
    <row r="177" spans="1:29" s="34" customFormat="1" ht="117.75" hidden="1" customHeight="1" x14ac:dyDescent="0.25">
      <c r="B177" s="334" t="s">
        <v>572</v>
      </c>
      <c r="C177" s="334"/>
      <c r="D177" s="331" t="s">
        <v>9</v>
      </c>
      <c r="E177" s="331" t="s">
        <v>13</v>
      </c>
      <c r="F177" s="331" t="s">
        <v>15</v>
      </c>
      <c r="G177" s="323" t="s">
        <v>287</v>
      </c>
      <c r="H177" s="302">
        <v>3508</v>
      </c>
      <c r="I177" s="302"/>
      <c r="J177" s="302">
        <v>3508</v>
      </c>
      <c r="K177" s="133">
        <v>3691.9</v>
      </c>
      <c r="L177" s="133"/>
      <c r="M177" s="319">
        <f>SUM(N177:O177)</f>
        <v>6764</v>
      </c>
      <c r="N177" s="373">
        <v>6764</v>
      </c>
      <c r="O177" s="373">
        <v>0</v>
      </c>
      <c r="P177" s="134"/>
      <c r="Q177" s="319"/>
      <c r="R177" s="325"/>
      <c r="S177" s="133"/>
      <c r="T177" s="133"/>
      <c r="U177" s="134"/>
      <c r="V177" s="319"/>
      <c r="W177" s="133"/>
      <c r="X177" s="133"/>
      <c r="Y177" s="379"/>
      <c r="Z177" s="302"/>
      <c r="AA177" s="133"/>
      <c r="AB177" s="211"/>
      <c r="AC177" s="237">
        <v>3508</v>
      </c>
    </row>
    <row r="178" spans="1:29" s="34" customFormat="1" ht="114.75" hidden="1" customHeight="1" x14ac:dyDescent="0.25">
      <c r="A178" s="34">
        <v>522</v>
      </c>
      <c r="B178" s="334" t="s">
        <v>573</v>
      </c>
      <c r="C178" s="334"/>
      <c r="D178" s="331" t="s">
        <v>9</v>
      </c>
      <c r="E178" s="331" t="s">
        <v>13</v>
      </c>
      <c r="F178" s="331" t="s">
        <v>15</v>
      </c>
      <c r="G178" s="323" t="s">
        <v>507</v>
      </c>
      <c r="H178" s="302">
        <v>31573</v>
      </c>
      <c r="I178" s="302"/>
      <c r="J178" s="302">
        <v>31573</v>
      </c>
      <c r="K178" s="133"/>
      <c r="L178" s="133">
        <v>33227</v>
      </c>
      <c r="M178" s="319">
        <f>SUM(N178:O178)</f>
        <v>60880</v>
      </c>
      <c r="N178" s="373"/>
      <c r="O178" s="373">
        <v>60880</v>
      </c>
      <c r="P178" s="134"/>
      <c r="Q178" s="319"/>
      <c r="R178" s="325"/>
      <c r="S178" s="133"/>
      <c r="T178" s="337">
        <v>0</v>
      </c>
      <c r="U178" s="134"/>
      <c r="V178" s="319"/>
      <c r="W178" s="133"/>
      <c r="X178" s="337"/>
      <c r="Y178" s="379"/>
      <c r="Z178" s="133"/>
      <c r="AA178" s="337"/>
      <c r="AB178" s="211"/>
      <c r="AC178" s="237"/>
    </row>
    <row r="179" spans="1:29" s="34" customFormat="1" ht="89.25" hidden="1" customHeight="1" x14ac:dyDescent="0.25">
      <c r="B179" s="334" t="s">
        <v>603</v>
      </c>
      <c r="C179" s="334"/>
      <c r="D179" s="347" t="s">
        <v>9</v>
      </c>
      <c r="E179" s="331"/>
      <c r="F179" s="331"/>
      <c r="G179" s="323" t="s">
        <v>507</v>
      </c>
      <c r="H179" s="302"/>
      <c r="I179" s="302"/>
      <c r="J179" s="302"/>
      <c r="K179" s="133"/>
      <c r="L179" s="133"/>
      <c r="M179" s="319"/>
      <c r="N179" s="373"/>
      <c r="O179" s="373"/>
      <c r="P179" s="134">
        <v>7339.3</v>
      </c>
      <c r="Q179" s="319"/>
      <c r="R179" s="325"/>
      <c r="S179" s="133"/>
      <c r="T179" s="337">
        <v>17137.400000000001</v>
      </c>
      <c r="U179" s="134"/>
      <c r="V179" s="319"/>
      <c r="W179" s="133"/>
      <c r="X179" s="133">
        <v>12957.5</v>
      </c>
      <c r="Y179" s="379"/>
      <c r="Z179" s="133"/>
      <c r="AA179" s="337"/>
      <c r="AB179" s="211"/>
      <c r="AC179" s="237"/>
    </row>
    <row r="180" spans="1:29" s="34" customFormat="1" ht="86.25" hidden="1" customHeight="1" x14ac:dyDescent="0.25">
      <c r="B180" s="334" t="s">
        <v>616</v>
      </c>
      <c r="C180" s="334"/>
      <c r="D180" s="347" t="s">
        <v>9</v>
      </c>
      <c r="E180" s="331"/>
      <c r="F180" s="331"/>
      <c r="G180" s="323" t="s">
        <v>287</v>
      </c>
      <c r="H180" s="302"/>
      <c r="I180" s="302"/>
      <c r="J180" s="302">
        <v>0.6</v>
      </c>
      <c r="K180" s="133"/>
      <c r="L180" s="133"/>
      <c r="M180" s="319"/>
      <c r="N180" s="373"/>
      <c r="O180" s="373"/>
      <c r="P180" s="134"/>
      <c r="Q180" s="319"/>
      <c r="R180" s="325">
        <v>4284.3999999999996</v>
      </c>
      <c r="S180" s="133"/>
      <c r="T180" s="133">
        <v>0</v>
      </c>
      <c r="U180" s="134"/>
      <c r="V180" s="319"/>
      <c r="W180" s="133">
        <v>3239.4</v>
      </c>
      <c r="X180" s="133">
        <v>0</v>
      </c>
      <c r="Y180" s="379"/>
      <c r="Z180" s="133"/>
      <c r="AA180" s="337"/>
      <c r="AB180" s="211"/>
      <c r="AC180" s="237"/>
    </row>
    <row r="181" spans="1:29" s="34" customFormat="1" ht="98.25" hidden="1" customHeight="1" x14ac:dyDescent="0.25">
      <c r="B181" s="334" t="s">
        <v>605</v>
      </c>
      <c r="C181" s="334"/>
      <c r="D181" s="347" t="s">
        <v>9</v>
      </c>
      <c r="E181" s="331"/>
      <c r="F181" s="331"/>
      <c r="G181" s="323" t="s">
        <v>507</v>
      </c>
      <c r="H181" s="302"/>
      <c r="I181" s="302"/>
      <c r="J181" s="302"/>
      <c r="K181" s="133"/>
      <c r="L181" s="133"/>
      <c r="M181" s="319"/>
      <c r="N181" s="373"/>
      <c r="O181" s="373"/>
      <c r="P181" s="134"/>
      <c r="Q181" s="319"/>
      <c r="R181" s="133"/>
      <c r="S181" s="133"/>
      <c r="T181" s="133"/>
      <c r="U181" s="134"/>
      <c r="V181" s="319"/>
      <c r="W181" s="133"/>
      <c r="X181" s="133">
        <v>4179.8999999999996</v>
      </c>
      <c r="Y181" s="379"/>
      <c r="Z181" s="133"/>
      <c r="AA181" s="337">
        <v>17137.400000000001</v>
      </c>
      <c r="AB181" s="211"/>
      <c r="AC181" s="237"/>
    </row>
    <row r="182" spans="1:29" s="34" customFormat="1" ht="84" hidden="1" customHeight="1" x14ac:dyDescent="0.25">
      <c r="B182" s="334" t="s">
        <v>604</v>
      </c>
      <c r="C182" s="334"/>
      <c r="D182" s="347" t="s">
        <v>9</v>
      </c>
      <c r="E182" s="331"/>
      <c r="F182" s="331"/>
      <c r="G182" s="323" t="s">
        <v>287</v>
      </c>
      <c r="H182" s="302"/>
      <c r="I182" s="302"/>
      <c r="J182" s="302">
        <v>1516.4</v>
      </c>
      <c r="K182" s="133"/>
      <c r="L182" s="133"/>
      <c r="M182" s="319"/>
      <c r="N182" s="373"/>
      <c r="O182" s="373"/>
      <c r="P182" s="134">
        <v>0</v>
      </c>
      <c r="Q182" s="319"/>
      <c r="R182" s="337"/>
      <c r="S182" s="133"/>
      <c r="T182" s="337"/>
      <c r="U182" s="134">
        <v>26224.1</v>
      </c>
      <c r="V182" s="319"/>
      <c r="W182" s="337">
        <v>1045</v>
      </c>
      <c r="X182" s="337"/>
      <c r="Y182" s="379">
        <v>32780.1</v>
      </c>
      <c r="Z182" s="133">
        <v>5712.5</v>
      </c>
      <c r="AA182" s="337"/>
      <c r="AB182" s="211"/>
      <c r="AC182" s="237"/>
    </row>
    <row r="183" spans="1:29" s="34" customFormat="1" ht="69.75" hidden="1" customHeight="1" x14ac:dyDescent="0.25">
      <c r="B183" s="334" t="s">
        <v>558</v>
      </c>
      <c r="C183" s="334"/>
      <c r="D183" s="347" t="s">
        <v>9</v>
      </c>
      <c r="E183" s="331"/>
      <c r="F183" s="331"/>
      <c r="G183" s="323" t="s">
        <v>351</v>
      </c>
      <c r="H183" s="302"/>
      <c r="I183" s="302"/>
      <c r="J183" s="302">
        <v>107.4</v>
      </c>
      <c r="K183" s="133"/>
      <c r="L183" s="133"/>
      <c r="M183" s="319"/>
      <c r="N183" s="373"/>
      <c r="O183" s="373"/>
      <c r="P183" s="134">
        <v>3000</v>
      </c>
      <c r="Q183" s="319"/>
      <c r="R183" s="337"/>
      <c r="S183" s="133"/>
      <c r="T183" s="337"/>
      <c r="U183" s="134"/>
      <c r="V183" s="319"/>
      <c r="W183" s="337"/>
      <c r="X183" s="337"/>
      <c r="Y183" s="379"/>
      <c r="Z183" s="133"/>
      <c r="AA183" s="337"/>
      <c r="AB183" s="211"/>
      <c r="AC183" s="237"/>
    </row>
    <row r="184" spans="1:29" ht="35.25" hidden="1" customHeight="1" x14ac:dyDescent="0.25">
      <c r="B184" s="315" t="s">
        <v>220</v>
      </c>
      <c r="C184" s="410"/>
      <c r="D184" s="347" t="s">
        <v>9</v>
      </c>
      <c r="E184" s="411"/>
      <c r="F184" s="411"/>
      <c r="G184" s="316"/>
      <c r="H184" s="319">
        <f>SUM(H185:H186)</f>
        <v>10000</v>
      </c>
      <c r="I184" s="319">
        <f>SUM(I185:I186)</f>
        <v>0</v>
      </c>
      <c r="J184" s="319">
        <f t="shared" ref="J184:AB184" si="53">SUM(J185:J186)</f>
        <v>97868.5</v>
      </c>
      <c r="K184" s="319">
        <f t="shared" si="53"/>
        <v>0</v>
      </c>
      <c r="L184" s="319">
        <f t="shared" si="53"/>
        <v>0</v>
      </c>
      <c r="M184" s="319">
        <f t="shared" si="53"/>
        <v>20362.3</v>
      </c>
      <c r="N184" s="319">
        <f t="shared" si="53"/>
        <v>6343.3</v>
      </c>
      <c r="O184" s="319">
        <f t="shared" si="53"/>
        <v>14019</v>
      </c>
      <c r="P184" s="319">
        <f t="shared" si="53"/>
        <v>73222</v>
      </c>
      <c r="Q184" s="319">
        <f t="shared" si="53"/>
        <v>0</v>
      </c>
      <c r="R184" s="319">
        <f>SUM(R185:R186)</f>
        <v>20727.2</v>
      </c>
      <c r="S184" s="319">
        <f t="shared" si="53"/>
        <v>0</v>
      </c>
      <c r="T184" s="319">
        <f t="shared" si="53"/>
        <v>5883.4</v>
      </c>
      <c r="U184" s="319">
        <f t="shared" si="53"/>
        <v>0</v>
      </c>
      <c r="V184" s="319">
        <f t="shared" si="53"/>
        <v>0</v>
      </c>
      <c r="W184" s="319">
        <f t="shared" si="53"/>
        <v>649.4</v>
      </c>
      <c r="X184" s="319">
        <f t="shared" si="53"/>
        <v>5844.4</v>
      </c>
      <c r="Y184" s="319">
        <f t="shared" si="53"/>
        <v>0</v>
      </c>
      <c r="Z184" s="319">
        <f t="shared" si="53"/>
        <v>758</v>
      </c>
      <c r="AA184" s="319">
        <f t="shared" si="53"/>
        <v>6821.9</v>
      </c>
      <c r="AB184" s="219">
        <f t="shared" si="53"/>
        <v>0</v>
      </c>
      <c r="AC184" s="234"/>
    </row>
    <row r="185" spans="1:29" ht="98.25" hidden="1" customHeight="1" x14ac:dyDescent="0.25">
      <c r="B185" s="349" t="s">
        <v>610</v>
      </c>
      <c r="C185" s="348"/>
      <c r="D185" s="347" t="s">
        <v>9</v>
      </c>
      <c r="E185" s="347" t="s">
        <v>13</v>
      </c>
      <c r="F185" s="347" t="s">
        <v>12</v>
      </c>
      <c r="G185" s="354" t="s">
        <v>352</v>
      </c>
      <c r="H185" s="302">
        <v>10000</v>
      </c>
      <c r="I185" s="302"/>
      <c r="J185" s="302">
        <v>10000</v>
      </c>
      <c r="K185" s="324"/>
      <c r="L185" s="324"/>
      <c r="M185" s="319">
        <f>SUM(N185:O185)</f>
        <v>6343.3</v>
      </c>
      <c r="N185" s="372">
        <v>6343.3</v>
      </c>
      <c r="O185" s="372">
        <v>0</v>
      </c>
      <c r="P185" s="134">
        <v>73222</v>
      </c>
      <c r="Q185" s="319"/>
      <c r="R185" s="325">
        <v>20727.2</v>
      </c>
      <c r="S185" s="324"/>
      <c r="T185" s="324"/>
      <c r="U185" s="134">
        <v>0</v>
      </c>
      <c r="V185" s="319"/>
      <c r="W185" s="324">
        <v>649.4</v>
      </c>
      <c r="X185" s="324"/>
      <c r="Y185" s="379">
        <v>0</v>
      </c>
      <c r="Z185" s="324">
        <v>758</v>
      </c>
      <c r="AA185" s="324"/>
      <c r="AB185" s="124"/>
      <c r="AC185" s="234">
        <v>6000</v>
      </c>
    </row>
    <row r="186" spans="1:29" ht="75.75" hidden="1" customHeight="1" x14ac:dyDescent="0.25">
      <c r="A186" s="34">
        <v>520</v>
      </c>
      <c r="B186" s="349" t="s">
        <v>611</v>
      </c>
      <c r="C186" s="348"/>
      <c r="D186" s="347" t="s">
        <v>9</v>
      </c>
      <c r="E186" s="347" t="s">
        <v>13</v>
      </c>
      <c r="F186" s="347" t="s">
        <v>12</v>
      </c>
      <c r="G186" s="354" t="s">
        <v>178</v>
      </c>
      <c r="H186" s="302"/>
      <c r="I186" s="302"/>
      <c r="J186" s="302">
        <v>87868.5</v>
      </c>
      <c r="K186" s="324"/>
      <c r="L186" s="324"/>
      <c r="M186" s="319">
        <f>SUM(N186:O186)</f>
        <v>14019</v>
      </c>
      <c r="N186" s="372"/>
      <c r="O186" s="372">
        <v>14019</v>
      </c>
      <c r="P186" s="134"/>
      <c r="Q186" s="319"/>
      <c r="R186" s="325"/>
      <c r="S186" s="324"/>
      <c r="T186" s="528">
        <v>5883.4</v>
      </c>
      <c r="U186" s="134"/>
      <c r="V186" s="319"/>
      <c r="W186" s="324"/>
      <c r="X186" s="324">
        <v>5844.4</v>
      </c>
      <c r="Y186" s="379"/>
      <c r="Z186" s="324"/>
      <c r="AA186" s="324">
        <v>6821.9</v>
      </c>
      <c r="AB186" s="124"/>
      <c r="AC186" s="234"/>
    </row>
    <row r="187" spans="1:29" ht="31.5" hidden="1" customHeight="1" x14ac:dyDescent="0.25">
      <c r="B187" s="412" t="s">
        <v>218</v>
      </c>
      <c r="C187" s="315"/>
      <c r="D187" s="347" t="s">
        <v>9</v>
      </c>
      <c r="E187" s="328"/>
      <c r="F187" s="328"/>
      <c r="G187" s="318" t="s">
        <v>276</v>
      </c>
      <c r="H187" s="319">
        <f t="shared" ref="H187:AB187" si="54">SUM(H188:H190)</f>
        <v>241036.5</v>
      </c>
      <c r="I187" s="319">
        <f t="shared" si="54"/>
        <v>0</v>
      </c>
      <c r="J187" s="319">
        <f t="shared" si="54"/>
        <v>290107</v>
      </c>
      <c r="K187" s="319">
        <f t="shared" si="54"/>
        <v>0</v>
      </c>
      <c r="L187" s="319">
        <f t="shared" si="54"/>
        <v>0</v>
      </c>
      <c r="M187" s="319">
        <f t="shared" si="54"/>
        <v>36498</v>
      </c>
      <c r="N187" s="319">
        <f t="shared" si="54"/>
        <v>673</v>
      </c>
      <c r="O187" s="319">
        <f t="shared" si="54"/>
        <v>35825</v>
      </c>
      <c r="P187" s="319">
        <f t="shared" si="54"/>
        <v>3000</v>
      </c>
      <c r="Q187" s="319">
        <f t="shared" si="54"/>
        <v>0</v>
      </c>
      <c r="R187" s="319">
        <f t="shared" si="54"/>
        <v>3000</v>
      </c>
      <c r="S187" s="319">
        <f t="shared" si="54"/>
        <v>0</v>
      </c>
      <c r="T187" s="319">
        <f t="shared" si="54"/>
        <v>0</v>
      </c>
      <c r="U187" s="319">
        <f t="shared" si="54"/>
        <v>0</v>
      </c>
      <c r="V187" s="319">
        <f t="shared" si="54"/>
        <v>0</v>
      </c>
      <c r="W187" s="319">
        <f t="shared" si="54"/>
        <v>0</v>
      </c>
      <c r="X187" s="319">
        <f t="shared" si="54"/>
        <v>0</v>
      </c>
      <c r="Y187" s="319">
        <f t="shared" si="54"/>
        <v>0</v>
      </c>
      <c r="Z187" s="319">
        <f t="shared" si="54"/>
        <v>0</v>
      </c>
      <c r="AA187" s="319">
        <f t="shared" si="54"/>
        <v>0</v>
      </c>
      <c r="AB187" s="210">
        <f t="shared" si="54"/>
        <v>0</v>
      </c>
      <c r="AC187" s="234"/>
    </row>
    <row r="188" spans="1:29" ht="116.25" hidden="1" customHeight="1" outlineLevel="1" x14ac:dyDescent="0.25">
      <c r="A188" s="34" t="s">
        <v>385</v>
      </c>
      <c r="B188" s="353" t="s">
        <v>217</v>
      </c>
      <c r="C188" s="348"/>
      <c r="D188" s="347" t="s">
        <v>9</v>
      </c>
      <c r="E188" s="347" t="s">
        <v>13</v>
      </c>
      <c r="F188" s="347" t="s">
        <v>12</v>
      </c>
      <c r="G188" s="354" t="s">
        <v>508</v>
      </c>
      <c r="H188" s="302">
        <v>48638.400000000001</v>
      </c>
      <c r="I188" s="302"/>
      <c r="J188" s="302">
        <v>38372</v>
      </c>
      <c r="K188" s="324"/>
      <c r="L188" s="324"/>
      <c r="M188" s="319">
        <f>SUM(N188:O188)</f>
        <v>7716.5</v>
      </c>
      <c r="N188" s="324"/>
      <c r="O188" s="324">
        <v>7716.5</v>
      </c>
      <c r="P188" s="134"/>
      <c r="Q188" s="319"/>
      <c r="R188" s="325"/>
      <c r="S188" s="324"/>
      <c r="T188" s="409"/>
      <c r="U188" s="134"/>
      <c r="V188" s="319"/>
      <c r="W188" s="324"/>
      <c r="X188" s="324"/>
      <c r="Y188" s="379"/>
      <c r="Z188" s="324"/>
      <c r="AA188" s="324"/>
      <c r="AB188" s="124"/>
      <c r="AC188" s="234"/>
    </row>
    <row r="189" spans="1:29" ht="92.25" hidden="1" customHeight="1" outlineLevel="1" x14ac:dyDescent="0.25">
      <c r="A189" s="34">
        <v>520</v>
      </c>
      <c r="B189" s="353" t="s">
        <v>195</v>
      </c>
      <c r="C189" s="348"/>
      <c r="D189" s="347" t="s">
        <v>9</v>
      </c>
      <c r="E189" s="347" t="s">
        <v>13</v>
      </c>
      <c r="F189" s="347" t="s">
        <v>12</v>
      </c>
      <c r="G189" s="354" t="s">
        <v>509</v>
      </c>
      <c r="H189" s="302">
        <v>190398.1</v>
      </c>
      <c r="I189" s="302"/>
      <c r="J189" s="302">
        <v>246029</v>
      </c>
      <c r="K189" s="324"/>
      <c r="L189" s="324"/>
      <c r="M189" s="319">
        <f>SUM(N189:O189)</f>
        <v>28108.5</v>
      </c>
      <c r="N189" s="324"/>
      <c r="O189" s="324">
        <v>28108.5</v>
      </c>
      <c r="P189" s="134"/>
      <c r="Q189" s="319"/>
      <c r="R189" s="325"/>
      <c r="S189" s="324"/>
      <c r="T189" s="409"/>
      <c r="U189" s="134"/>
      <c r="V189" s="319"/>
      <c r="W189" s="324"/>
      <c r="X189" s="324"/>
      <c r="Y189" s="379"/>
      <c r="Z189" s="324"/>
      <c r="AA189" s="324"/>
      <c r="AB189" s="124"/>
      <c r="AC189" s="234"/>
    </row>
    <row r="190" spans="1:29" ht="67.5" hidden="1" customHeight="1" x14ac:dyDescent="0.25">
      <c r="B190" s="353" t="s">
        <v>568</v>
      </c>
      <c r="C190" s="348"/>
      <c r="D190" s="347" t="s">
        <v>9</v>
      </c>
      <c r="E190" s="347" t="s">
        <v>13</v>
      </c>
      <c r="F190" s="347" t="s">
        <v>12</v>
      </c>
      <c r="G190" s="354" t="s">
        <v>386</v>
      </c>
      <c r="H190" s="302">
        <v>2000</v>
      </c>
      <c r="I190" s="302"/>
      <c r="J190" s="302">
        <v>5706</v>
      </c>
      <c r="K190" s="324"/>
      <c r="L190" s="324"/>
      <c r="M190" s="319">
        <f>SUM(N190:O190)</f>
        <v>673</v>
      </c>
      <c r="N190" s="324">
        <v>673</v>
      </c>
      <c r="O190" s="324"/>
      <c r="P190" s="134">
        <v>3000</v>
      </c>
      <c r="Q190" s="319"/>
      <c r="R190" s="325">
        <v>3000</v>
      </c>
      <c r="S190" s="324"/>
      <c r="T190" s="409"/>
      <c r="U190" s="134">
        <v>0</v>
      </c>
      <c r="V190" s="319"/>
      <c r="W190" s="324"/>
      <c r="X190" s="324"/>
      <c r="Y190" s="379">
        <v>0</v>
      </c>
      <c r="Z190" s="324"/>
      <c r="AA190" s="324"/>
      <c r="AB190" s="124"/>
      <c r="AC190" s="234">
        <v>2000</v>
      </c>
    </row>
    <row r="191" spans="1:29" ht="33" hidden="1" customHeight="1" x14ac:dyDescent="0.25">
      <c r="A191" s="34" t="s">
        <v>177</v>
      </c>
      <c r="B191" s="312" t="s">
        <v>656</v>
      </c>
      <c r="C191" s="392"/>
      <c r="D191" s="413"/>
      <c r="E191" s="413"/>
      <c r="F191" s="413"/>
      <c r="G191" s="147" t="s">
        <v>288</v>
      </c>
      <c r="H191" s="148">
        <f t="shared" ref="H191:AA191" si="55">H192+H193+H202</f>
        <v>26497.4</v>
      </c>
      <c r="I191" s="148">
        <f t="shared" si="55"/>
        <v>0</v>
      </c>
      <c r="J191" s="148">
        <f t="shared" si="55"/>
        <v>27303.599999999999</v>
      </c>
      <c r="K191" s="148">
        <f t="shared" si="55"/>
        <v>19141.400000000001</v>
      </c>
      <c r="L191" s="148">
        <f t="shared" si="55"/>
        <v>0</v>
      </c>
      <c r="M191" s="148">
        <f t="shared" si="55"/>
        <v>18641.400000000001</v>
      </c>
      <c r="N191" s="148">
        <f t="shared" si="55"/>
        <v>18641.400000000001</v>
      </c>
      <c r="O191" s="148">
        <f t="shared" si="55"/>
        <v>0</v>
      </c>
      <c r="P191" s="148">
        <f t="shared" si="55"/>
        <v>21994.400000000001</v>
      </c>
      <c r="Q191" s="148">
        <f t="shared" si="55"/>
        <v>0</v>
      </c>
      <c r="R191" s="148">
        <f t="shared" si="55"/>
        <v>0</v>
      </c>
      <c r="S191" s="148">
        <f t="shared" si="55"/>
        <v>0</v>
      </c>
      <c r="T191" s="148">
        <f t="shared" si="55"/>
        <v>0</v>
      </c>
      <c r="U191" s="148">
        <f t="shared" si="55"/>
        <v>18975.7</v>
      </c>
      <c r="V191" s="148">
        <f t="shared" si="55"/>
        <v>0</v>
      </c>
      <c r="W191" s="148">
        <f t="shared" si="55"/>
        <v>0</v>
      </c>
      <c r="X191" s="148">
        <f t="shared" si="55"/>
        <v>0</v>
      </c>
      <c r="Y191" s="148">
        <f t="shared" si="55"/>
        <v>18333.099999999999</v>
      </c>
      <c r="Z191" s="148">
        <f t="shared" si="55"/>
        <v>0</v>
      </c>
      <c r="AA191" s="148">
        <f t="shared" si="55"/>
        <v>0</v>
      </c>
      <c r="AB191" s="209">
        <f>SUM(AB192:AB202)</f>
        <v>0</v>
      </c>
      <c r="AC191" s="233">
        <f>SUM(AC192:AC206)</f>
        <v>24000</v>
      </c>
    </row>
    <row r="192" spans="1:29" ht="64.5" hidden="1" customHeight="1" x14ac:dyDescent="0.25">
      <c r="B192" s="348" t="s">
        <v>657</v>
      </c>
      <c r="C192" s="348"/>
      <c r="D192" s="347" t="s">
        <v>9</v>
      </c>
      <c r="E192" s="347" t="s">
        <v>11</v>
      </c>
      <c r="F192" s="347" t="s">
        <v>17</v>
      </c>
      <c r="G192" s="354" t="s">
        <v>289</v>
      </c>
      <c r="H192" s="302">
        <v>13947.4</v>
      </c>
      <c r="I192" s="302"/>
      <c r="J192" s="302">
        <v>14055.6</v>
      </c>
      <c r="K192" s="324">
        <v>13448.5</v>
      </c>
      <c r="L192" s="324"/>
      <c r="M192" s="319">
        <f>SUM(N192:O192)</f>
        <v>12948.5</v>
      </c>
      <c r="N192" s="324">
        <v>12948.5</v>
      </c>
      <c r="O192" s="324"/>
      <c r="P192" s="134">
        <v>15185.6</v>
      </c>
      <c r="Q192" s="319"/>
      <c r="R192" s="325"/>
      <c r="S192" s="133"/>
      <c r="T192" s="324"/>
      <c r="U192" s="134">
        <v>15434.9</v>
      </c>
      <c r="V192" s="319"/>
      <c r="W192" s="324"/>
      <c r="X192" s="324"/>
      <c r="Y192" s="134">
        <v>15434.9</v>
      </c>
      <c r="Z192" s="324"/>
      <c r="AA192" s="324"/>
      <c r="AB192" s="124"/>
      <c r="AC192" s="234">
        <v>14000</v>
      </c>
    </row>
    <row r="193" spans="1:29" ht="0.75" hidden="1" customHeight="1" x14ac:dyDescent="0.25">
      <c r="B193" s="348" t="s">
        <v>409</v>
      </c>
      <c r="C193" s="348"/>
      <c r="D193" s="347"/>
      <c r="E193" s="347"/>
      <c r="F193" s="347"/>
      <c r="G193" s="354" t="s">
        <v>290</v>
      </c>
      <c r="H193" s="302">
        <f>SUM(H194:H200)</f>
        <v>2550</v>
      </c>
      <c r="I193" s="302">
        <f>SUM(I194:I200)</f>
        <v>0</v>
      </c>
      <c r="J193" s="302"/>
      <c r="K193" s="324"/>
      <c r="L193" s="324"/>
      <c r="M193" s="319"/>
      <c r="N193" s="324"/>
      <c r="O193" s="324"/>
      <c r="P193" s="134">
        <f>SUM(P194:Q200)</f>
        <v>0</v>
      </c>
      <c r="Q193" s="134">
        <f>SUM(Q194:R200)</f>
        <v>0</v>
      </c>
      <c r="R193" s="325">
        <f>SUM(R194:S200)</f>
        <v>0</v>
      </c>
      <c r="S193" s="302">
        <f t="shared" ref="S193:AA193" si="56">SUM(S194:S196)</f>
        <v>0</v>
      </c>
      <c r="T193" s="302">
        <f t="shared" si="56"/>
        <v>0</v>
      </c>
      <c r="U193" s="134">
        <f>SUM(U194:U200)</f>
        <v>0</v>
      </c>
      <c r="V193" s="134">
        <f t="shared" si="56"/>
        <v>0</v>
      </c>
      <c r="W193" s="134">
        <f t="shared" si="56"/>
        <v>0</v>
      </c>
      <c r="X193" s="302">
        <f t="shared" si="56"/>
        <v>0</v>
      </c>
      <c r="Y193" s="134">
        <f>SUM(Y194:Y201)</f>
        <v>0</v>
      </c>
      <c r="Z193" s="134">
        <f t="shared" si="56"/>
        <v>0</v>
      </c>
      <c r="AA193" s="302">
        <f t="shared" si="56"/>
        <v>0</v>
      </c>
      <c r="AB193" s="124"/>
      <c r="AC193" s="234"/>
    </row>
    <row r="194" spans="1:29" ht="27.75" hidden="1" customHeight="1" outlineLevel="2" x14ac:dyDescent="0.25">
      <c r="B194" s="348" t="s">
        <v>404</v>
      </c>
      <c r="C194" s="348"/>
      <c r="D194" s="347"/>
      <c r="E194" s="347"/>
      <c r="F194" s="347"/>
      <c r="G194" s="354" t="s">
        <v>290</v>
      </c>
      <c r="H194" s="302">
        <v>100</v>
      </c>
      <c r="I194" s="302"/>
      <c r="J194" s="302">
        <v>150</v>
      </c>
      <c r="K194" s="324"/>
      <c r="L194" s="324"/>
      <c r="M194" s="319"/>
      <c r="N194" s="324"/>
      <c r="O194" s="324"/>
      <c r="P194" s="134"/>
      <c r="Q194" s="319"/>
      <c r="R194" s="325"/>
      <c r="S194" s="133"/>
      <c r="T194" s="324"/>
      <c r="U194" s="134"/>
      <c r="V194" s="319"/>
      <c r="W194" s="324"/>
      <c r="X194" s="324"/>
      <c r="Y194" s="134"/>
      <c r="Z194" s="324"/>
      <c r="AA194" s="324"/>
      <c r="AB194" s="124"/>
      <c r="AC194" s="234"/>
    </row>
    <row r="195" spans="1:29" ht="22.5" hidden="1" customHeight="1" outlineLevel="2" x14ac:dyDescent="0.25">
      <c r="B195" s="348" t="s">
        <v>405</v>
      </c>
      <c r="C195" s="348"/>
      <c r="D195" s="347"/>
      <c r="E195" s="347"/>
      <c r="F195" s="347"/>
      <c r="G195" s="354" t="s">
        <v>290</v>
      </c>
      <c r="H195" s="302">
        <v>500</v>
      </c>
      <c r="I195" s="302"/>
      <c r="J195" s="302"/>
      <c r="K195" s="324"/>
      <c r="L195" s="324"/>
      <c r="M195" s="319"/>
      <c r="N195" s="324"/>
      <c r="O195" s="324"/>
      <c r="P195" s="134"/>
      <c r="Q195" s="319"/>
      <c r="R195" s="325"/>
      <c r="S195" s="133"/>
      <c r="T195" s="324"/>
      <c r="U195" s="134"/>
      <c r="V195" s="319"/>
      <c r="W195" s="324"/>
      <c r="X195" s="324"/>
      <c r="Y195" s="134"/>
      <c r="Z195" s="324"/>
      <c r="AA195" s="324"/>
      <c r="AB195" s="124"/>
      <c r="AC195" s="234"/>
    </row>
    <row r="196" spans="1:29" ht="24.75" hidden="1" customHeight="1" outlineLevel="2" x14ac:dyDescent="0.25">
      <c r="B196" s="348" t="s">
        <v>353</v>
      </c>
      <c r="C196" s="348"/>
      <c r="D196" s="347"/>
      <c r="E196" s="347"/>
      <c r="F196" s="347"/>
      <c r="G196" s="354" t="s">
        <v>290</v>
      </c>
      <c r="H196" s="302">
        <v>300</v>
      </c>
      <c r="I196" s="302"/>
      <c r="J196" s="302">
        <v>443</v>
      </c>
      <c r="K196" s="324"/>
      <c r="L196" s="324"/>
      <c r="M196" s="319"/>
      <c r="N196" s="324"/>
      <c r="O196" s="324"/>
      <c r="P196" s="134"/>
      <c r="Q196" s="319"/>
      <c r="R196" s="325"/>
      <c r="S196" s="133"/>
      <c r="T196" s="324"/>
      <c r="U196" s="134"/>
      <c r="V196" s="319"/>
      <c r="W196" s="324"/>
      <c r="X196" s="324"/>
      <c r="Y196" s="134"/>
      <c r="Z196" s="324"/>
      <c r="AA196" s="324"/>
      <c r="AB196" s="124"/>
      <c r="AC196" s="234"/>
    </row>
    <row r="197" spans="1:29" ht="24.75" hidden="1" customHeight="1" outlineLevel="2" x14ac:dyDescent="0.25">
      <c r="B197" s="348" t="s">
        <v>406</v>
      </c>
      <c r="C197" s="348"/>
      <c r="D197" s="347"/>
      <c r="E197" s="347"/>
      <c r="F197" s="347"/>
      <c r="G197" s="354" t="s">
        <v>290</v>
      </c>
      <c r="H197" s="302"/>
      <c r="I197" s="302"/>
      <c r="J197" s="302">
        <v>49.6</v>
      </c>
      <c r="K197" s="324"/>
      <c r="L197" s="324"/>
      <c r="M197" s="319"/>
      <c r="N197" s="324"/>
      <c r="O197" s="324"/>
      <c r="P197" s="134"/>
      <c r="Q197" s="319"/>
      <c r="R197" s="325"/>
      <c r="S197" s="133"/>
      <c r="T197" s="324"/>
      <c r="U197" s="134"/>
      <c r="V197" s="319"/>
      <c r="W197" s="324"/>
      <c r="X197" s="324"/>
      <c r="Y197" s="134"/>
      <c r="Z197" s="324"/>
      <c r="AA197" s="324"/>
      <c r="AB197" s="124"/>
      <c r="AC197" s="234"/>
    </row>
    <row r="198" spans="1:29" ht="24.75" hidden="1" customHeight="1" outlineLevel="2" x14ac:dyDescent="0.25">
      <c r="B198" s="348" t="s">
        <v>407</v>
      </c>
      <c r="C198" s="348"/>
      <c r="D198" s="347"/>
      <c r="E198" s="347"/>
      <c r="F198" s="347"/>
      <c r="G198" s="354" t="s">
        <v>290</v>
      </c>
      <c r="H198" s="302">
        <v>50</v>
      </c>
      <c r="I198" s="302"/>
      <c r="J198" s="302"/>
      <c r="K198" s="324"/>
      <c r="L198" s="324"/>
      <c r="M198" s="319"/>
      <c r="N198" s="324"/>
      <c r="O198" s="324"/>
      <c r="P198" s="134"/>
      <c r="Q198" s="319"/>
      <c r="R198" s="325"/>
      <c r="S198" s="133"/>
      <c r="T198" s="324"/>
      <c r="U198" s="134"/>
      <c r="V198" s="319"/>
      <c r="W198" s="324"/>
      <c r="X198" s="324"/>
      <c r="Y198" s="134"/>
      <c r="Z198" s="324"/>
      <c r="AA198" s="324"/>
      <c r="AB198" s="124"/>
      <c r="AC198" s="234"/>
    </row>
    <row r="199" spans="1:29" ht="24.75" hidden="1" customHeight="1" outlineLevel="2" x14ac:dyDescent="0.25">
      <c r="B199" s="348" t="s">
        <v>408</v>
      </c>
      <c r="C199" s="348"/>
      <c r="D199" s="347"/>
      <c r="E199" s="347"/>
      <c r="F199" s="347"/>
      <c r="G199" s="354" t="s">
        <v>290</v>
      </c>
      <c r="H199" s="302">
        <v>100</v>
      </c>
      <c r="I199" s="302"/>
      <c r="J199" s="302"/>
      <c r="K199" s="324"/>
      <c r="L199" s="324"/>
      <c r="M199" s="319"/>
      <c r="N199" s="324"/>
      <c r="O199" s="324"/>
      <c r="P199" s="134"/>
      <c r="Q199" s="319"/>
      <c r="R199" s="325"/>
      <c r="S199" s="133"/>
      <c r="T199" s="324"/>
      <c r="U199" s="134"/>
      <c r="V199" s="319"/>
      <c r="W199" s="324"/>
      <c r="X199" s="324"/>
      <c r="Y199" s="134"/>
      <c r="Z199" s="324"/>
      <c r="AA199" s="324"/>
      <c r="AB199" s="124"/>
      <c r="AC199" s="234"/>
    </row>
    <row r="200" spans="1:29" ht="24.75" hidden="1" customHeight="1" outlineLevel="2" x14ac:dyDescent="0.25">
      <c r="B200" s="348" t="s">
        <v>439</v>
      </c>
      <c r="C200" s="348"/>
      <c r="D200" s="347"/>
      <c r="E200" s="347"/>
      <c r="F200" s="347"/>
      <c r="G200" s="354" t="s">
        <v>290</v>
      </c>
      <c r="H200" s="302">
        <v>1500</v>
      </c>
      <c r="I200" s="302"/>
      <c r="J200" s="302">
        <v>0</v>
      </c>
      <c r="K200" s="324"/>
      <c r="L200" s="324"/>
      <c r="M200" s="319"/>
      <c r="N200" s="324"/>
      <c r="O200" s="324"/>
      <c r="P200" s="134"/>
      <c r="Q200" s="319"/>
      <c r="R200" s="325"/>
      <c r="S200" s="133"/>
      <c r="T200" s="324"/>
      <c r="U200" s="134"/>
      <c r="V200" s="319"/>
      <c r="W200" s="324"/>
      <c r="X200" s="324"/>
      <c r="Y200" s="134"/>
      <c r="Z200" s="324"/>
      <c r="AA200" s="324"/>
      <c r="AB200" s="124"/>
      <c r="AC200" s="234"/>
    </row>
    <row r="201" spans="1:29" ht="2.25" hidden="1" customHeight="1" collapsed="1" x14ac:dyDescent="0.25">
      <c r="B201" s="348" t="s">
        <v>339</v>
      </c>
      <c r="C201" s="385"/>
      <c r="D201" s="331" t="s">
        <v>9</v>
      </c>
      <c r="E201" s="331" t="s">
        <v>11</v>
      </c>
      <c r="F201" s="331" t="s">
        <v>17</v>
      </c>
      <c r="G201" s="332" t="s">
        <v>290</v>
      </c>
      <c r="H201" s="302"/>
      <c r="I201" s="302"/>
      <c r="J201" s="302">
        <v>0</v>
      </c>
      <c r="K201" s="133"/>
      <c r="L201" s="133"/>
      <c r="M201" s="319">
        <f t="shared" ref="M201:M206" si="57">SUM(N201:O201)</f>
        <v>500</v>
      </c>
      <c r="N201" s="133">
        <v>500</v>
      </c>
      <c r="O201" s="133"/>
      <c r="P201" s="134">
        <v>0</v>
      </c>
      <c r="Q201" s="319">
        <f>SUM(S201:T201)</f>
        <v>0</v>
      </c>
      <c r="R201" s="325"/>
      <c r="S201" s="133"/>
      <c r="T201" s="133"/>
      <c r="U201" s="134">
        <v>0</v>
      </c>
      <c r="V201" s="319">
        <f t="shared" ref="V201:V206" si="58">SUM(W201:X201)</f>
        <v>0</v>
      </c>
      <c r="W201" s="133"/>
      <c r="X201" s="133"/>
      <c r="Y201" s="379">
        <f>SUM(Z201)</f>
        <v>0</v>
      </c>
      <c r="Z201" s="133"/>
      <c r="AA201" s="133"/>
      <c r="AB201" s="124"/>
      <c r="AC201" s="234"/>
    </row>
    <row r="202" spans="1:29" ht="80.25" hidden="1" customHeight="1" x14ac:dyDescent="0.25">
      <c r="B202" s="348" t="s">
        <v>658</v>
      </c>
      <c r="C202" s="334"/>
      <c r="D202" s="331"/>
      <c r="E202" s="331"/>
      <c r="F202" s="331"/>
      <c r="G202" s="332" t="s">
        <v>290</v>
      </c>
      <c r="H202" s="252">
        <v>10000</v>
      </c>
      <c r="I202" s="252"/>
      <c r="J202" s="302">
        <v>13248</v>
      </c>
      <c r="K202" s="133">
        <f>SUM(K203:K206)</f>
        <v>5692.9</v>
      </c>
      <c r="L202" s="133">
        <f>SUM(L203:L206)</f>
        <v>0</v>
      </c>
      <c r="M202" s="253">
        <f t="shared" si="57"/>
        <v>5692.9</v>
      </c>
      <c r="N202" s="133">
        <f>SUM(N203:N206)</f>
        <v>5692.9</v>
      </c>
      <c r="O202" s="133">
        <f>SUM(O203:O206)</f>
        <v>0</v>
      </c>
      <c r="P202" s="250">
        <v>6808.8</v>
      </c>
      <c r="Q202" s="253"/>
      <c r="R202" s="251"/>
      <c r="S202" s="133"/>
      <c r="T202" s="133"/>
      <c r="U202" s="134">
        <v>3540.8</v>
      </c>
      <c r="V202" s="253"/>
      <c r="W202" s="133"/>
      <c r="X202" s="133"/>
      <c r="Y202" s="379">
        <v>2898.2</v>
      </c>
      <c r="Z202" s="133"/>
      <c r="AA202" s="133"/>
      <c r="AB202" s="220"/>
      <c r="AC202" s="234">
        <v>10000</v>
      </c>
    </row>
    <row r="203" spans="1:29" ht="24" hidden="1" customHeight="1" outlineLevel="1" x14ac:dyDescent="0.25">
      <c r="B203" s="348" t="s">
        <v>225</v>
      </c>
      <c r="C203" s="334"/>
      <c r="D203" s="331" t="s">
        <v>18</v>
      </c>
      <c r="E203" s="331" t="s">
        <v>11</v>
      </c>
      <c r="F203" s="331" t="s">
        <v>17</v>
      </c>
      <c r="G203" s="332" t="s">
        <v>290</v>
      </c>
      <c r="H203" s="325"/>
      <c r="I203" s="325"/>
      <c r="J203" s="319"/>
      <c r="K203" s="133"/>
      <c r="L203" s="133"/>
      <c r="M203" s="319">
        <f t="shared" si="57"/>
        <v>116.3</v>
      </c>
      <c r="N203" s="133">
        <v>116.3</v>
      </c>
      <c r="O203" s="133"/>
      <c r="P203" s="134"/>
      <c r="Q203" s="319">
        <f>SUM(S203:T203)</f>
        <v>0</v>
      </c>
      <c r="R203" s="325"/>
      <c r="S203" s="133"/>
      <c r="T203" s="133"/>
      <c r="U203" s="134"/>
      <c r="V203" s="319">
        <f t="shared" si="58"/>
        <v>0</v>
      </c>
      <c r="W203" s="133"/>
      <c r="X203" s="133"/>
      <c r="Y203" s="134">
        <f>SUM(Z203:AA203)</f>
        <v>0</v>
      </c>
      <c r="Z203" s="133"/>
      <c r="AA203" s="133"/>
      <c r="AB203" s="124"/>
      <c r="AC203" s="234"/>
    </row>
    <row r="204" spans="1:29" ht="24" hidden="1" customHeight="1" outlineLevel="1" x14ac:dyDescent="0.25">
      <c r="B204" s="348" t="s">
        <v>226</v>
      </c>
      <c r="C204" s="334"/>
      <c r="D204" s="331" t="s">
        <v>6</v>
      </c>
      <c r="E204" s="331" t="s">
        <v>11</v>
      </c>
      <c r="F204" s="331" t="s">
        <v>17</v>
      </c>
      <c r="G204" s="332" t="s">
        <v>290</v>
      </c>
      <c r="H204" s="325"/>
      <c r="I204" s="325"/>
      <c r="J204" s="319"/>
      <c r="K204" s="133"/>
      <c r="L204" s="133"/>
      <c r="M204" s="319">
        <f t="shared" si="57"/>
        <v>30.9</v>
      </c>
      <c r="N204" s="133">
        <v>30.9</v>
      </c>
      <c r="O204" s="133"/>
      <c r="P204" s="134"/>
      <c r="Q204" s="319">
        <f>SUM(S204:T204)</f>
        <v>0</v>
      </c>
      <c r="R204" s="325"/>
      <c r="S204" s="133"/>
      <c r="T204" s="133"/>
      <c r="U204" s="134"/>
      <c r="V204" s="319">
        <f t="shared" si="58"/>
        <v>0</v>
      </c>
      <c r="W204" s="133"/>
      <c r="X204" s="133"/>
      <c r="Y204" s="134">
        <f>SUM(Z204:AA204)</f>
        <v>0</v>
      </c>
      <c r="Z204" s="133"/>
      <c r="AA204" s="133"/>
      <c r="AB204" s="124"/>
      <c r="AC204" s="234"/>
    </row>
    <row r="205" spans="1:29" ht="24" hidden="1" customHeight="1" outlineLevel="1" x14ac:dyDescent="0.25">
      <c r="B205" s="348" t="s">
        <v>353</v>
      </c>
      <c r="C205" s="334"/>
      <c r="D205" s="331" t="s">
        <v>25</v>
      </c>
      <c r="E205" s="331" t="s">
        <v>11</v>
      </c>
      <c r="F205" s="331" t="s">
        <v>17</v>
      </c>
      <c r="G205" s="332" t="s">
        <v>290</v>
      </c>
      <c r="H205" s="325"/>
      <c r="I205" s="325"/>
      <c r="J205" s="319"/>
      <c r="K205" s="133"/>
      <c r="L205" s="133"/>
      <c r="M205" s="319">
        <f t="shared" si="57"/>
        <v>5437.4</v>
      </c>
      <c r="N205" s="133">
        <v>5437.4</v>
      </c>
      <c r="O205" s="133"/>
      <c r="P205" s="134"/>
      <c r="Q205" s="319">
        <f>SUM(S205:T205)</f>
        <v>0</v>
      </c>
      <c r="R205" s="325"/>
      <c r="S205" s="133"/>
      <c r="T205" s="133"/>
      <c r="U205" s="134"/>
      <c r="V205" s="319">
        <f t="shared" si="58"/>
        <v>0</v>
      </c>
      <c r="W205" s="133"/>
      <c r="X205" s="133"/>
      <c r="Y205" s="134">
        <f>SUM(Z205:AA205)</f>
        <v>0</v>
      </c>
      <c r="Z205" s="133"/>
      <c r="AA205" s="133"/>
      <c r="AB205" s="124"/>
      <c r="AC205" s="234"/>
    </row>
    <row r="206" spans="1:29" ht="25.5" hidden="1" customHeight="1" outlineLevel="1" x14ac:dyDescent="0.25">
      <c r="B206" s="348" t="s">
        <v>227</v>
      </c>
      <c r="C206" s="348"/>
      <c r="D206" s="347" t="s">
        <v>9</v>
      </c>
      <c r="E206" s="347" t="s">
        <v>11</v>
      </c>
      <c r="F206" s="347" t="s">
        <v>17</v>
      </c>
      <c r="G206" s="354" t="s">
        <v>290</v>
      </c>
      <c r="H206" s="325"/>
      <c r="I206" s="325"/>
      <c r="J206" s="319"/>
      <c r="K206" s="324">
        <v>5692.9</v>
      </c>
      <c r="L206" s="324"/>
      <c r="M206" s="319">
        <f t="shared" si="57"/>
        <v>108.3</v>
      </c>
      <c r="N206" s="324">
        <v>108.3</v>
      </c>
      <c r="O206" s="324"/>
      <c r="P206" s="134"/>
      <c r="Q206" s="319">
        <f>SUM(S206:T206)</f>
        <v>5030.1000000000004</v>
      </c>
      <c r="R206" s="325"/>
      <c r="S206" s="133">
        <v>5030.1000000000004</v>
      </c>
      <c r="T206" s="324"/>
      <c r="U206" s="134"/>
      <c r="V206" s="319">
        <f t="shared" si="58"/>
        <v>883.1</v>
      </c>
      <c r="W206" s="324">
        <v>883.1</v>
      </c>
      <c r="X206" s="324"/>
      <c r="Y206" s="134">
        <f>SUM(Z206:AA206)</f>
        <v>0</v>
      </c>
      <c r="Z206" s="324"/>
      <c r="AA206" s="324"/>
      <c r="AB206" s="124"/>
      <c r="AC206" s="234"/>
    </row>
    <row r="207" spans="1:29" ht="29.25" hidden="1" customHeight="1" collapsed="1" x14ac:dyDescent="0.25">
      <c r="A207" s="34" t="s">
        <v>177</v>
      </c>
      <c r="B207" s="312" t="s">
        <v>659</v>
      </c>
      <c r="C207" s="392"/>
      <c r="D207" s="146"/>
      <c r="E207" s="146"/>
      <c r="F207" s="146"/>
      <c r="G207" s="147" t="s">
        <v>66</v>
      </c>
      <c r="H207" s="148">
        <f t="shared" ref="H207:AB207" si="59">SUM(H208+H221+H225)</f>
        <v>189751.4</v>
      </c>
      <c r="I207" s="148">
        <f t="shared" si="59"/>
        <v>0</v>
      </c>
      <c r="J207" s="148">
        <f t="shared" si="59"/>
        <v>196233.8</v>
      </c>
      <c r="K207" s="148">
        <f t="shared" si="59"/>
        <v>29083.599999999999</v>
      </c>
      <c r="L207" s="148">
        <f t="shared" si="59"/>
        <v>59157.599999999999</v>
      </c>
      <c r="M207" s="148">
        <f t="shared" si="59"/>
        <v>117095.1</v>
      </c>
      <c r="N207" s="148">
        <f t="shared" si="59"/>
        <v>52937.5</v>
      </c>
      <c r="O207" s="148">
        <f t="shared" si="59"/>
        <v>64157.599999999999</v>
      </c>
      <c r="P207" s="148">
        <f t="shared" si="59"/>
        <v>280162.09999999998</v>
      </c>
      <c r="Q207" s="148">
        <f t="shared" si="59"/>
        <v>0</v>
      </c>
      <c r="R207" s="148">
        <f t="shared" si="59"/>
        <v>177646</v>
      </c>
      <c r="S207" s="148">
        <f t="shared" si="59"/>
        <v>0</v>
      </c>
      <c r="T207" s="148">
        <f t="shared" si="59"/>
        <v>61411.8</v>
      </c>
      <c r="U207" s="148">
        <f t="shared" si="59"/>
        <v>249978</v>
      </c>
      <c r="V207" s="148">
        <f t="shared" si="59"/>
        <v>0</v>
      </c>
      <c r="W207" s="148">
        <f t="shared" si="59"/>
        <v>135704.6</v>
      </c>
      <c r="X207" s="148">
        <f t="shared" si="59"/>
        <v>53825.1</v>
      </c>
      <c r="Y207" s="148">
        <f t="shared" si="59"/>
        <v>368937.2</v>
      </c>
      <c r="Z207" s="148">
        <f t="shared" si="59"/>
        <v>122371.3</v>
      </c>
      <c r="AA207" s="148">
        <f t="shared" si="59"/>
        <v>54553.8</v>
      </c>
      <c r="AB207" s="209">
        <f t="shared" si="59"/>
        <v>0</v>
      </c>
      <c r="AC207" s="233">
        <f>SUM(AC208:AC228)</f>
        <v>79350</v>
      </c>
    </row>
    <row r="208" spans="1:29" ht="36.75" hidden="1" customHeight="1" x14ac:dyDescent="0.25">
      <c r="B208" s="414" t="s">
        <v>258</v>
      </c>
      <c r="C208" s="393"/>
      <c r="D208" s="328"/>
      <c r="E208" s="328"/>
      <c r="F208" s="328"/>
      <c r="G208" s="318" t="s">
        <v>291</v>
      </c>
      <c r="H208" s="319">
        <f t="shared" ref="H208:AB208" si="60">SUM(H209:H220)</f>
        <v>110465.8</v>
      </c>
      <c r="I208" s="319">
        <f t="shared" si="60"/>
        <v>0</v>
      </c>
      <c r="J208" s="319">
        <f>SUM(J209:J220)</f>
        <v>107465.8</v>
      </c>
      <c r="K208" s="319">
        <f t="shared" si="60"/>
        <v>6113.6</v>
      </c>
      <c r="L208" s="319">
        <f t="shared" si="60"/>
        <v>59157.599999999999</v>
      </c>
      <c r="M208" s="319">
        <f t="shared" si="60"/>
        <v>73625.100000000006</v>
      </c>
      <c r="N208" s="319">
        <f t="shared" si="60"/>
        <v>9467.5</v>
      </c>
      <c r="O208" s="319">
        <f t="shared" si="60"/>
        <v>64157.599999999999</v>
      </c>
      <c r="P208" s="319">
        <f t="shared" si="60"/>
        <v>103035.7</v>
      </c>
      <c r="Q208" s="319">
        <f t="shared" si="60"/>
        <v>0</v>
      </c>
      <c r="R208" s="319">
        <f t="shared" si="60"/>
        <v>60246</v>
      </c>
      <c r="S208" s="319">
        <f t="shared" si="60"/>
        <v>0</v>
      </c>
      <c r="T208" s="319">
        <f t="shared" si="60"/>
        <v>61411.8</v>
      </c>
      <c r="U208" s="319">
        <f t="shared" si="60"/>
        <v>73915.5</v>
      </c>
      <c r="V208" s="319">
        <f t="shared" si="60"/>
        <v>0</v>
      </c>
      <c r="W208" s="319">
        <f t="shared" si="60"/>
        <v>27632.9</v>
      </c>
      <c r="X208" s="319">
        <f t="shared" si="60"/>
        <v>53825.1</v>
      </c>
      <c r="Y208" s="319">
        <f t="shared" si="60"/>
        <v>182218.2</v>
      </c>
      <c r="Z208" s="319">
        <f t="shared" si="60"/>
        <v>19371.3</v>
      </c>
      <c r="AA208" s="319">
        <f>SUM(AA209:AA220)</f>
        <v>54553.8</v>
      </c>
      <c r="AB208" s="221">
        <f t="shared" si="60"/>
        <v>0</v>
      </c>
      <c r="AC208" s="234"/>
    </row>
    <row r="209" spans="1:29" ht="84.75" hidden="1" customHeight="1" x14ac:dyDescent="0.25">
      <c r="B209" s="353" t="s">
        <v>660</v>
      </c>
      <c r="C209" s="348"/>
      <c r="D209" s="347" t="s">
        <v>9</v>
      </c>
      <c r="E209" s="347" t="s">
        <v>11</v>
      </c>
      <c r="F209" s="347" t="s">
        <v>8</v>
      </c>
      <c r="G209" s="354" t="s">
        <v>355</v>
      </c>
      <c r="H209" s="302">
        <v>3000</v>
      </c>
      <c r="I209" s="302"/>
      <c r="J209" s="302"/>
      <c r="K209" s="324"/>
      <c r="L209" s="324"/>
      <c r="M209" s="319">
        <f>SUM(N209:O209)</f>
        <v>0</v>
      </c>
      <c r="N209" s="324"/>
      <c r="O209" s="324"/>
      <c r="P209" s="134">
        <v>5185.3999999999996</v>
      </c>
      <c r="Q209" s="319"/>
      <c r="R209" s="397">
        <v>0</v>
      </c>
      <c r="S209" s="324"/>
      <c r="T209" s="324"/>
      <c r="U209" s="134">
        <v>5506.9</v>
      </c>
      <c r="V209" s="319"/>
      <c r="W209" s="324"/>
      <c r="X209" s="324"/>
      <c r="Y209" s="379">
        <v>9415.2000000000007</v>
      </c>
      <c r="Z209" s="324"/>
      <c r="AA209" s="324"/>
      <c r="AB209" s="124"/>
      <c r="AC209" s="237"/>
    </row>
    <row r="210" spans="1:29" ht="93.75" hidden="1" customHeight="1" x14ac:dyDescent="0.25">
      <c r="B210" s="353" t="s">
        <v>661</v>
      </c>
      <c r="C210" s="348"/>
      <c r="D210" s="347" t="s">
        <v>9</v>
      </c>
      <c r="E210" s="347" t="s">
        <v>11</v>
      </c>
      <c r="F210" s="347" t="s">
        <v>8</v>
      </c>
      <c r="G210" s="354" t="s">
        <v>355</v>
      </c>
      <c r="H210" s="416"/>
      <c r="I210" s="416"/>
      <c r="J210" s="396"/>
      <c r="K210" s="324"/>
      <c r="L210" s="133"/>
      <c r="M210" s="319">
        <f>SUM(N210:O210)</f>
        <v>90.5</v>
      </c>
      <c r="N210" s="324">
        <v>90.5</v>
      </c>
      <c r="O210" s="324"/>
      <c r="P210" s="134">
        <v>10813.8</v>
      </c>
      <c r="Q210" s="319"/>
      <c r="R210" s="397">
        <v>2513.8000000000002</v>
      </c>
      <c r="S210" s="324"/>
      <c r="T210" s="324"/>
      <c r="U210" s="415">
        <v>0</v>
      </c>
      <c r="V210" s="319"/>
      <c r="W210" s="338">
        <v>8300</v>
      </c>
      <c r="X210" s="324"/>
      <c r="Y210" s="379"/>
      <c r="Z210" s="324"/>
      <c r="AA210" s="324"/>
      <c r="AB210" s="124"/>
      <c r="AC210" s="237"/>
    </row>
    <row r="211" spans="1:29" ht="96.75" hidden="1" customHeight="1" x14ac:dyDescent="0.25">
      <c r="B211" s="353" t="s">
        <v>662</v>
      </c>
      <c r="C211" s="348"/>
      <c r="D211" s="347" t="s">
        <v>9</v>
      </c>
      <c r="E211" s="347" t="s">
        <v>11</v>
      </c>
      <c r="F211" s="347" t="s">
        <v>8</v>
      </c>
      <c r="G211" s="354" t="s">
        <v>355</v>
      </c>
      <c r="H211" s="396">
        <v>26000</v>
      </c>
      <c r="I211" s="396"/>
      <c r="J211" s="396">
        <v>25997</v>
      </c>
      <c r="K211" s="324"/>
      <c r="L211" s="133"/>
      <c r="M211" s="319"/>
      <c r="N211" s="324"/>
      <c r="O211" s="324"/>
      <c r="P211" s="134">
        <v>63643.5</v>
      </c>
      <c r="Q211" s="319"/>
      <c r="R211" s="325">
        <v>38000</v>
      </c>
      <c r="S211" s="324"/>
      <c r="T211" s="339"/>
      <c r="U211" s="415">
        <v>45973.8</v>
      </c>
      <c r="V211" s="319"/>
      <c r="W211" s="324"/>
      <c r="X211" s="339"/>
      <c r="Y211" s="379">
        <v>150368.20000000001</v>
      </c>
      <c r="Z211" s="324"/>
      <c r="AA211" s="339"/>
      <c r="AB211" s="124"/>
      <c r="AC211" s="234">
        <v>50000</v>
      </c>
    </row>
    <row r="212" spans="1:29" ht="78.75" hidden="1" customHeight="1" x14ac:dyDescent="0.25">
      <c r="B212" s="353" t="s">
        <v>663</v>
      </c>
      <c r="C212" s="348"/>
      <c r="D212" s="347" t="s">
        <v>9</v>
      </c>
      <c r="E212" s="347" t="s">
        <v>11</v>
      </c>
      <c r="F212" s="347" t="s">
        <v>8</v>
      </c>
      <c r="G212" s="354" t="s">
        <v>292</v>
      </c>
      <c r="H212" s="396">
        <v>3248</v>
      </c>
      <c r="I212" s="396"/>
      <c r="J212" s="396">
        <v>3251</v>
      </c>
      <c r="K212" s="324">
        <v>3113.6</v>
      </c>
      <c r="L212" s="324"/>
      <c r="M212" s="319">
        <f>SUM(N212:O212)</f>
        <v>3377</v>
      </c>
      <c r="N212" s="324">
        <v>3377</v>
      </c>
      <c r="O212" s="324"/>
      <c r="P212" s="134">
        <v>3893</v>
      </c>
      <c r="Q212" s="319"/>
      <c r="R212" s="397">
        <v>3232.2</v>
      </c>
      <c r="S212" s="324"/>
      <c r="T212" s="324"/>
      <c r="U212" s="415">
        <v>0</v>
      </c>
      <c r="V212" s="319"/>
      <c r="W212" s="324">
        <v>660.9</v>
      </c>
      <c r="X212" s="324"/>
      <c r="Y212" s="417">
        <v>0</v>
      </c>
      <c r="Z212" s="324">
        <v>0</v>
      </c>
      <c r="AA212" s="324"/>
      <c r="AB212" s="124"/>
      <c r="AC212" s="237">
        <v>3248</v>
      </c>
    </row>
    <row r="213" spans="1:29" ht="78.75" hidden="1" customHeight="1" x14ac:dyDescent="0.25">
      <c r="A213" s="34">
        <v>522</v>
      </c>
      <c r="B213" s="353" t="s">
        <v>664</v>
      </c>
      <c r="C213" s="348"/>
      <c r="D213" s="347" t="s">
        <v>9</v>
      </c>
      <c r="E213" s="347" t="s">
        <v>11</v>
      </c>
      <c r="F213" s="347" t="s">
        <v>8</v>
      </c>
      <c r="G213" s="375" t="s">
        <v>510</v>
      </c>
      <c r="H213" s="302">
        <v>61717.8</v>
      </c>
      <c r="I213" s="302"/>
      <c r="J213" s="302">
        <v>61717.8</v>
      </c>
      <c r="K213" s="324"/>
      <c r="L213" s="133">
        <v>59157.599999999999</v>
      </c>
      <c r="M213" s="319">
        <f>SUM(N213:O213)</f>
        <v>64157.599999999999</v>
      </c>
      <c r="N213" s="324"/>
      <c r="O213" s="324">
        <v>64157.599999999999</v>
      </c>
      <c r="P213" s="134"/>
      <c r="Q213" s="319"/>
      <c r="R213" s="325"/>
      <c r="S213" s="324"/>
      <c r="T213" s="339">
        <v>61411.8</v>
      </c>
      <c r="U213" s="134"/>
      <c r="V213" s="319"/>
      <c r="W213" s="324"/>
      <c r="X213" s="339">
        <v>12549.4</v>
      </c>
      <c r="Y213" s="379"/>
      <c r="Z213" s="324"/>
      <c r="AA213" s="339">
        <v>0</v>
      </c>
      <c r="AB213" s="124"/>
      <c r="AC213" s="234"/>
    </row>
    <row r="214" spans="1:29" ht="81.75" hidden="1" customHeight="1" x14ac:dyDescent="0.25">
      <c r="B214" s="353" t="s">
        <v>601</v>
      </c>
      <c r="C214" s="348"/>
      <c r="D214" s="347"/>
      <c r="E214" s="347"/>
      <c r="F214" s="347"/>
      <c r="G214" s="375"/>
      <c r="H214" s="302"/>
      <c r="I214" s="302"/>
      <c r="J214" s="302"/>
      <c r="K214" s="324"/>
      <c r="L214" s="133"/>
      <c r="M214" s="319"/>
      <c r="N214" s="324"/>
      <c r="O214" s="324"/>
      <c r="P214" s="134"/>
      <c r="Q214" s="319"/>
      <c r="R214" s="325"/>
      <c r="S214" s="324"/>
      <c r="T214" s="339"/>
      <c r="U214" s="134"/>
      <c r="V214" s="319"/>
      <c r="W214" s="324"/>
      <c r="X214" s="339"/>
      <c r="Y214" s="379"/>
      <c r="Z214" s="324"/>
      <c r="AA214" s="339"/>
      <c r="AB214" s="124"/>
      <c r="AC214" s="234"/>
    </row>
    <row r="215" spans="1:29" ht="96" hidden="1" customHeight="1" x14ac:dyDescent="0.25">
      <c r="B215" s="353" t="s">
        <v>665</v>
      </c>
      <c r="C215" s="348"/>
      <c r="D215" s="347"/>
      <c r="E215" s="347"/>
      <c r="F215" s="347"/>
      <c r="G215" s="354" t="s">
        <v>292</v>
      </c>
      <c r="H215" s="302"/>
      <c r="I215" s="302"/>
      <c r="J215" s="302"/>
      <c r="K215" s="324"/>
      <c r="L215" s="133"/>
      <c r="M215" s="319"/>
      <c r="N215" s="324"/>
      <c r="O215" s="324"/>
      <c r="P215" s="134">
        <v>0</v>
      </c>
      <c r="Q215" s="319"/>
      <c r="R215" s="325">
        <v>0</v>
      </c>
      <c r="S215" s="324"/>
      <c r="T215" s="339">
        <v>0</v>
      </c>
      <c r="U215" s="134">
        <v>2934.8</v>
      </c>
      <c r="V215" s="319"/>
      <c r="W215" s="324">
        <v>2172</v>
      </c>
      <c r="X215" s="324">
        <v>0</v>
      </c>
      <c r="Y215" s="379">
        <v>2934.8</v>
      </c>
      <c r="Z215" s="324">
        <v>2871.3</v>
      </c>
      <c r="AA215" s="339">
        <v>0</v>
      </c>
      <c r="AB215" s="124"/>
      <c r="AC215" s="234"/>
    </row>
    <row r="216" spans="1:29" ht="81" hidden="1" customHeight="1" x14ac:dyDescent="0.25">
      <c r="B216" s="353" t="s">
        <v>666</v>
      </c>
      <c r="C216" s="348"/>
      <c r="D216" s="347"/>
      <c r="E216" s="347"/>
      <c r="F216" s="347"/>
      <c r="G216" s="375" t="s">
        <v>510</v>
      </c>
      <c r="H216" s="302"/>
      <c r="I216" s="302"/>
      <c r="J216" s="302"/>
      <c r="K216" s="324"/>
      <c r="L216" s="133"/>
      <c r="M216" s="319"/>
      <c r="N216" s="324"/>
      <c r="O216" s="324"/>
      <c r="P216" s="134"/>
      <c r="Q216" s="319"/>
      <c r="R216" s="325"/>
      <c r="S216" s="324"/>
      <c r="T216" s="339"/>
      <c r="U216" s="134"/>
      <c r="V216" s="319"/>
      <c r="W216" s="324"/>
      <c r="X216" s="339">
        <v>41275.699999999997</v>
      </c>
      <c r="Y216" s="379"/>
      <c r="Z216" s="324"/>
      <c r="AA216" s="339">
        <v>54553.8</v>
      </c>
      <c r="AB216" s="124"/>
      <c r="AC216" s="234"/>
    </row>
    <row r="217" spans="1:29" ht="77.25" hidden="1" customHeight="1" x14ac:dyDescent="0.25">
      <c r="B217" s="353" t="s">
        <v>574</v>
      </c>
      <c r="C217" s="348"/>
      <c r="D217" s="347"/>
      <c r="E217" s="347"/>
      <c r="F217" s="347"/>
      <c r="G217" s="375" t="s">
        <v>510</v>
      </c>
      <c r="H217" s="302"/>
      <c r="I217" s="302"/>
      <c r="J217" s="302"/>
      <c r="K217" s="324"/>
      <c r="L217" s="133"/>
      <c r="M217" s="319"/>
      <c r="N217" s="324"/>
      <c r="O217" s="324"/>
      <c r="P217" s="134"/>
      <c r="Q217" s="319"/>
      <c r="R217" s="325"/>
      <c r="S217" s="324"/>
      <c r="T217" s="339">
        <v>0</v>
      </c>
      <c r="U217" s="415"/>
      <c r="V217" s="319"/>
      <c r="W217" s="324"/>
      <c r="X217" s="339">
        <v>0</v>
      </c>
      <c r="Y217" s="379"/>
      <c r="Z217" s="324"/>
      <c r="AA217" s="339">
        <v>0</v>
      </c>
      <c r="AB217" s="124"/>
      <c r="AC217" s="234"/>
    </row>
    <row r="218" spans="1:29" ht="81.75" hidden="1" customHeight="1" x14ac:dyDescent="0.25">
      <c r="B218" s="353" t="s">
        <v>575</v>
      </c>
      <c r="C218" s="348"/>
      <c r="D218" s="347"/>
      <c r="E218" s="347"/>
      <c r="F218" s="347"/>
      <c r="G218" s="152" t="s">
        <v>292</v>
      </c>
      <c r="H218" s="302"/>
      <c r="I218" s="302"/>
      <c r="J218" s="302"/>
      <c r="K218" s="324"/>
      <c r="L218" s="133"/>
      <c r="M218" s="319"/>
      <c r="N218" s="324"/>
      <c r="O218" s="324"/>
      <c r="P218" s="134"/>
      <c r="Q218" s="319"/>
      <c r="R218" s="325">
        <v>0</v>
      </c>
      <c r="S218" s="324"/>
      <c r="T218" s="339"/>
      <c r="U218" s="415"/>
      <c r="V218" s="319"/>
      <c r="W218" s="324">
        <v>0</v>
      </c>
      <c r="X218" s="339"/>
      <c r="Y218" s="379"/>
      <c r="Z218" s="324">
        <v>0</v>
      </c>
      <c r="AA218" s="339"/>
      <c r="AB218" s="124"/>
      <c r="AC218" s="234"/>
    </row>
    <row r="219" spans="1:29" ht="86.25" hidden="1" customHeight="1" x14ac:dyDescent="0.25">
      <c r="B219" s="353" t="s">
        <v>667</v>
      </c>
      <c r="C219" s="348"/>
      <c r="D219" s="347" t="s">
        <v>9</v>
      </c>
      <c r="E219" s="347" t="s">
        <v>11</v>
      </c>
      <c r="F219" s="347" t="s">
        <v>8</v>
      </c>
      <c r="G219" s="354" t="s">
        <v>355</v>
      </c>
      <c r="H219" s="302">
        <v>10000</v>
      </c>
      <c r="I219" s="302"/>
      <c r="J219" s="302">
        <v>10000</v>
      </c>
      <c r="K219" s="324"/>
      <c r="L219" s="133"/>
      <c r="M219" s="319"/>
      <c r="N219" s="324"/>
      <c r="O219" s="324"/>
      <c r="P219" s="134">
        <v>10000</v>
      </c>
      <c r="Q219" s="319"/>
      <c r="R219" s="397">
        <v>10000</v>
      </c>
      <c r="S219" s="324"/>
      <c r="T219" s="324"/>
      <c r="U219" s="415">
        <v>10000</v>
      </c>
      <c r="V219" s="319"/>
      <c r="W219" s="324">
        <v>10000</v>
      </c>
      <c r="X219" s="324"/>
      <c r="Y219" s="415">
        <v>10000</v>
      </c>
      <c r="Z219" s="324">
        <v>10000</v>
      </c>
      <c r="AA219" s="324"/>
      <c r="AB219" s="124"/>
      <c r="AC219" s="234">
        <v>10000</v>
      </c>
    </row>
    <row r="220" spans="1:29" ht="77.25" hidden="1" customHeight="1" x14ac:dyDescent="0.25">
      <c r="B220" s="353" t="s">
        <v>668</v>
      </c>
      <c r="C220" s="348"/>
      <c r="D220" s="347" t="s">
        <v>9</v>
      </c>
      <c r="E220" s="347" t="s">
        <v>11</v>
      </c>
      <c r="F220" s="347" t="s">
        <v>19</v>
      </c>
      <c r="G220" s="354" t="s">
        <v>293</v>
      </c>
      <c r="H220" s="302">
        <v>6500</v>
      </c>
      <c r="I220" s="302"/>
      <c r="J220" s="302">
        <v>6500</v>
      </c>
      <c r="K220" s="324">
        <v>3000</v>
      </c>
      <c r="L220" s="324"/>
      <c r="M220" s="319">
        <f>SUM(N220:O220)</f>
        <v>6000</v>
      </c>
      <c r="N220" s="324">
        <v>6000</v>
      </c>
      <c r="O220" s="324"/>
      <c r="P220" s="134">
        <v>9500</v>
      </c>
      <c r="Q220" s="319"/>
      <c r="R220" s="397">
        <v>6500</v>
      </c>
      <c r="S220" s="324"/>
      <c r="T220" s="324"/>
      <c r="U220" s="415">
        <v>9500</v>
      </c>
      <c r="V220" s="418"/>
      <c r="W220" s="419">
        <v>6500</v>
      </c>
      <c r="X220" s="419"/>
      <c r="Y220" s="415">
        <v>9500</v>
      </c>
      <c r="Z220" s="302">
        <v>6500</v>
      </c>
      <c r="AA220" s="324"/>
      <c r="AB220" s="124"/>
      <c r="AC220" s="234">
        <v>6500</v>
      </c>
    </row>
    <row r="221" spans="1:29" ht="47.25" hidden="1" customHeight="1" x14ac:dyDescent="0.25">
      <c r="B221" s="420" t="s">
        <v>259</v>
      </c>
      <c r="C221" s="315"/>
      <c r="D221" s="328"/>
      <c r="E221" s="328"/>
      <c r="F221" s="328"/>
      <c r="G221" s="318" t="s">
        <v>294</v>
      </c>
      <c r="H221" s="319">
        <f t="shared" ref="H221:AB221" si="61">SUM(H222:H224)</f>
        <v>79102</v>
      </c>
      <c r="I221" s="319">
        <f t="shared" si="61"/>
        <v>0</v>
      </c>
      <c r="J221" s="319">
        <f t="shared" si="61"/>
        <v>80305</v>
      </c>
      <c r="K221" s="319">
        <f t="shared" si="61"/>
        <v>22870</v>
      </c>
      <c r="L221" s="319">
        <f t="shared" si="61"/>
        <v>0</v>
      </c>
      <c r="M221" s="319">
        <f t="shared" si="61"/>
        <v>43370</v>
      </c>
      <c r="N221" s="319">
        <f t="shared" si="61"/>
        <v>43370</v>
      </c>
      <c r="O221" s="319">
        <f t="shared" si="61"/>
        <v>0</v>
      </c>
      <c r="P221" s="319">
        <f t="shared" si="61"/>
        <v>163864.6</v>
      </c>
      <c r="Q221" s="319">
        <f t="shared" si="61"/>
        <v>0</v>
      </c>
      <c r="R221" s="319">
        <f t="shared" si="61"/>
        <v>110000</v>
      </c>
      <c r="S221" s="319">
        <f t="shared" si="61"/>
        <v>0</v>
      </c>
      <c r="T221" s="319">
        <f t="shared" si="61"/>
        <v>0</v>
      </c>
      <c r="U221" s="319">
        <f t="shared" si="61"/>
        <v>172962.5</v>
      </c>
      <c r="V221" s="319">
        <f t="shared" si="61"/>
        <v>0</v>
      </c>
      <c r="W221" s="319">
        <f t="shared" si="61"/>
        <v>100000</v>
      </c>
      <c r="X221" s="319">
        <f t="shared" si="61"/>
        <v>0</v>
      </c>
      <c r="Y221" s="319">
        <f t="shared" si="61"/>
        <v>183619</v>
      </c>
      <c r="Z221" s="319">
        <f t="shared" si="61"/>
        <v>100000</v>
      </c>
      <c r="AA221" s="319">
        <f t="shared" si="61"/>
        <v>0</v>
      </c>
      <c r="AB221" s="210">
        <f t="shared" si="61"/>
        <v>0</v>
      </c>
      <c r="AC221" s="234"/>
    </row>
    <row r="222" spans="1:29" ht="78.75" hidden="1" customHeight="1" x14ac:dyDescent="0.25">
      <c r="B222" s="348" t="s">
        <v>511</v>
      </c>
      <c r="C222" s="348"/>
      <c r="D222" s="347" t="s">
        <v>9</v>
      </c>
      <c r="E222" s="347" t="s">
        <v>11</v>
      </c>
      <c r="F222" s="347" t="s">
        <v>8</v>
      </c>
      <c r="G222" s="354" t="s">
        <v>295</v>
      </c>
      <c r="H222" s="302">
        <v>69102</v>
      </c>
      <c r="I222" s="302"/>
      <c r="J222" s="133">
        <v>70305</v>
      </c>
      <c r="K222" s="324">
        <v>22870</v>
      </c>
      <c r="L222" s="324"/>
      <c r="M222" s="319">
        <f>SUM(N222:O222)</f>
        <v>42870</v>
      </c>
      <c r="N222" s="324">
        <v>42870</v>
      </c>
      <c r="O222" s="324"/>
      <c r="P222" s="134">
        <v>153864.6</v>
      </c>
      <c r="Q222" s="319"/>
      <c r="R222" s="397">
        <v>110000</v>
      </c>
      <c r="S222" s="324"/>
      <c r="T222" s="324"/>
      <c r="U222" s="417">
        <v>162962.5</v>
      </c>
      <c r="V222" s="421"/>
      <c r="W222" s="422">
        <v>100000</v>
      </c>
      <c r="X222" s="422"/>
      <c r="Y222" s="417">
        <v>173619</v>
      </c>
      <c r="Z222" s="324">
        <v>100000</v>
      </c>
      <c r="AA222" s="324"/>
      <c r="AB222" s="124"/>
      <c r="AC222" s="234">
        <v>9102</v>
      </c>
    </row>
    <row r="223" spans="1:29" ht="96" hidden="1" customHeight="1" x14ac:dyDescent="0.25">
      <c r="B223" s="348" t="s">
        <v>381</v>
      </c>
      <c r="C223" s="348"/>
      <c r="D223" s="347" t="s">
        <v>9</v>
      </c>
      <c r="E223" s="347" t="s">
        <v>11</v>
      </c>
      <c r="F223" s="347" t="s">
        <v>8</v>
      </c>
      <c r="G223" s="354" t="s">
        <v>354</v>
      </c>
      <c r="H223" s="302">
        <v>10000</v>
      </c>
      <c r="I223" s="302"/>
      <c r="J223" s="133">
        <v>10000</v>
      </c>
      <c r="K223" s="324"/>
      <c r="L223" s="324"/>
      <c r="M223" s="319">
        <f>SUM(N223:O223)</f>
        <v>500</v>
      </c>
      <c r="N223" s="324">
        <v>500</v>
      </c>
      <c r="O223" s="324"/>
      <c r="P223" s="134">
        <v>10000</v>
      </c>
      <c r="Q223" s="319"/>
      <c r="R223" s="397">
        <v>0</v>
      </c>
      <c r="S223" s="324"/>
      <c r="T223" s="324"/>
      <c r="U223" s="417">
        <v>10000</v>
      </c>
      <c r="V223" s="421"/>
      <c r="W223" s="422">
        <v>0</v>
      </c>
      <c r="X223" s="422"/>
      <c r="Y223" s="417">
        <v>10000</v>
      </c>
      <c r="Z223" s="324">
        <v>0</v>
      </c>
      <c r="AA223" s="324"/>
      <c r="AB223" s="124"/>
      <c r="AC223" s="234"/>
    </row>
    <row r="224" spans="1:29" ht="103.5" hidden="1" customHeight="1" x14ac:dyDescent="0.25">
      <c r="B224" s="423" t="s">
        <v>382</v>
      </c>
      <c r="C224" s="348"/>
      <c r="D224" s="347" t="s">
        <v>9</v>
      </c>
      <c r="E224" s="347" t="s">
        <v>11</v>
      </c>
      <c r="F224" s="347" t="s">
        <v>8</v>
      </c>
      <c r="G224" s="354" t="s">
        <v>296</v>
      </c>
      <c r="H224" s="325"/>
      <c r="I224" s="325"/>
      <c r="J224" s="319"/>
      <c r="K224" s="324"/>
      <c r="L224" s="324"/>
      <c r="M224" s="319">
        <f>SUM(N224:O224)</f>
        <v>0</v>
      </c>
      <c r="N224" s="324"/>
      <c r="O224" s="324">
        <v>0</v>
      </c>
      <c r="P224" s="134"/>
      <c r="Q224" s="319">
        <f>SUM(S224:T224)</f>
        <v>0</v>
      </c>
      <c r="R224" s="325"/>
      <c r="S224" s="324"/>
      <c r="T224" s="324"/>
      <c r="U224" s="134"/>
      <c r="V224" s="319">
        <f>SUM(W224:X224)</f>
        <v>0</v>
      </c>
      <c r="W224" s="324"/>
      <c r="X224" s="324"/>
      <c r="Y224" s="134">
        <f>SUM(Z224:AA224)</f>
        <v>0</v>
      </c>
      <c r="Z224" s="324"/>
      <c r="AA224" s="324"/>
      <c r="AB224" s="124"/>
      <c r="AC224" s="234"/>
    </row>
    <row r="225" spans="1:32" ht="33.75" hidden="1" customHeight="1" x14ac:dyDescent="0.25">
      <c r="B225" s="335" t="s">
        <v>378</v>
      </c>
      <c r="C225" s="335"/>
      <c r="D225" s="328"/>
      <c r="E225" s="328"/>
      <c r="F225" s="328"/>
      <c r="G225" s="328" t="s">
        <v>298</v>
      </c>
      <c r="H225" s="424">
        <f t="shared" ref="H225:AB225" si="62">SUM(H226:H228)</f>
        <v>183.6</v>
      </c>
      <c r="I225" s="424">
        <f t="shared" si="62"/>
        <v>0</v>
      </c>
      <c r="J225" s="253">
        <f t="shared" si="62"/>
        <v>8463</v>
      </c>
      <c r="K225" s="319">
        <f t="shared" si="62"/>
        <v>100</v>
      </c>
      <c r="L225" s="319">
        <f t="shared" si="62"/>
        <v>0</v>
      </c>
      <c r="M225" s="319">
        <f t="shared" si="62"/>
        <v>100</v>
      </c>
      <c r="N225" s="319">
        <f t="shared" si="62"/>
        <v>100</v>
      </c>
      <c r="O225" s="319">
        <f t="shared" si="62"/>
        <v>0</v>
      </c>
      <c r="P225" s="253">
        <f t="shared" si="62"/>
        <v>13261.8</v>
      </c>
      <c r="Q225" s="253">
        <f t="shared" si="62"/>
        <v>0</v>
      </c>
      <c r="R225" s="424">
        <f t="shared" si="62"/>
        <v>7400</v>
      </c>
      <c r="S225" s="253">
        <f t="shared" si="62"/>
        <v>0</v>
      </c>
      <c r="T225" s="253">
        <f t="shared" si="62"/>
        <v>0</v>
      </c>
      <c r="U225" s="253">
        <f t="shared" si="62"/>
        <v>3100</v>
      </c>
      <c r="V225" s="253">
        <f t="shared" si="62"/>
        <v>0</v>
      </c>
      <c r="W225" s="253">
        <f t="shared" si="62"/>
        <v>8071.7</v>
      </c>
      <c r="X225" s="253">
        <f t="shared" si="62"/>
        <v>0</v>
      </c>
      <c r="Y225" s="253">
        <f t="shared" si="62"/>
        <v>3100</v>
      </c>
      <c r="Z225" s="253">
        <f t="shared" si="62"/>
        <v>3000</v>
      </c>
      <c r="AA225" s="253">
        <f t="shared" si="62"/>
        <v>0</v>
      </c>
      <c r="AB225" s="214">
        <f t="shared" si="62"/>
        <v>0</v>
      </c>
      <c r="AC225" s="234">
        <v>500</v>
      </c>
    </row>
    <row r="226" spans="1:32" ht="102" hidden="1" customHeight="1" x14ac:dyDescent="0.25">
      <c r="B226" s="398" t="s">
        <v>669</v>
      </c>
      <c r="C226" s="398"/>
      <c r="D226" s="331" t="s">
        <v>9</v>
      </c>
      <c r="E226" s="331" t="s">
        <v>14</v>
      </c>
      <c r="F226" s="331" t="s">
        <v>11</v>
      </c>
      <c r="G226" s="331" t="s">
        <v>297</v>
      </c>
      <c r="H226" s="396">
        <v>50</v>
      </c>
      <c r="I226" s="396"/>
      <c r="J226" s="425">
        <v>50</v>
      </c>
      <c r="K226" s="373">
        <v>50</v>
      </c>
      <c r="L226" s="373"/>
      <c r="M226" s="319">
        <f>SUM(N226:O226)</f>
        <v>63</v>
      </c>
      <c r="N226" s="373">
        <v>63</v>
      </c>
      <c r="O226" s="373"/>
      <c r="P226" s="374">
        <v>50</v>
      </c>
      <c r="Q226" s="319"/>
      <c r="R226" s="397">
        <v>0</v>
      </c>
      <c r="S226" s="373"/>
      <c r="T226" s="373"/>
      <c r="U226" s="426">
        <v>50</v>
      </c>
      <c r="V226" s="418"/>
      <c r="W226" s="425">
        <v>0</v>
      </c>
      <c r="X226" s="425"/>
      <c r="Y226" s="415">
        <v>50</v>
      </c>
      <c r="Z226" s="373">
        <v>0</v>
      </c>
      <c r="AA226" s="324"/>
      <c r="AB226" s="124"/>
      <c r="AC226" s="234"/>
    </row>
    <row r="227" spans="1:32" ht="132.75" hidden="1" customHeight="1" x14ac:dyDescent="0.25">
      <c r="B227" s="398" t="s">
        <v>670</v>
      </c>
      <c r="C227" s="398"/>
      <c r="D227" s="331" t="s">
        <v>9</v>
      </c>
      <c r="E227" s="331" t="s">
        <v>16</v>
      </c>
      <c r="F227" s="331" t="s">
        <v>8</v>
      </c>
      <c r="G227" s="331" t="s">
        <v>297</v>
      </c>
      <c r="H227" s="396">
        <v>50</v>
      </c>
      <c r="I227" s="396"/>
      <c r="J227" s="425">
        <v>50</v>
      </c>
      <c r="K227" s="373">
        <v>50</v>
      </c>
      <c r="L227" s="373"/>
      <c r="M227" s="319">
        <f>SUM(N227:O227)</f>
        <v>37</v>
      </c>
      <c r="N227" s="373">
        <v>37</v>
      </c>
      <c r="O227" s="373"/>
      <c r="P227" s="374">
        <v>50</v>
      </c>
      <c r="Q227" s="319"/>
      <c r="R227" s="397">
        <v>0</v>
      </c>
      <c r="S227" s="373"/>
      <c r="T227" s="373"/>
      <c r="U227" s="426">
        <v>50</v>
      </c>
      <c r="V227" s="418"/>
      <c r="W227" s="425">
        <v>0</v>
      </c>
      <c r="X227" s="425"/>
      <c r="Y227" s="415">
        <v>50</v>
      </c>
      <c r="Z227" s="373">
        <v>0</v>
      </c>
      <c r="AA227" s="324"/>
      <c r="AB227" s="124"/>
      <c r="AC227" s="234"/>
    </row>
    <row r="228" spans="1:32" ht="245.25" hidden="1" customHeight="1" x14ac:dyDescent="0.25">
      <c r="B228" s="320" t="s">
        <v>671</v>
      </c>
      <c r="C228" s="398"/>
      <c r="D228" s="331"/>
      <c r="E228" s="331"/>
      <c r="F228" s="331"/>
      <c r="G228" s="331" t="s">
        <v>447</v>
      </c>
      <c r="H228" s="396">
        <v>83.6</v>
      </c>
      <c r="I228" s="396"/>
      <c r="J228" s="425">
        <v>8363</v>
      </c>
      <c r="K228" s="373"/>
      <c r="L228" s="373"/>
      <c r="M228" s="319"/>
      <c r="N228" s="373"/>
      <c r="O228" s="373"/>
      <c r="P228" s="374">
        <v>13161.8</v>
      </c>
      <c r="Q228" s="319"/>
      <c r="R228" s="397">
        <v>7400</v>
      </c>
      <c r="S228" s="373"/>
      <c r="T228" s="373"/>
      <c r="U228" s="426">
        <v>3000</v>
      </c>
      <c r="V228" s="418"/>
      <c r="W228" s="425">
        <v>8071.7</v>
      </c>
      <c r="X228" s="425"/>
      <c r="Y228" s="415">
        <v>3000</v>
      </c>
      <c r="Z228" s="373">
        <v>3000</v>
      </c>
      <c r="AA228" s="324"/>
      <c r="AB228" s="124"/>
      <c r="AC228" s="234"/>
    </row>
    <row r="229" spans="1:32" ht="44.25" hidden="1" customHeight="1" x14ac:dyDescent="0.25">
      <c r="A229" s="34" t="s">
        <v>177</v>
      </c>
      <c r="B229" s="312" t="s">
        <v>672</v>
      </c>
      <c r="C229" s="392"/>
      <c r="D229" s="146"/>
      <c r="E229" s="146"/>
      <c r="F229" s="146"/>
      <c r="G229" s="147" t="s">
        <v>299</v>
      </c>
      <c r="H229" s="148">
        <f t="shared" ref="H229:AB229" si="63">SUM(H230+H235+H251+H253+H255)</f>
        <v>81018.600000000006</v>
      </c>
      <c r="I229" s="148">
        <f t="shared" si="63"/>
        <v>0</v>
      </c>
      <c r="J229" s="148">
        <f t="shared" si="63"/>
        <v>148580.29999999999</v>
      </c>
      <c r="K229" s="148">
        <f t="shared" si="63"/>
        <v>48745.2</v>
      </c>
      <c r="L229" s="148">
        <f t="shared" si="63"/>
        <v>57222.299999999996</v>
      </c>
      <c r="M229" s="148">
        <f t="shared" si="63"/>
        <v>101328.2</v>
      </c>
      <c r="N229" s="148">
        <f t="shared" si="63"/>
        <v>69363.3</v>
      </c>
      <c r="O229" s="148">
        <f t="shared" si="63"/>
        <v>31964.9</v>
      </c>
      <c r="P229" s="148">
        <f t="shared" si="63"/>
        <v>319861.8</v>
      </c>
      <c r="Q229" s="148">
        <f t="shared" si="63"/>
        <v>0</v>
      </c>
      <c r="R229" s="148">
        <f t="shared" si="63"/>
        <v>90872.5</v>
      </c>
      <c r="S229" s="148">
        <f t="shared" si="63"/>
        <v>0</v>
      </c>
      <c r="T229" s="148">
        <f t="shared" si="63"/>
        <v>85725.6</v>
      </c>
      <c r="U229" s="148">
        <f t="shared" si="63"/>
        <v>265556</v>
      </c>
      <c r="V229" s="148">
        <f t="shared" si="63"/>
        <v>0</v>
      </c>
      <c r="W229" s="148">
        <f t="shared" si="63"/>
        <v>126906.2</v>
      </c>
      <c r="X229" s="148">
        <f t="shared" si="63"/>
        <v>26808</v>
      </c>
      <c r="Y229" s="148">
        <f t="shared" si="63"/>
        <v>241102.2</v>
      </c>
      <c r="Z229" s="148">
        <f t="shared" si="63"/>
        <v>86762</v>
      </c>
      <c r="AA229" s="148">
        <f t="shared" si="63"/>
        <v>64929.8</v>
      </c>
      <c r="AB229" s="209">
        <f t="shared" si="63"/>
        <v>0</v>
      </c>
      <c r="AC229" s="233">
        <f>SUM(AC230:AC258)</f>
        <v>76803</v>
      </c>
      <c r="AD229" s="6">
        <f>SUM(R229+T229)</f>
        <v>176598.1</v>
      </c>
      <c r="AE229" s="6">
        <f>SUM(U229+X229)</f>
        <v>292364</v>
      </c>
      <c r="AF229" s="6">
        <f>SUM(Y229+AA229)</f>
        <v>306032</v>
      </c>
    </row>
    <row r="230" spans="1:32" ht="30" hidden="1" customHeight="1" x14ac:dyDescent="0.25">
      <c r="B230" s="315" t="s">
        <v>260</v>
      </c>
      <c r="C230" s="315"/>
      <c r="D230" s="328"/>
      <c r="E230" s="328"/>
      <c r="F230" s="328"/>
      <c r="G230" s="318" t="s">
        <v>300</v>
      </c>
      <c r="H230" s="319">
        <f t="shared" ref="H230:AA230" si="64">SUM(H231:H234)</f>
        <v>27100</v>
      </c>
      <c r="I230" s="319">
        <f>SUM(I231:I234)</f>
        <v>0</v>
      </c>
      <c r="J230" s="319">
        <f t="shared" si="64"/>
        <v>39748.699999999997</v>
      </c>
      <c r="K230" s="319">
        <f t="shared" si="64"/>
        <v>19000</v>
      </c>
      <c r="L230" s="319">
        <f t="shared" si="64"/>
        <v>0</v>
      </c>
      <c r="M230" s="319">
        <f t="shared" si="64"/>
        <v>39244.5</v>
      </c>
      <c r="N230" s="319">
        <f t="shared" si="64"/>
        <v>39244.5</v>
      </c>
      <c r="O230" s="319">
        <f t="shared" si="64"/>
        <v>0</v>
      </c>
      <c r="P230" s="319">
        <f t="shared" si="64"/>
        <v>69989.3</v>
      </c>
      <c r="Q230" s="319">
        <f t="shared" si="64"/>
        <v>0</v>
      </c>
      <c r="R230" s="319">
        <f t="shared" si="64"/>
        <v>39574.5</v>
      </c>
      <c r="S230" s="319">
        <f t="shared" si="64"/>
        <v>0</v>
      </c>
      <c r="T230" s="319">
        <f t="shared" si="64"/>
        <v>43728.7</v>
      </c>
      <c r="U230" s="319">
        <f t="shared" si="64"/>
        <v>67364.2</v>
      </c>
      <c r="V230" s="319">
        <f t="shared" si="64"/>
        <v>0</v>
      </c>
      <c r="W230" s="319">
        <f t="shared" si="64"/>
        <v>36000</v>
      </c>
      <c r="X230" s="319">
        <f t="shared" si="64"/>
        <v>0</v>
      </c>
      <c r="Y230" s="319">
        <v>71678.2</v>
      </c>
      <c r="Z230" s="319">
        <f t="shared" si="64"/>
        <v>36000</v>
      </c>
      <c r="AA230" s="319">
        <f t="shared" si="64"/>
        <v>0</v>
      </c>
      <c r="AB230" s="210">
        <f>SUM(AB231)</f>
        <v>0</v>
      </c>
      <c r="AC230" s="234"/>
    </row>
    <row r="231" spans="1:32" ht="114" hidden="1" customHeight="1" x14ac:dyDescent="0.25">
      <c r="B231" s="348" t="s">
        <v>673</v>
      </c>
      <c r="C231" s="348"/>
      <c r="D231" s="347" t="s">
        <v>9</v>
      </c>
      <c r="E231" s="347" t="s">
        <v>13</v>
      </c>
      <c r="F231" s="347" t="s">
        <v>7</v>
      </c>
      <c r="G231" s="354" t="s">
        <v>301</v>
      </c>
      <c r="H231" s="396">
        <v>27000</v>
      </c>
      <c r="I231" s="396"/>
      <c r="J231" s="396">
        <v>39648.699999999997</v>
      </c>
      <c r="K231" s="324">
        <v>19000</v>
      </c>
      <c r="L231" s="324"/>
      <c r="M231" s="319">
        <f>SUM(N231:O231)</f>
        <v>23211</v>
      </c>
      <c r="N231" s="324">
        <v>23211</v>
      </c>
      <c r="O231" s="324"/>
      <c r="P231" s="134">
        <v>66514.8</v>
      </c>
      <c r="Q231" s="319"/>
      <c r="R231" s="397">
        <v>36100</v>
      </c>
      <c r="S231" s="324"/>
      <c r="T231" s="324"/>
      <c r="U231" s="415">
        <v>67364.2</v>
      </c>
      <c r="V231" s="134"/>
      <c r="W231" s="380">
        <v>36000</v>
      </c>
      <c r="X231" s="133"/>
      <c r="Y231" s="415">
        <v>70542.899999999994</v>
      </c>
      <c r="Z231" s="380">
        <v>36000</v>
      </c>
      <c r="AA231" s="324"/>
      <c r="AB231" s="124"/>
      <c r="AC231" s="234">
        <v>15000</v>
      </c>
    </row>
    <row r="232" spans="1:32" ht="81.75" hidden="1" customHeight="1" x14ac:dyDescent="0.25">
      <c r="B232" s="348" t="s">
        <v>559</v>
      </c>
      <c r="C232" s="348"/>
      <c r="D232" s="347" t="s">
        <v>9</v>
      </c>
      <c r="E232" s="347" t="s">
        <v>13</v>
      </c>
      <c r="F232" s="347" t="s">
        <v>7</v>
      </c>
      <c r="G232" s="354" t="s">
        <v>301</v>
      </c>
      <c r="H232" s="396">
        <v>100</v>
      </c>
      <c r="I232" s="396"/>
      <c r="J232" s="396"/>
      <c r="K232" s="324"/>
      <c r="L232" s="324"/>
      <c r="M232" s="319">
        <f>SUM(N232:O232)</f>
        <v>16033.5</v>
      </c>
      <c r="N232" s="324">
        <v>16033.5</v>
      </c>
      <c r="O232" s="324"/>
      <c r="P232" s="134"/>
      <c r="Q232" s="319"/>
      <c r="R232" s="397"/>
      <c r="S232" s="324"/>
      <c r="T232" s="324"/>
      <c r="U232" s="415">
        <v>0</v>
      </c>
      <c r="V232" s="319"/>
      <c r="W232" s="324"/>
      <c r="X232" s="324"/>
      <c r="Y232" s="379">
        <v>0</v>
      </c>
      <c r="Z232" s="324"/>
      <c r="AA232" s="324"/>
      <c r="AB232" s="124"/>
      <c r="AC232" s="234">
        <v>20000</v>
      </c>
    </row>
    <row r="233" spans="1:32" ht="79.5" hidden="1" customHeight="1" x14ac:dyDescent="0.25">
      <c r="B233" s="392" t="s">
        <v>674</v>
      </c>
      <c r="C233" s="348"/>
      <c r="D233" s="347"/>
      <c r="E233" s="347"/>
      <c r="F233" s="347"/>
      <c r="G233" s="354" t="s">
        <v>512</v>
      </c>
      <c r="H233" s="396"/>
      <c r="I233" s="396"/>
      <c r="J233" s="396">
        <v>0</v>
      </c>
      <c r="K233" s="324"/>
      <c r="L233" s="324"/>
      <c r="M233" s="319"/>
      <c r="N233" s="324"/>
      <c r="O233" s="324"/>
      <c r="P233" s="134"/>
      <c r="Q233" s="319"/>
      <c r="R233" s="397"/>
      <c r="S233" s="324"/>
      <c r="T233" s="339">
        <v>43728.7</v>
      </c>
      <c r="U233" s="415"/>
      <c r="V233" s="319"/>
      <c r="W233" s="324"/>
      <c r="X233" s="396"/>
      <c r="Y233" s="379"/>
      <c r="Z233" s="324"/>
      <c r="AA233" s="324"/>
      <c r="AB233" s="124"/>
      <c r="AC233" s="234"/>
    </row>
    <row r="234" spans="1:32" ht="71.25" hidden="1" customHeight="1" x14ac:dyDescent="0.25">
      <c r="B234" s="348" t="s">
        <v>675</v>
      </c>
      <c r="C234" s="348"/>
      <c r="D234" s="347"/>
      <c r="E234" s="347"/>
      <c r="F234" s="347"/>
      <c r="G234" s="354" t="s">
        <v>410</v>
      </c>
      <c r="H234" s="396"/>
      <c r="I234" s="396"/>
      <c r="J234" s="396">
        <v>100</v>
      </c>
      <c r="K234" s="324"/>
      <c r="L234" s="324"/>
      <c r="M234" s="319"/>
      <c r="N234" s="324"/>
      <c r="O234" s="324"/>
      <c r="P234" s="134">
        <v>3474.5</v>
      </c>
      <c r="Q234" s="319"/>
      <c r="R234" s="397">
        <v>3474.5</v>
      </c>
      <c r="S234" s="324"/>
      <c r="T234" s="324"/>
      <c r="U234" s="415"/>
      <c r="V234" s="319"/>
      <c r="W234" s="324"/>
      <c r="X234" s="324"/>
      <c r="Y234" s="379"/>
      <c r="Z234" s="324"/>
      <c r="AA234" s="324"/>
      <c r="AB234" s="124"/>
      <c r="AC234" s="234"/>
    </row>
    <row r="235" spans="1:32" ht="34.5" hidden="1" customHeight="1" x14ac:dyDescent="0.25">
      <c r="B235" s="315" t="s">
        <v>261</v>
      </c>
      <c r="C235" s="315"/>
      <c r="D235" s="328"/>
      <c r="E235" s="328"/>
      <c r="F235" s="328"/>
      <c r="G235" s="318" t="s">
        <v>448</v>
      </c>
      <c r="H235" s="319">
        <f t="shared" ref="H235:AB235" si="65">SUM(H236:H250)</f>
        <v>46415.600000000006</v>
      </c>
      <c r="I235" s="319">
        <f t="shared" si="65"/>
        <v>0</v>
      </c>
      <c r="J235" s="319">
        <f>SUM(J236:J250)</f>
        <v>101328.6</v>
      </c>
      <c r="K235" s="319">
        <f t="shared" si="65"/>
        <v>22657</v>
      </c>
      <c r="L235" s="319">
        <f t="shared" si="65"/>
        <v>56428.799999999996</v>
      </c>
      <c r="M235" s="319">
        <f t="shared" si="65"/>
        <v>55572.9</v>
      </c>
      <c r="N235" s="319">
        <f t="shared" si="65"/>
        <v>23608</v>
      </c>
      <c r="O235" s="319">
        <f t="shared" si="65"/>
        <v>31964.9</v>
      </c>
      <c r="P235" s="319">
        <f t="shared" si="65"/>
        <v>228868</v>
      </c>
      <c r="Q235" s="319">
        <f t="shared" si="65"/>
        <v>0</v>
      </c>
      <c r="R235" s="319">
        <f t="shared" si="65"/>
        <v>44740</v>
      </c>
      <c r="S235" s="319">
        <f t="shared" si="65"/>
        <v>0</v>
      </c>
      <c r="T235" s="319">
        <f t="shared" si="65"/>
        <v>41996.9</v>
      </c>
      <c r="U235" s="319">
        <f t="shared" si="65"/>
        <v>187798.8</v>
      </c>
      <c r="V235" s="319">
        <f t="shared" si="65"/>
        <v>0</v>
      </c>
      <c r="W235" s="319">
        <f t="shared" si="65"/>
        <v>85406.2</v>
      </c>
      <c r="X235" s="319">
        <f t="shared" si="65"/>
        <v>26808</v>
      </c>
      <c r="Y235" s="319">
        <f t="shared" si="65"/>
        <v>159138</v>
      </c>
      <c r="Z235" s="319">
        <f t="shared" si="65"/>
        <v>45369</v>
      </c>
      <c r="AA235" s="319">
        <f t="shared" si="65"/>
        <v>64929.8</v>
      </c>
      <c r="AB235" s="210">
        <f t="shared" si="65"/>
        <v>0</v>
      </c>
      <c r="AC235" s="234"/>
      <c r="AD235" s="6"/>
    </row>
    <row r="236" spans="1:32" ht="83.25" hidden="1" customHeight="1" x14ac:dyDescent="0.25">
      <c r="B236" s="394" t="s">
        <v>513</v>
      </c>
      <c r="C236" s="369"/>
      <c r="D236" s="347" t="s">
        <v>9</v>
      </c>
      <c r="E236" s="347" t="s">
        <v>13</v>
      </c>
      <c r="F236" s="347" t="s">
        <v>15</v>
      </c>
      <c r="G236" s="354" t="s">
        <v>514</v>
      </c>
      <c r="H236" s="302">
        <v>19920</v>
      </c>
      <c r="I236" s="302"/>
      <c r="J236" s="396"/>
      <c r="K236" s="324">
        <v>15025</v>
      </c>
      <c r="L236" s="338"/>
      <c r="M236" s="319">
        <f>SUM(N236:O236)</f>
        <v>17825</v>
      </c>
      <c r="N236" s="324">
        <v>17825</v>
      </c>
      <c r="O236" s="324"/>
      <c r="P236" s="134"/>
      <c r="Q236" s="319"/>
      <c r="R236" s="325"/>
      <c r="S236" s="324"/>
      <c r="T236" s="396"/>
      <c r="U236" s="415"/>
      <c r="V236" s="319">
        <f>SUM(W236:X236)</f>
        <v>0</v>
      </c>
      <c r="W236" s="324"/>
      <c r="X236" s="419">
        <v>0</v>
      </c>
      <c r="Y236" s="379"/>
      <c r="Z236" s="324"/>
      <c r="AA236" s="396">
        <v>0</v>
      </c>
      <c r="AB236" s="124"/>
      <c r="AC236" s="234">
        <v>17000</v>
      </c>
    </row>
    <row r="237" spans="1:32" ht="99" hidden="1" customHeight="1" x14ac:dyDescent="0.25">
      <c r="B237" s="348" t="s">
        <v>705</v>
      </c>
      <c r="C237" s="369"/>
      <c r="D237" s="347"/>
      <c r="E237" s="347"/>
      <c r="F237" s="347"/>
      <c r="G237" s="354" t="s">
        <v>302</v>
      </c>
      <c r="H237" s="396">
        <v>3226.2</v>
      </c>
      <c r="I237" s="396"/>
      <c r="J237" s="396">
        <v>3226.2</v>
      </c>
      <c r="K237" s="324"/>
      <c r="L237" s="338"/>
      <c r="M237" s="319"/>
      <c r="N237" s="324"/>
      <c r="O237" s="324"/>
      <c r="P237" s="134">
        <v>164864</v>
      </c>
      <c r="Q237" s="319"/>
      <c r="R237" s="397">
        <v>36740</v>
      </c>
      <c r="S237" s="324"/>
      <c r="T237" s="338"/>
      <c r="U237" s="415">
        <v>169570</v>
      </c>
      <c r="V237" s="319"/>
      <c r="W237" s="133">
        <v>35000</v>
      </c>
      <c r="X237" s="338"/>
      <c r="Y237" s="415">
        <v>147832</v>
      </c>
      <c r="Z237" s="324">
        <v>35000</v>
      </c>
      <c r="AA237" s="338"/>
      <c r="AB237" s="124"/>
      <c r="AC237" s="234"/>
    </row>
    <row r="238" spans="1:32" ht="119.25" hidden="1" customHeight="1" x14ac:dyDescent="0.25">
      <c r="A238" s="34">
        <v>521</v>
      </c>
      <c r="B238" s="398" t="s">
        <v>676</v>
      </c>
      <c r="C238" s="348"/>
      <c r="D238" s="347" t="s">
        <v>9</v>
      </c>
      <c r="E238" s="347" t="s">
        <v>13</v>
      </c>
      <c r="F238" s="347" t="s">
        <v>15</v>
      </c>
      <c r="G238" s="375" t="s">
        <v>515</v>
      </c>
      <c r="H238" s="302">
        <v>471.6</v>
      </c>
      <c r="I238" s="302"/>
      <c r="J238" s="302">
        <v>74138.600000000006</v>
      </c>
      <c r="K238" s="324"/>
      <c r="L238" s="133">
        <v>431.6</v>
      </c>
      <c r="M238" s="319">
        <f>SUM(N238:O238)</f>
        <v>1551.5</v>
      </c>
      <c r="N238" s="324"/>
      <c r="O238" s="324">
        <v>1551.5</v>
      </c>
      <c r="P238" s="134"/>
      <c r="Q238" s="319"/>
      <c r="R238" s="397"/>
      <c r="S238" s="133"/>
      <c r="T238" s="429">
        <v>33056.5</v>
      </c>
      <c r="U238" s="134"/>
      <c r="V238" s="319"/>
      <c r="W238" s="133"/>
      <c r="X238" s="133">
        <v>17125.3</v>
      </c>
      <c r="Y238" s="379"/>
      <c r="Z238" s="133"/>
      <c r="AA238" s="133">
        <v>0</v>
      </c>
      <c r="AB238" s="124"/>
      <c r="AC238" s="234"/>
    </row>
    <row r="239" spans="1:32" ht="119.25" hidden="1" customHeight="1" x14ac:dyDescent="0.25">
      <c r="B239" s="427" t="s">
        <v>677</v>
      </c>
      <c r="C239" s="398"/>
      <c r="D239" s="358" t="s">
        <v>9</v>
      </c>
      <c r="E239" s="358" t="s">
        <v>516</v>
      </c>
      <c r="F239" s="358" t="s">
        <v>517</v>
      </c>
      <c r="G239" s="152" t="s">
        <v>332</v>
      </c>
      <c r="H239" s="302"/>
      <c r="I239" s="302"/>
      <c r="J239" s="302"/>
      <c r="K239" s="324"/>
      <c r="L239" s="133"/>
      <c r="M239" s="319">
        <f>SUM(N239:O239)</f>
        <v>180</v>
      </c>
      <c r="N239" s="324">
        <v>180</v>
      </c>
      <c r="O239" s="324"/>
      <c r="P239" s="134"/>
      <c r="Q239" s="319"/>
      <c r="R239" s="397"/>
      <c r="S239" s="133"/>
      <c r="T239" s="133"/>
      <c r="U239" s="134"/>
      <c r="V239" s="319"/>
      <c r="W239" s="133"/>
      <c r="X239" s="133"/>
      <c r="Y239" s="379"/>
      <c r="Z239" s="133"/>
      <c r="AA239" s="133">
        <v>54510.9</v>
      </c>
      <c r="AB239" s="124"/>
      <c r="AC239" s="234">
        <v>5000</v>
      </c>
    </row>
    <row r="240" spans="1:32" ht="81" hidden="1" customHeight="1" x14ac:dyDescent="0.25">
      <c r="B240" s="427" t="s">
        <v>678</v>
      </c>
      <c r="C240" s="398"/>
      <c r="D240" s="358"/>
      <c r="E240" s="358"/>
      <c r="F240" s="358"/>
      <c r="G240" s="152"/>
      <c r="H240" s="302"/>
      <c r="I240" s="302"/>
      <c r="J240" s="302"/>
      <c r="K240" s="324"/>
      <c r="L240" s="133"/>
      <c r="M240" s="319"/>
      <c r="N240" s="324"/>
      <c r="O240" s="324"/>
      <c r="P240" s="134">
        <v>2869</v>
      </c>
      <c r="Q240" s="319"/>
      <c r="R240" s="397">
        <v>0</v>
      </c>
      <c r="S240" s="133"/>
      <c r="T240" s="133"/>
      <c r="U240" s="134">
        <v>0</v>
      </c>
      <c r="V240" s="319"/>
      <c r="W240" s="133"/>
      <c r="X240" s="133"/>
      <c r="Y240" s="379">
        <v>0</v>
      </c>
      <c r="Z240" s="133">
        <v>2869</v>
      </c>
      <c r="AA240" s="133"/>
      <c r="AB240" s="124"/>
      <c r="AC240" s="234"/>
    </row>
    <row r="241" spans="1:30" ht="98.25" hidden="1" customHeight="1" x14ac:dyDescent="0.25">
      <c r="B241" s="427" t="s">
        <v>679</v>
      </c>
      <c r="C241" s="398"/>
      <c r="D241" s="358" t="s">
        <v>9</v>
      </c>
      <c r="E241" s="358" t="s">
        <v>13</v>
      </c>
      <c r="F241" s="358" t="s">
        <v>15</v>
      </c>
      <c r="G241" s="152" t="s">
        <v>302</v>
      </c>
      <c r="H241" s="302">
        <v>2500</v>
      </c>
      <c r="I241" s="302"/>
      <c r="J241" s="396"/>
      <c r="K241" s="324"/>
      <c r="L241" s="133"/>
      <c r="M241" s="319"/>
      <c r="N241" s="324"/>
      <c r="O241" s="324"/>
      <c r="P241" s="134">
        <v>12906.2</v>
      </c>
      <c r="Q241" s="319"/>
      <c r="R241" s="397">
        <v>0</v>
      </c>
      <c r="S241" s="133"/>
      <c r="T241" s="133"/>
      <c r="U241" s="134">
        <v>0</v>
      </c>
      <c r="V241" s="319"/>
      <c r="W241" s="325">
        <v>12906.2</v>
      </c>
      <c r="X241" s="133"/>
      <c r="Y241" s="379">
        <v>0</v>
      </c>
      <c r="Z241" s="133"/>
      <c r="AA241" s="133"/>
      <c r="AB241" s="124"/>
      <c r="AC241" s="234">
        <v>5000</v>
      </c>
    </row>
    <row r="242" spans="1:30" ht="111.75" hidden="1" customHeight="1" outlineLevel="1" x14ac:dyDescent="0.25">
      <c r="B242" s="427" t="s">
        <v>518</v>
      </c>
      <c r="C242" s="398"/>
      <c r="D242" s="358"/>
      <c r="E242" s="358"/>
      <c r="F242" s="358"/>
      <c r="G242" s="152"/>
      <c r="H242" s="396"/>
      <c r="I242" s="396"/>
      <c r="J242" s="396"/>
      <c r="K242" s="324"/>
      <c r="L242" s="133"/>
      <c r="M242" s="319"/>
      <c r="N242" s="324"/>
      <c r="O242" s="324"/>
      <c r="P242" s="134"/>
      <c r="Q242" s="319"/>
      <c r="R242" s="397"/>
      <c r="S242" s="133"/>
      <c r="T242" s="133"/>
      <c r="U242" s="134"/>
      <c r="V242" s="319"/>
      <c r="W242" s="133"/>
      <c r="X242" s="133"/>
      <c r="Y242" s="379"/>
      <c r="Z242" s="133"/>
      <c r="AA242" s="133"/>
      <c r="AB242" s="124"/>
      <c r="AC242" s="234"/>
    </row>
    <row r="243" spans="1:30" s="93" customFormat="1" ht="80.25" hidden="1" customHeight="1" collapsed="1" x14ac:dyDescent="0.25">
      <c r="A243" s="34"/>
      <c r="B243" s="320" t="s">
        <v>680</v>
      </c>
      <c r="C243" s="320"/>
      <c r="D243" s="322"/>
      <c r="E243" s="322"/>
      <c r="F243" s="322"/>
      <c r="G243" s="323" t="s">
        <v>302</v>
      </c>
      <c r="H243" s="396">
        <v>303</v>
      </c>
      <c r="I243" s="396"/>
      <c r="J243" s="302">
        <v>303</v>
      </c>
      <c r="K243" s="133">
        <v>2632</v>
      </c>
      <c r="L243" s="133"/>
      <c r="M243" s="319"/>
      <c r="N243" s="133"/>
      <c r="O243" s="133"/>
      <c r="P243" s="134">
        <v>6922.8</v>
      </c>
      <c r="Q243" s="319"/>
      <c r="R243" s="397">
        <v>500</v>
      </c>
      <c r="S243" s="133"/>
      <c r="T243" s="133"/>
      <c r="U243" s="134">
        <v>6922.8</v>
      </c>
      <c r="V243" s="319"/>
      <c r="W243" s="325">
        <v>0</v>
      </c>
      <c r="X243" s="133"/>
      <c r="Y243" s="379">
        <v>0</v>
      </c>
      <c r="Z243" s="133">
        <v>0</v>
      </c>
      <c r="AA243" s="133"/>
      <c r="AB243" s="222"/>
      <c r="AC243" s="237">
        <v>303</v>
      </c>
      <c r="AD243" s="34"/>
    </row>
    <row r="244" spans="1:30" s="93" customFormat="1" ht="99" hidden="1" customHeight="1" x14ac:dyDescent="0.25">
      <c r="A244" s="34">
        <v>522</v>
      </c>
      <c r="B244" s="320" t="s">
        <v>681</v>
      </c>
      <c r="C244" s="334"/>
      <c r="D244" s="331" t="s">
        <v>9</v>
      </c>
      <c r="E244" s="331" t="s">
        <v>13</v>
      </c>
      <c r="F244" s="331" t="s">
        <v>15</v>
      </c>
      <c r="G244" s="332" t="s">
        <v>519</v>
      </c>
      <c r="H244" s="302">
        <v>5750</v>
      </c>
      <c r="I244" s="302"/>
      <c r="J244" s="302">
        <v>5750</v>
      </c>
      <c r="K244" s="133"/>
      <c r="L244" s="133">
        <v>50000</v>
      </c>
      <c r="M244" s="319">
        <f>SUM(N244:O244)</f>
        <v>26208</v>
      </c>
      <c r="N244" s="133"/>
      <c r="O244" s="133">
        <v>26208</v>
      </c>
      <c r="P244" s="134">
        <v>0</v>
      </c>
      <c r="Q244" s="319"/>
      <c r="R244" s="325"/>
      <c r="S244" s="133"/>
      <c r="T244" s="337">
        <v>0</v>
      </c>
      <c r="U244" s="134"/>
      <c r="V244" s="319"/>
      <c r="W244" s="380"/>
      <c r="X244" s="337">
        <v>0</v>
      </c>
      <c r="Y244" s="379"/>
      <c r="Z244" s="133"/>
      <c r="AA244" s="337">
        <v>0</v>
      </c>
      <c r="AB244" s="222"/>
      <c r="AC244" s="237"/>
      <c r="AD244" s="34"/>
    </row>
    <row r="245" spans="1:30" s="101" customFormat="1" ht="1.5" hidden="1" customHeight="1" x14ac:dyDescent="0.25">
      <c r="B245" s="428" t="s">
        <v>356</v>
      </c>
      <c r="C245" s="364"/>
      <c r="D245" s="365" t="s">
        <v>9</v>
      </c>
      <c r="E245" s="365" t="s">
        <v>13</v>
      </c>
      <c r="F245" s="365" t="s">
        <v>15</v>
      </c>
      <c r="G245" s="366" t="s">
        <v>303</v>
      </c>
      <c r="H245" s="302"/>
      <c r="I245" s="302"/>
      <c r="J245" s="302"/>
      <c r="K245" s="367"/>
      <c r="L245" s="367"/>
      <c r="M245" s="368">
        <f>SUM(N245:O245)</f>
        <v>0</v>
      </c>
      <c r="N245" s="367"/>
      <c r="O245" s="367"/>
      <c r="P245" s="368"/>
      <c r="Q245" s="368">
        <f>SUM(S245:T245)</f>
        <v>0</v>
      </c>
      <c r="R245" s="325"/>
      <c r="S245" s="367"/>
      <c r="T245" s="367"/>
      <c r="U245" s="368"/>
      <c r="V245" s="368">
        <f>SUM(W245:X245)</f>
        <v>0</v>
      </c>
      <c r="W245" s="367"/>
      <c r="X245" s="367"/>
      <c r="Y245" s="379">
        <f>SUM(Z245)</f>
        <v>0</v>
      </c>
      <c r="Z245" s="367"/>
      <c r="AA245" s="367"/>
      <c r="AB245" s="213"/>
      <c r="AC245" s="236"/>
    </row>
    <row r="246" spans="1:30" s="101" customFormat="1" ht="93.75" hidden="1" customHeight="1" x14ac:dyDescent="0.25">
      <c r="A246" s="34"/>
      <c r="B246" s="320" t="s">
        <v>682</v>
      </c>
      <c r="C246" s="364"/>
      <c r="D246" s="365"/>
      <c r="E246" s="365"/>
      <c r="F246" s="365"/>
      <c r="G246" s="366"/>
      <c r="H246" s="302"/>
      <c r="I246" s="302"/>
      <c r="J246" s="302">
        <v>1108</v>
      </c>
      <c r="K246" s="367"/>
      <c r="L246" s="367"/>
      <c r="M246" s="368"/>
      <c r="N246" s="367"/>
      <c r="O246" s="367"/>
      <c r="P246" s="368"/>
      <c r="Q246" s="368"/>
      <c r="R246" s="325"/>
      <c r="S246" s="367"/>
      <c r="T246" s="367"/>
      <c r="U246" s="368"/>
      <c r="V246" s="368"/>
      <c r="W246" s="367"/>
      <c r="X246" s="367"/>
      <c r="Y246" s="379"/>
      <c r="Z246" s="367"/>
      <c r="AA246" s="367"/>
      <c r="AB246" s="213"/>
      <c r="AC246" s="236"/>
    </row>
    <row r="247" spans="1:30" s="101" customFormat="1" ht="78.75" hidden="1" customHeight="1" x14ac:dyDescent="0.25">
      <c r="A247" s="34"/>
      <c r="B247" s="320" t="s">
        <v>683</v>
      </c>
      <c r="C247" s="364"/>
      <c r="D247" s="365"/>
      <c r="E247" s="365"/>
      <c r="F247" s="365"/>
      <c r="G247" s="366"/>
      <c r="H247" s="302"/>
      <c r="I247" s="302"/>
      <c r="J247" s="302">
        <v>58</v>
      </c>
      <c r="K247" s="367"/>
      <c r="L247" s="367"/>
      <c r="M247" s="368"/>
      <c r="N247" s="367"/>
      <c r="O247" s="367"/>
      <c r="P247" s="368"/>
      <c r="Q247" s="368"/>
      <c r="R247" s="325"/>
      <c r="S247" s="367"/>
      <c r="T247" s="367"/>
      <c r="U247" s="368"/>
      <c r="V247" s="368"/>
      <c r="W247" s="367"/>
      <c r="X247" s="367"/>
      <c r="Y247" s="379"/>
      <c r="Z247" s="367"/>
      <c r="AA247" s="367"/>
      <c r="AB247" s="213"/>
      <c r="AC247" s="236"/>
    </row>
    <row r="248" spans="1:30" s="36" customFormat="1" ht="80.25" hidden="1" customHeight="1" x14ac:dyDescent="0.25">
      <c r="B248" s="398" t="s">
        <v>684</v>
      </c>
      <c r="C248" s="320"/>
      <c r="D248" s="347" t="s">
        <v>9</v>
      </c>
      <c r="E248" s="347" t="s">
        <v>13</v>
      </c>
      <c r="F248" s="347" t="s">
        <v>15</v>
      </c>
      <c r="G248" s="354" t="s">
        <v>332</v>
      </c>
      <c r="H248" s="302"/>
      <c r="I248" s="302"/>
      <c r="J248" s="302"/>
      <c r="K248" s="133"/>
      <c r="L248" s="133"/>
      <c r="M248" s="302"/>
      <c r="N248" s="133"/>
      <c r="O248" s="133"/>
      <c r="P248" s="134">
        <v>30000</v>
      </c>
      <c r="Q248" s="302"/>
      <c r="R248" s="325">
        <v>0</v>
      </c>
      <c r="S248" s="133"/>
      <c r="T248" s="133"/>
      <c r="U248" s="134">
        <v>0</v>
      </c>
      <c r="V248" s="302"/>
      <c r="W248" s="380">
        <v>30000</v>
      </c>
      <c r="X248" s="133"/>
      <c r="Y248" s="379">
        <v>0</v>
      </c>
      <c r="Z248" s="133"/>
      <c r="AA248" s="133"/>
      <c r="AB248" s="306"/>
      <c r="AC248" s="307"/>
    </row>
    <row r="249" spans="1:30" ht="96.75" hidden="1" customHeight="1" x14ac:dyDescent="0.25">
      <c r="B249" s="348" t="s">
        <v>685</v>
      </c>
      <c r="C249" s="348"/>
      <c r="D249" s="347" t="s">
        <v>9</v>
      </c>
      <c r="E249" s="347" t="s">
        <v>13</v>
      </c>
      <c r="F249" s="347" t="s">
        <v>15</v>
      </c>
      <c r="G249" s="354" t="s">
        <v>304</v>
      </c>
      <c r="H249" s="396">
        <v>5000</v>
      </c>
      <c r="I249" s="396"/>
      <c r="J249" s="396">
        <v>7500</v>
      </c>
      <c r="K249" s="324">
        <v>5000</v>
      </c>
      <c r="L249" s="133"/>
      <c r="M249" s="319">
        <f>SUM(N249:O249)</f>
        <v>5603</v>
      </c>
      <c r="N249" s="324">
        <v>5603</v>
      </c>
      <c r="O249" s="324"/>
      <c r="P249" s="134">
        <v>11306</v>
      </c>
      <c r="Q249" s="319"/>
      <c r="R249" s="397">
        <v>7500</v>
      </c>
      <c r="S249" s="324"/>
      <c r="T249" s="324"/>
      <c r="U249" s="134">
        <v>11306</v>
      </c>
      <c r="V249" s="319"/>
      <c r="W249" s="380">
        <v>7500</v>
      </c>
      <c r="X249" s="324"/>
      <c r="Y249" s="134">
        <v>11306</v>
      </c>
      <c r="Z249" s="380">
        <v>7500</v>
      </c>
      <c r="AA249" s="324"/>
      <c r="AB249" s="124"/>
      <c r="AC249" s="234">
        <v>10000</v>
      </c>
    </row>
    <row r="250" spans="1:30" ht="102" hidden="1" customHeight="1" x14ac:dyDescent="0.25">
      <c r="A250" s="34">
        <v>530</v>
      </c>
      <c r="B250" s="398" t="s">
        <v>686</v>
      </c>
      <c r="C250" s="398"/>
      <c r="D250" s="358" t="s">
        <v>9</v>
      </c>
      <c r="E250" s="358" t="s">
        <v>13</v>
      </c>
      <c r="F250" s="358" t="s">
        <v>15</v>
      </c>
      <c r="G250" s="152" t="s">
        <v>520</v>
      </c>
      <c r="H250" s="302">
        <v>9244.7999999999993</v>
      </c>
      <c r="I250" s="302"/>
      <c r="J250" s="302">
        <v>9244.7999999999993</v>
      </c>
      <c r="K250" s="324"/>
      <c r="L250" s="133">
        <v>5997.2</v>
      </c>
      <c r="M250" s="319">
        <f>SUM(N250:O250)</f>
        <v>4205.3999999999996</v>
      </c>
      <c r="N250" s="324"/>
      <c r="O250" s="324">
        <v>4205.3999999999996</v>
      </c>
      <c r="P250" s="134"/>
      <c r="Q250" s="319"/>
      <c r="R250" s="325"/>
      <c r="S250" s="324"/>
      <c r="T250" s="429">
        <v>8940.4</v>
      </c>
      <c r="U250" s="134"/>
      <c r="V250" s="319"/>
      <c r="W250" s="380"/>
      <c r="X250" s="409">
        <v>9682.7000000000007</v>
      </c>
      <c r="Y250" s="379"/>
      <c r="Z250" s="380"/>
      <c r="AA250" s="409">
        <v>10418.9</v>
      </c>
      <c r="AB250" s="124"/>
      <c r="AC250" s="234"/>
    </row>
    <row r="251" spans="1:30" ht="51" hidden="1" customHeight="1" x14ac:dyDescent="0.25">
      <c r="B251" s="420" t="s">
        <v>262</v>
      </c>
      <c r="C251" s="315"/>
      <c r="D251" s="328"/>
      <c r="E251" s="328"/>
      <c r="F251" s="328"/>
      <c r="G251" s="318" t="s">
        <v>210</v>
      </c>
      <c r="H251" s="319">
        <f t="shared" ref="H251:AB251" si="66">SUM(H252:H252)</f>
        <v>3000</v>
      </c>
      <c r="I251" s="319">
        <f t="shared" si="66"/>
        <v>0</v>
      </c>
      <c r="J251" s="319">
        <f t="shared" si="66"/>
        <v>3000</v>
      </c>
      <c r="K251" s="319">
        <f t="shared" si="66"/>
        <v>1000</v>
      </c>
      <c r="L251" s="319">
        <f t="shared" si="66"/>
        <v>0</v>
      </c>
      <c r="M251" s="319">
        <f t="shared" si="66"/>
        <v>1000</v>
      </c>
      <c r="N251" s="319">
        <f t="shared" si="66"/>
        <v>1000</v>
      </c>
      <c r="O251" s="319">
        <f t="shared" si="66"/>
        <v>0</v>
      </c>
      <c r="P251" s="319">
        <f t="shared" si="66"/>
        <v>6000</v>
      </c>
      <c r="Q251" s="319">
        <f t="shared" si="66"/>
        <v>0</v>
      </c>
      <c r="R251" s="319">
        <f t="shared" si="66"/>
        <v>500</v>
      </c>
      <c r="S251" s="319">
        <f t="shared" si="66"/>
        <v>0</v>
      </c>
      <c r="T251" s="319">
        <f t="shared" si="66"/>
        <v>0</v>
      </c>
      <c r="U251" s="319">
        <f t="shared" si="66"/>
        <v>6000</v>
      </c>
      <c r="V251" s="319">
        <f t="shared" si="66"/>
        <v>0</v>
      </c>
      <c r="W251" s="319">
        <f t="shared" si="66"/>
        <v>3500</v>
      </c>
      <c r="X251" s="319">
        <f t="shared" si="66"/>
        <v>0</v>
      </c>
      <c r="Y251" s="319">
        <f t="shared" si="66"/>
        <v>5893</v>
      </c>
      <c r="Z251" s="319">
        <f t="shared" si="66"/>
        <v>3393</v>
      </c>
      <c r="AA251" s="319">
        <f t="shared" si="66"/>
        <v>0</v>
      </c>
      <c r="AB251" s="210">
        <f t="shared" si="66"/>
        <v>0</v>
      </c>
      <c r="AC251" s="234"/>
    </row>
    <row r="252" spans="1:30" ht="128.25" hidden="1" customHeight="1" x14ac:dyDescent="0.25">
      <c r="B252" s="348" t="s">
        <v>687</v>
      </c>
      <c r="C252" s="348"/>
      <c r="D252" s="350" t="s">
        <v>9</v>
      </c>
      <c r="E252" s="347" t="s">
        <v>11</v>
      </c>
      <c r="F252" s="347" t="s">
        <v>14</v>
      </c>
      <c r="G252" s="354" t="s">
        <v>305</v>
      </c>
      <c r="H252" s="396">
        <v>3000</v>
      </c>
      <c r="I252" s="396"/>
      <c r="J252" s="396">
        <v>3000</v>
      </c>
      <c r="K252" s="324">
        <v>1000</v>
      </c>
      <c r="L252" s="324"/>
      <c r="M252" s="319">
        <f t="shared" ref="M252:M311" si="67">SUM(N252:O252)</f>
        <v>1000</v>
      </c>
      <c r="N252" s="324">
        <v>1000</v>
      </c>
      <c r="O252" s="324"/>
      <c r="P252" s="134">
        <v>6000</v>
      </c>
      <c r="Q252" s="319"/>
      <c r="R252" s="397">
        <v>500</v>
      </c>
      <c r="S252" s="324"/>
      <c r="T252" s="324"/>
      <c r="U252" s="415">
        <v>6000</v>
      </c>
      <c r="V252" s="319"/>
      <c r="W252" s="325">
        <v>3500</v>
      </c>
      <c r="X252" s="324"/>
      <c r="Y252" s="415">
        <v>5893</v>
      </c>
      <c r="Z252" s="325">
        <v>3393</v>
      </c>
      <c r="AA252" s="324"/>
      <c r="AB252" s="124"/>
      <c r="AC252" s="236"/>
    </row>
    <row r="253" spans="1:30" ht="31.5" hidden="1" customHeight="1" x14ac:dyDescent="0.25">
      <c r="B253" s="420" t="s">
        <v>263</v>
      </c>
      <c r="C253" s="315"/>
      <c r="D253" s="328"/>
      <c r="E253" s="328"/>
      <c r="F253" s="328"/>
      <c r="G253" s="318" t="s">
        <v>306</v>
      </c>
      <c r="H253" s="319">
        <f>SUM(H254)</f>
        <v>3500</v>
      </c>
      <c r="I253" s="319">
        <f>SUM(I254)</f>
        <v>0</v>
      </c>
      <c r="J253" s="319">
        <f t="shared" ref="J253:X253" si="68">SUM(J254)</f>
        <v>3500</v>
      </c>
      <c r="K253" s="319">
        <f t="shared" si="68"/>
        <v>3500</v>
      </c>
      <c r="L253" s="319">
        <f t="shared" si="68"/>
        <v>0</v>
      </c>
      <c r="M253" s="319">
        <f t="shared" si="68"/>
        <v>3010.8</v>
      </c>
      <c r="N253" s="319">
        <f t="shared" si="68"/>
        <v>3010.8</v>
      </c>
      <c r="O253" s="319">
        <f t="shared" si="68"/>
        <v>0</v>
      </c>
      <c r="P253" s="319">
        <f t="shared" si="68"/>
        <v>12946.5</v>
      </c>
      <c r="Q253" s="319">
        <f t="shared" si="68"/>
        <v>0</v>
      </c>
      <c r="R253" s="319">
        <f t="shared" si="68"/>
        <v>4000</v>
      </c>
      <c r="S253" s="319">
        <f t="shared" si="68"/>
        <v>0</v>
      </c>
      <c r="T253" s="319">
        <f t="shared" si="68"/>
        <v>0</v>
      </c>
      <c r="U253" s="319">
        <f t="shared" si="68"/>
        <v>2335</v>
      </c>
      <c r="V253" s="319">
        <f t="shared" si="68"/>
        <v>0</v>
      </c>
      <c r="W253" s="319">
        <f t="shared" si="68"/>
        <v>2000</v>
      </c>
      <c r="X253" s="319">
        <f t="shared" si="68"/>
        <v>0</v>
      </c>
      <c r="Y253" s="319">
        <f>SUM(Y254)</f>
        <v>2335</v>
      </c>
      <c r="Z253" s="319">
        <f>SUM(Z254)</f>
        <v>2000</v>
      </c>
      <c r="AA253" s="319">
        <f>SUM(AA254)</f>
        <v>0</v>
      </c>
      <c r="AB253" s="210">
        <f>SUM(AB254)</f>
        <v>0</v>
      </c>
      <c r="AC253" s="234"/>
    </row>
    <row r="254" spans="1:30" ht="70.5" hidden="1" customHeight="1" x14ac:dyDescent="0.25">
      <c r="B254" s="348" t="s">
        <v>688</v>
      </c>
      <c r="C254" s="369"/>
      <c r="D254" s="350" t="s">
        <v>9</v>
      </c>
      <c r="E254" s="347" t="s">
        <v>13</v>
      </c>
      <c r="F254" s="347" t="s">
        <v>12</v>
      </c>
      <c r="G254" s="354" t="s">
        <v>307</v>
      </c>
      <c r="H254" s="396">
        <v>3500</v>
      </c>
      <c r="I254" s="396"/>
      <c r="J254" s="396">
        <v>3500</v>
      </c>
      <c r="K254" s="324">
        <v>3500</v>
      </c>
      <c r="L254" s="324"/>
      <c r="M254" s="319">
        <f t="shared" si="67"/>
        <v>3010.8</v>
      </c>
      <c r="N254" s="324">
        <v>3010.8</v>
      </c>
      <c r="O254" s="338"/>
      <c r="P254" s="134">
        <v>12946.5</v>
      </c>
      <c r="Q254" s="319"/>
      <c r="R254" s="397">
        <v>4000</v>
      </c>
      <c r="S254" s="324"/>
      <c r="T254" s="338"/>
      <c r="U254" s="415">
        <v>2335</v>
      </c>
      <c r="V254" s="319"/>
      <c r="W254" s="325">
        <v>2000</v>
      </c>
      <c r="X254" s="338"/>
      <c r="Y254" s="415">
        <v>2335</v>
      </c>
      <c r="Z254" s="325">
        <v>2000</v>
      </c>
      <c r="AA254" s="338"/>
      <c r="AB254" s="124"/>
      <c r="AC254" s="234">
        <v>3500</v>
      </c>
    </row>
    <row r="255" spans="1:30" ht="30" hidden="1" customHeight="1" x14ac:dyDescent="0.25">
      <c r="B255" s="420" t="s">
        <v>264</v>
      </c>
      <c r="C255" s="315"/>
      <c r="D255" s="328"/>
      <c r="E255" s="328"/>
      <c r="F255" s="328"/>
      <c r="G255" s="318" t="s">
        <v>308</v>
      </c>
      <c r="H255" s="319">
        <f t="shared" ref="H255:AB255" si="69">SUM(H256:H258)</f>
        <v>1003</v>
      </c>
      <c r="I255" s="319">
        <f t="shared" si="69"/>
        <v>0</v>
      </c>
      <c r="J255" s="319">
        <f t="shared" si="69"/>
        <v>1003</v>
      </c>
      <c r="K255" s="319">
        <f t="shared" si="69"/>
        <v>2588.1999999999998</v>
      </c>
      <c r="L255" s="319">
        <f t="shared" si="69"/>
        <v>793.5</v>
      </c>
      <c r="M255" s="319">
        <f t="shared" si="69"/>
        <v>2500</v>
      </c>
      <c r="N255" s="319">
        <f t="shared" si="69"/>
        <v>2500</v>
      </c>
      <c r="O255" s="319">
        <f t="shared" si="69"/>
        <v>0</v>
      </c>
      <c r="P255" s="319">
        <f t="shared" si="69"/>
        <v>2058</v>
      </c>
      <c r="Q255" s="319">
        <f t="shared" si="69"/>
        <v>0</v>
      </c>
      <c r="R255" s="319">
        <f t="shared" si="69"/>
        <v>2058</v>
      </c>
      <c r="S255" s="319">
        <f t="shared" si="69"/>
        <v>0</v>
      </c>
      <c r="T255" s="319">
        <f t="shared" si="69"/>
        <v>0</v>
      </c>
      <c r="U255" s="319">
        <f t="shared" si="69"/>
        <v>2058</v>
      </c>
      <c r="V255" s="319">
        <f t="shared" si="69"/>
        <v>0</v>
      </c>
      <c r="W255" s="319">
        <f t="shared" si="69"/>
        <v>0</v>
      </c>
      <c r="X255" s="319">
        <f t="shared" si="69"/>
        <v>0</v>
      </c>
      <c r="Y255" s="319">
        <f t="shared" si="69"/>
        <v>2058</v>
      </c>
      <c r="Z255" s="319">
        <f t="shared" si="69"/>
        <v>0</v>
      </c>
      <c r="AA255" s="319">
        <f t="shared" si="69"/>
        <v>0</v>
      </c>
      <c r="AB255" s="210">
        <f t="shared" si="69"/>
        <v>0</v>
      </c>
      <c r="AC255" s="234"/>
      <c r="AD255" s="6"/>
    </row>
    <row r="256" spans="1:30" ht="77.25" hidden="1" customHeight="1" x14ac:dyDescent="0.25">
      <c r="B256" s="348" t="s">
        <v>689</v>
      </c>
      <c r="C256" s="369"/>
      <c r="D256" s="350" t="s">
        <v>9</v>
      </c>
      <c r="E256" s="347" t="s">
        <v>13</v>
      </c>
      <c r="F256" s="347" t="s">
        <v>12</v>
      </c>
      <c r="G256" s="354" t="s">
        <v>309</v>
      </c>
      <c r="H256" s="396">
        <v>1003</v>
      </c>
      <c r="I256" s="396"/>
      <c r="J256" s="396">
        <v>1003</v>
      </c>
      <c r="K256" s="133">
        <v>2500</v>
      </c>
      <c r="L256" s="133"/>
      <c r="M256" s="319">
        <f t="shared" si="67"/>
        <v>2500</v>
      </c>
      <c r="N256" s="372">
        <v>2500</v>
      </c>
      <c r="O256" s="372"/>
      <c r="P256" s="134">
        <v>2058</v>
      </c>
      <c r="Q256" s="319"/>
      <c r="R256" s="397">
        <v>2058</v>
      </c>
      <c r="S256" s="324"/>
      <c r="T256" s="133"/>
      <c r="U256" s="415">
        <v>2058</v>
      </c>
      <c r="V256" s="319"/>
      <c r="W256" s="325">
        <v>0</v>
      </c>
      <c r="X256" s="324"/>
      <c r="Y256" s="415">
        <v>2058</v>
      </c>
      <c r="Z256" s="325">
        <v>0</v>
      </c>
      <c r="AA256" s="324"/>
      <c r="AB256" s="124"/>
      <c r="AC256" s="234">
        <v>1000</v>
      </c>
    </row>
    <row r="257" spans="1:32" ht="77.25" hidden="1" customHeight="1" x14ac:dyDescent="0.25">
      <c r="B257" s="348" t="s">
        <v>576</v>
      </c>
      <c r="C257" s="369"/>
      <c r="D257" s="350" t="s">
        <v>9</v>
      </c>
      <c r="E257" s="347" t="s">
        <v>13</v>
      </c>
      <c r="F257" s="347" t="s">
        <v>12</v>
      </c>
      <c r="G257" s="354" t="s">
        <v>309</v>
      </c>
      <c r="H257" s="302"/>
      <c r="I257" s="302"/>
      <c r="J257" s="302">
        <v>0</v>
      </c>
      <c r="K257" s="133">
        <v>88.2</v>
      </c>
      <c r="L257" s="133"/>
      <c r="M257" s="319">
        <f t="shared" si="67"/>
        <v>0</v>
      </c>
      <c r="N257" s="372"/>
      <c r="O257" s="372"/>
      <c r="P257" s="134"/>
      <c r="Q257" s="319"/>
      <c r="R257" s="325"/>
      <c r="S257" s="324"/>
      <c r="T257" s="324"/>
      <c r="U257" s="134"/>
      <c r="V257" s="319"/>
      <c r="W257" s="324"/>
      <c r="X257" s="324"/>
      <c r="Y257" s="379"/>
      <c r="Z257" s="324"/>
      <c r="AA257" s="324"/>
      <c r="AB257" s="124"/>
      <c r="AC257" s="234"/>
    </row>
    <row r="258" spans="1:32" ht="86.25" hidden="1" customHeight="1" x14ac:dyDescent="0.25">
      <c r="A258" s="34">
        <v>521</v>
      </c>
      <c r="B258" s="348" t="s">
        <v>577</v>
      </c>
      <c r="C258" s="369"/>
      <c r="D258" s="350" t="s">
        <v>9</v>
      </c>
      <c r="E258" s="347" t="s">
        <v>13</v>
      </c>
      <c r="F258" s="322" t="s">
        <v>12</v>
      </c>
      <c r="G258" s="323" t="s">
        <v>521</v>
      </c>
      <c r="H258" s="302"/>
      <c r="I258" s="302"/>
      <c r="J258" s="302">
        <v>0</v>
      </c>
      <c r="K258" s="133"/>
      <c r="L258" s="133">
        <v>793.5</v>
      </c>
      <c r="M258" s="319">
        <f t="shared" si="67"/>
        <v>0</v>
      </c>
      <c r="N258" s="372"/>
      <c r="O258" s="372">
        <v>0</v>
      </c>
      <c r="P258" s="134"/>
      <c r="Q258" s="319"/>
      <c r="R258" s="325"/>
      <c r="S258" s="338"/>
      <c r="T258" s="339"/>
      <c r="U258" s="134"/>
      <c r="V258" s="319"/>
      <c r="W258" s="324"/>
      <c r="X258" s="339"/>
      <c r="Y258" s="379"/>
      <c r="Z258" s="324"/>
      <c r="AA258" s="339"/>
      <c r="AB258" s="124">
        <f>SUM(AC258:AD258)</f>
        <v>0</v>
      </c>
      <c r="AC258" s="234"/>
    </row>
    <row r="259" spans="1:32" ht="30.75" hidden="1" customHeight="1" x14ac:dyDescent="0.25">
      <c r="A259" s="34" t="s">
        <v>177</v>
      </c>
      <c r="B259" s="355" t="s">
        <v>265</v>
      </c>
      <c r="C259" s="392"/>
      <c r="D259" s="146"/>
      <c r="E259" s="146"/>
      <c r="F259" s="146"/>
      <c r="G259" s="147" t="s">
        <v>67</v>
      </c>
      <c r="H259" s="148">
        <f t="shared" ref="H259:AC259" si="70">SUM(H260:H261)</f>
        <v>45000</v>
      </c>
      <c r="I259" s="148">
        <f t="shared" si="70"/>
        <v>0</v>
      </c>
      <c r="J259" s="148">
        <f t="shared" si="70"/>
        <v>57236.7</v>
      </c>
      <c r="K259" s="148">
        <f t="shared" si="70"/>
        <v>26370</v>
      </c>
      <c r="L259" s="148">
        <f t="shared" si="70"/>
        <v>0</v>
      </c>
      <c r="M259" s="148">
        <f t="shared" si="70"/>
        <v>33586</v>
      </c>
      <c r="N259" s="148">
        <f t="shared" si="70"/>
        <v>26370</v>
      </c>
      <c r="O259" s="148">
        <f t="shared" si="70"/>
        <v>7216</v>
      </c>
      <c r="P259" s="148">
        <f t="shared" si="70"/>
        <v>0</v>
      </c>
      <c r="Q259" s="148">
        <f t="shared" si="70"/>
        <v>0</v>
      </c>
      <c r="R259" s="148">
        <f t="shared" si="70"/>
        <v>0</v>
      </c>
      <c r="S259" s="148">
        <f t="shared" si="70"/>
        <v>0</v>
      </c>
      <c r="T259" s="148">
        <f t="shared" si="70"/>
        <v>0</v>
      </c>
      <c r="U259" s="148">
        <f t="shared" si="70"/>
        <v>0</v>
      </c>
      <c r="V259" s="148">
        <f t="shared" si="70"/>
        <v>0</v>
      </c>
      <c r="W259" s="148">
        <f t="shared" si="70"/>
        <v>0</v>
      </c>
      <c r="X259" s="148">
        <f t="shared" si="70"/>
        <v>0</v>
      </c>
      <c r="Y259" s="148">
        <f t="shared" si="70"/>
        <v>0</v>
      </c>
      <c r="Z259" s="148">
        <f t="shared" si="70"/>
        <v>0</v>
      </c>
      <c r="AA259" s="148">
        <f t="shared" si="70"/>
        <v>0</v>
      </c>
      <c r="AB259" s="209">
        <f t="shared" si="70"/>
        <v>0</v>
      </c>
      <c r="AC259" s="233">
        <f t="shared" si="70"/>
        <v>30000</v>
      </c>
    </row>
    <row r="260" spans="1:32" ht="66" hidden="1" customHeight="1" x14ac:dyDescent="0.25">
      <c r="A260" s="34">
        <v>520</v>
      </c>
      <c r="B260" s="348" t="s">
        <v>522</v>
      </c>
      <c r="C260" s="348"/>
      <c r="D260" s="350" t="s">
        <v>9</v>
      </c>
      <c r="E260" s="347" t="s">
        <v>11</v>
      </c>
      <c r="F260" s="347" t="s">
        <v>14</v>
      </c>
      <c r="G260" s="354" t="s">
        <v>357</v>
      </c>
      <c r="H260" s="325"/>
      <c r="I260" s="325"/>
      <c r="J260" s="302">
        <v>12236.7</v>
      </c>
      <c r="K260" s="324"/>
      <c r="L260" s="324"/>
      <c r="M260" s="319">
        <f t="shared" si="67"/>
        <v>7216</v>
      </c>
      <c r="N260" s="324"/>
      <c r="O260" s="324">
        <v>7216</v>
      </c>
      <c r="P260" s="134"/>
      <c r="Q260" s="319">
        <f>SUM(S260:T260)</f>
        <v>0</v>
      </c>
      <c r="R260" s="325"/>
      <c r="S260" s="324"/>
      <c r="T260" s="324"/>
      <c r="U260" s="134"/>
      <c r="V260" s="319">
        <f>SUM(W260:X260)</f>
        <v>0</v>
      </c>
      <c r="W260" s="324"/>
      <c r="X260" s="324"/>
      <c r="Y260" s="379">
        <f>SUM(Z260)</f>
        <v>0</v>
      </c>
      <c r="Z260" s="324"/>
      <c r="AA260" s="324"/>
      <c r="AB260" s="124"/>
      <c r="AC260" s="234"/>
    </row>
    <row r="261" spans="1:32" ht="65.25" hidden="1" customHeight="1" x14ac:dyDescent="0.25">
      <c r="B261" s="348" t="s">
        <v>578</v>
      </c>
      <c r="C261" s="348"/>
      <c r="D261" s="350" t="s">
        <v>9</v>
      </c>
      <c r="E261" s="347" t="s">
        <v>11</v>
      </c>
      <c r="F261" s="347" t="s">
        <v>14</v>
      </c>
      <c r="G261" s="354" t="s">
        <v>310</v>
      </c>
      <c r="H261" s="302">
        <v>45000</v>
      </c>
      <c r="I261" s="302"/>
      <c r="J261" s="302">
        <v>45000</v>
      </c>
      <c r="K261" s="324">
        <v>26370</v>
      </c>
      <c r="L261" s="324"/>
      <c r="M261" s="319">
        <f t="shared" si="67"/>
        <v>26370</v>
      </c>
      <c r="N261" s="324">
        <v>26370</v>
      </c>
      <c r="O261" s="324"/>
      <c r="P261" s="134">
        <v>0</v>
      </c>
      <c r="Q261" s="319"/>
      <c r="R261" s="325"/>
      <c r="S261" s="324"/>
      <c r="T261" s="302"/>
      <c r="U261" s="134">
        <v>0</v>
      </c>
      <c r="V261" s="319"/>
      <c r="W261" s="324"/>
      <c r="X261" s="324"/>
      <c r="Y261" s="379">
        <v>0</v>
      </c>
      <c r="Z261" s="324"/>
      <c r="AA261" s="324"/>
      <c r="AB261" s="124"/>
      <c r="AC261" s="234">
        <v>30000</v>
      </c>
    </row>
    <row r="262" spans="1:32" ht="45.75" hidden="1" customHeight="1" x14ac:dyDescent="0.25">
      <c r="A262" s="34" t="s">
        <v>177</v>
      </c>
      <c r="B262" s="351" t="s">
        <v>690</v>
      </c>
      <c r="C262" s="392"/>
      <c r="D262" s="145"/>
      <c r="E262" s="146"/>
      <c r="F262" s="146"/>
      <c r="G262" s="147" t="s">
        <v>68</v>
      </c>
      <c r="H262" s="148">
        <f t="shared" ref="H262:AA262" si="71">SUM(H263:H263)</f>
        <v>25</v>
      </c>
      <c r="I262" s="148">
        <f t="shared" si="71"/>
        <v>0</v>
      </c>
      <c r="J262" s="148">
        <f t="shared" si="71"/>
        <v>2500</v>
      </c>
      <c r="K262" s="148">
        <f t="shared" si="71"/>
        <v>0</v>
      </c>
      <c r="L262" s="148">
        <f t="shared" si="71"/>
        <v>0</v>
      </c>
      <c r="M262" s="148">
        <f t="shared" si="71"/>
        <v>0</v>
      </c>
      <c r="N262" s="148">
        <f t="shared" si="71"/>
        <v>0</v>
      </c>
      <c r="O262" s="148">
        <f t="shared" si="71"/>
        <v>0</v>
      </c>
      <c r="P262" s="148">
        <f t="shared" si="71"/>
        <v>5388</v>
      </c>
      <c r="Q262" s="148">
        <f t="shared" si="71"/>
        <v>0</v>
      </c>
      <c r="R262" s="148">
        <f t="shared" si="71"/>
        <v>0</v>
      </c>
      <c r="S262" s="148">
        <f t="shared" si="71"/>
        <v>0</v>
      </c>
      <c r="T262" s="148">
        <f t="shared" si="71"/>
        <v>0</v>
      </c>
      <c r="U262" s="148">
        <f t="shared" si="71"/>
        <v>9018.7999999999993</v>
      </c>
      <c r="V262" s="148">
        <f t="shared" si="71"/>
        <v>0</v>
      </c>
      <c r="W262" s="148">
        <f t="shared" si="71"/>
        <v>0</v>
      </c>
      <c r="X262" s="148">
        <f t="shared" si="71"/>
        <v>0</v>
      </c>
      <c r="Y262" s="148">
        <f t="shared" si="71"/>
        <v>2786</v>
      </c>
      <c r="Z262" s="148">
        <f t="shared" si="71"/>
        <v>0</v>
      </c>
      <c r="AA262" s="148">
        <f t="shared" si="71"/>
        <v>0</v>
      </c>
      <c r="AB262" s="209"/>
      <c r="AC262" s="233" t="e">
        <f>SUM(#REF!)</f>
        <v>#REF!</v>
      </c>
      <c r="AD262" s="6">
        <f>SUM(R262+T262)</f>
        <v>0</v>
      </c>
      <c r="AE262" s="6">
        <f>SUM(U262+X262)</f>
        <v>9018.7999999999993</v>
      </c>
      <c r="AF262" s="6">
        <f>SUM(Y262+AA262)</f>
        <v>2786</v>
      </c>
    </row>
    <row r="263" spans="1:32" ht="66" hidden="1" customHeight="1" outlineLevel="1" x14ac:dyDescent="0.25">
      <c r="B263" s="348" t="s">
        <v>691</v>
      </c>
      <c r="C263" s="348"/>
      <c r="D263" s="350"/>
      <c r="E263" s="347"/>
      <c r="F263" s="347"/>
      <c r="G263" s="354" t="s">
        <v>449</v>
      </c>
      <c r="H263" s="302">
        <v>25</v>
      </c>
      <c r="I263" s="302"/>
      <c r="J263" s="302">
        <v>2500</v>
      </c>
      <c r="K263" s="324"/>
      <c r="L263" s="324"/>
      <c r="M263" s="319"/>
      <c r="N263" s="324"/>
      <c r="O263" s="324"/>
      <c r="P263" s="134">
        <v>5388</v>
      </c>
      <c r="Q263" s="319"/>
      <c r="R263" s="325"/>
      <c r="S263" s="324"/>
      <c r="T263" s="324"/>
      <c r="U263" s="134">
        <v>9018.7999999999993</v>
      </c>
      <c r="V263" s="319"/>
      <c r="W263" s="324"/>
      <c r="X263" s="324"/>
      <c r="Y263" s="379">
        <v>2786</v>
      </c>
      <c r="Z263" s="324"/>
      <c r="AA263" s="324"/>
      <c r="AB263" s="124"/>
      <c r="AC263" s="234"/>
    </row>
    <row r="264" spans="1:32" ht="49.5" hidden="1" customHeight="1" x14ac:dyDescent="0.25">
      <c r="A264" s="34" t="s">
        <v>177</v>
      </c>
      <c r="B264" s="430" t="s">
        <v>692</v>
      </c>
      <c r="C264" s="391"/>
      <c r="D264" s="145"/>
      <c r="E264" s="146"/>
      <c r="F264" s="146"/>
      <c r="G264" s="147" t="s">
        <v>69</v>
      </c>
      <c r="H264" s="148">
        <f t="shared" ref="H264:AA264" si="72">SUM(H265+H274)</f>
        <v>544.9</v>
      </c>
      <c r="I264" s="148">
        <f t="shared" si="72"/>
        <v>0</v>
      </c>
      <c r="J264" s="148">
        <f t="shared" si="72"/>
        <v>2304.5</v>
      </c>
      <c r="K264" s="148">
        <f t="shared" si="72"/>
        <v>2116.9</v>
      </c>
      <c r="L264" s="148">
        <f t="shared" si="72"/>
        <v>167.9</v>
      </c>
      <c r="M264" s="148">
        <f t="shared" si="72"/>
        <v>3680.8</v>
      </c>
      <c r="N264" s="148">
        <f t="shared" si="72"/>
        <v>2071.9</v>
      </c>
      <c r="O264" s="148">
        <f t="shared" si="72"/>
        <v>1608.9</v>
      </c>
      <c r="P264" s="148">
        <f t="shared" si="72"/>
        <v>850</v>
      </c>
      <c r="Q264" s="148">
        <f t="shared" si="72"/>
        <v>0</v>
      </c>
      <c r="R264" s="148">
        <f t="shared" si="72"/>
        <v>132.69999999999999</v>
      </c>
      <c r="S264" s="148">
        <f t="shared" si="72"/>
        <v>0</v>
      </c>
      <c r="T264" s="148">
        <f t="shared" si="72"/>
        <v>434.6</v>
      </c>
      <c r="U264" s="148">
        <f t="shared" si="72"/>
        <v>850</v>
      </c>
      <c r="V264" s="148">
        <f t="shared" si="72"/>
        <v>0</v>
      </c>
      <c r="W264" s="148">
        <f t="shared" si="72"/>
        <v>133</v>
      </c>
      <c r="X264" s="148">
        <f t="shared" si="72"/>
        <v>435.4</v>
      </c>
      <c r="Y264" s="148">
        <f t="shared" si="72"/>
        <v>850</v>
      </c>
      <c r="Z264" s="148">
        <f t="shared" si="72"/>
        <v>22.5</v>
      </c>
      <c r="AA264" s="148">
        <f t="shared" si="72"/>
        <v>52.6</v>
      </c>
      <c r="AB264" s="209">
        <f>SUM(AB265+AB274)</f>
        <v>0</v>
      </c>
      <c r="AC264" s="233">
        <f>SUM(AC265:AC275)</f>
        <v>613.5</v>
      </c>
    </row>
    <row r="265" spans="1:32" ht="20.25" hidden="1" customHeight="1" x14ac:dyDescent="0.25">
      <c r="B265" s="315" t="s">
        <v>266</v>
      </c>
      <c r="C265" s="315"/>
      <c r="D265" s="327"/>
      <c r="E265" s="328"/>
      <c r="F265" s="328"/>
      <c r="G265" s="318" t="s">
        <v>311</v>
      </c>
      <c r="H265" s="319">
        <f t="shared" ref="H265:AB265" si="73">SUM(H266:H273)</f>
        <v>344.9</v>
      </c>
      <c r="I265" s="319">
        <f t="shared" si="73"/>
        <v>0</v>
      </c>
      <c r="J265" s="319">
        <f t="shared" si="73"/>
        <v>2104.5</v>
      </c>
      <c r="K265" s="319">
        <f t="shared" si="73"/>
        <v>2071.9</v>
      </c>
      <c r="L265" s="319">
        <f t="shared" si="73"/>
        <v>167.9</v>
      </c>
      <c r="M265" s="319">
        <f t="shared" si="73"/>
        <v>3680.8</v>
      </c>
      <c r="N265" s="319">
        <f t="shared" si="73"/>
        <v>2071.9</v>
      </c>
      <c r="O265" s="319">
        <f t="shared" si="73"/>
        <v>1608.9</v>
      </c>
      <c r="P265" s="319">
        <f t="shared" si="73"/>
        <v>500</v>
      </c>
      <c r="Q265" s="319">
        <f t="shared" si="73"/>
        <v>0</v>
      </c>
      <c r="R265" s="319">
        <f t="shared" si="73"/>
        <v>132.69999999999999</v>
      </c>
      <c r="S265" s="319">
        <f t="shared" si="73"/>
        <v>0</v>
      </c>
      <c r="T265" s="319">
        <f t="shared" si="73"/>
        <v>434.6</v>
      </c>
      <c r="U265" s="319">
        <f t="shared" si="73"/>
        <v>500</v>
      </c>
      <c r="V265" s="319">
        <f t="shared" si="73"/>
        <v>0</v>
      </c>
      <c r="W265" s="319">
        <f t="shared" si="73"/>
        <v>133</v>
      </c>
      <c r="X265" s="319">
        <f t="shared" si="73"/>
        <v>435.4</v>
      </c>
      <c r="Y265" s="319">
        <f t="shared" si="73"/>
        <v>500</v>
      </c>
      <c r="Z265" s="319">
        <f t="shared" si="73"/>
        <v>22.5</v>
      </c>
      <c r="AA265" s="319">
        <f t="shared" si="73"/>
        <v>52.6</v>
      </c>
      <c r="AB265" s="210">
        <f t="shared" si="73"/>
        <v>0</v>
      </c>
      <c r="AC265" s="234"/>
    </row>
    <row r="266" spans="1:32" ht="106.5" hidden="1" customHeight="1" x14ac:dyDescent="0.25">
      <c r="A266" s="34">
        <v>520</v>
      </c>
      <c r="B266" s="348" t="s">
        <v>206</v>
      </c>
      <c r="C266" s="348"/>
      <c r="D266" s="350" t="s">
        <v>9</v>
      </c>
      <c r="E266" s="347" t="s">
        <v>7</v>
      </c>
      <c r="F266" s="347" t="s">
        <v>10</v>
      </c>
      <c r="G266" s="354"/>
      <c r="H266" s="325"/>
      <c r="I266" s="325"/>
      <c r="J266" s="319"/>
      <c r="K266" s="324"/>
      <c r="L266" s="324"/>
      <c r="M266" s="319">
        <f t="shared" si="67"/>
        <v>0</v>
      </c>
      <c r="N266" s="372"/>
      <c r="O266" s="372"/>
      <c r="P266" s="374"/>
      <c r="Q266" s="319">
        <f>SUM(S266:T266)</f>
        <v>0</v>
      </c>
      <c r="R266" s="325"/>
      <c r="S266" s="133"/>
      <c r="T266" s="133"/>
      <c r="U266" s="134"/>
      <c r="V266" s="319">
        <f>SUM(W266:X266)</f>
        <v>0</v>
      </c>
      <c r="W266" s="133"/>
      <c r="X266" s="324"/>
      <c r="Y266" s="379">
        <f>SUM(Z266)</f>
        <v>0</v>
      </c>
      <c r="Z266" s="133"/>
      <c r="AA266" s="324"/>
      <c r="AB266" s="124"/>
      <c r="AC266" s="234"/>
    </row>
    <row r="267" spans="1:32" ht="80.25" hidden="1" customHeight="1" x14ac:dyDescent="0.25">
      <c r="A267" s="34">
        <v>521</v>
      </c>
      <c r="B267" s="348" t="s">
        <v>700</v>
      </c>
      <c r="C267" s="348"/>
      <c r="D267" s="350" t="s">
        <v>9</v>
      </c>
      <c r="E267" s="347" t="s">
        <v>7</v>
      </c>
      <c r="F267" s="347" t="s">
        <v>10</v>
      </c>
      <c r="G267" s="375" t="s">
        <v>523</v>
      </c>
      <c r="H267" s="302">
        <v>31.4</v>
      </c>
      <c r="I267" s="302"/>
      <c r="J267" s="302">
        <v>31.4</v>
      </c>
      <c r="K267" s="324"/>
      <c r="L267" s="324">
        <v>167.9</v>
      </c>
      <c r="M267" s="319">
        <f t="shared" si="67"/>
        <v>167.9</v>
      </c>
      <c r="N267" s="372"/>
      <c r="O267" s="372">
        <v>167.9</v>
      </c>
      <c r="P267" s="374"/>
      <c r="Q267" s="319"/>
      <c r="R267" s="325"/>
      <c r="S267" s="133"/>
      <c r="T267" s="526">
        <v>134.6</v>
      </c>
      <c r="U267" s="134"/>
      <c r="V267" s="319"/>
      <c r="W267" s="133"/>
      <c r="X267" s="339">
        <v>135.4</v>
      </c>
      <c r="Y267" s="134"/>
      <c r="Z267" s="133"/>
      <c r="AA267" s="339">
        <v>52.6</v>
      </c>
      <c r="AB267" s="124"/>
      <c r="AC267" s="234"/>
    </row>
    <row r="268" spans="1:32" ht="83.25" hidden="1" customHeight="1" x14ac:dyDescent="0.25">
      <c r="B268" s="348" t="s">
        <v>693</v>
      </c>
      <c r="C268" s="348"/>
      <c r="D268" s="350" t="s">
        <v>9</v>
      </c>
      <c r="E268" s="347" t="s">
        <v>7</v>
      </c>
      <c r="F268" s="347" t="s">
        <v>10</v>
      </c>
      <c r="G268" s="354" t="s">
        <v>312</v>
      </c>
      <c r="H268" s="302">
        <v>13.5</v>
      </c>
      <c r="I268" s="302"/>
      <c r="J268" s="302">
        <v>13.5</v>
      </c>
      <c r="K268" s="324">
        <v>71.900000000000006</v>
      </c>
      <c r="L268" s="324"/>
      <c r="M268" s="319">
        <f t="shared" si="67"/>
        <v>71.900000000000006</v>
      </c>
      <c r="N268" s="372">
        <v>71.900000000000006</v>
      </c>
      <c r="O268" s="372"/>
      <c r="P268" s="374">
        <v>57.7</v>
      </c>
      <c r="Q268" s="319"/>
      <c r="R268" s="325">
        <v>57.7</v>
      </c>
      <c r="S268" s="133"/>
      <c r="T268" s="133"/>
      <c r="U268" s="134">
        <v>58</v>
      </c>
      <c r="V268" s="319"/>
      <c r="W268" s="325">
        <v>58</v>
      </c>
      <c r="X268" s="324"/>
      <c r="Y268" s="134">
        <v>22.5</v>
      </c>
      <c r="Z268" s="325">
        <v>22.5</v>
      </c>
      <c r="AA268" s="324"/>
      <c r="AB268" s="124"/>
      <c r="AC268" s="234">
        <v>13.5</v>
      </c>
    </row>
    <row r="269" spans="1:32" ht="82.5" hidden="1" customHeight="1" x14ac:dyDescent="0.25">
      <c r="B269" s="348" t="s">
        <v>694</v>
      </c>
      <c r="C269" s="348"/>
      <c r="D269" s="350" t="s">
        <v>9</v>
      </c>
      <c r="E269" s="347" t="s">
        <v>7</v>
      </c>
      <c r="F269" s="347" t="s">
        <v>10</v>
      </c>
      <c r="G269" s="375" t="s">
        <v>342</v>
      </c>
      <c r="H269" s="302"/>
      <c r="I269" s="302"/>
      <c r="J269" s="302">
        <v>1159.5999999999999</v>
      </c>
      <c r="K269" s="324"/>
      <c r="L269" s="324"/>
      <c r="M269" s="319">
        <f t="shared" si="67"/>
        <v>1441</v>
      </c>
      <c r="N269" s="372"/>
      <c r="O269" s="372">
        <v>1441</v>
      </c>
      <c r="P269" s="374"/>
      <c r="Q269" s="319"/>
      <c r="R269" s="325"/>
      <c r="S269" s="133"/>
      <c r="T269" s="528">
        <v>300</v>
      </c>
      <c r="U269" s="134"/>
      <c r="V269" s="319"/>
      <c r="W269" s="133"/>
      <c r="X269" s="324">
        <v>300</v>
      </c>
      <c r="Y269" s="134"/>
      <c r="Z269" s="133"/>
      <c r="AA269" s="324">
        <v>0</v>
      </c>
      <c r="AB269" s="124"/>
      <c r="AC269" s="234"/>
    </row>
    <row r="270" spans="1:32" ht="84.75" hidden="1" customHeight="1" x14ac:dyDescent="0.25">
      <c r="B270" s="348" t="s">
        <v>695</v>
      </c>
      <c r="C270" s="348"/>
      <c r="D270" s="350" t="s">
        <v>9</v>
      </c>
      <c r="E270" s="347" t="s">
        <v>7</v>
      </c>
      <c r="F270" s="347" t="s">
        <v>10</v>
      </c>
      <c r="G270" s="354" t="s">
        <v>312</v>
      </c>
      <c r="H270" s="302"/>
      <c r="I270" s="302"/>
      <c r="J270" s="302">
        <v>285.2</v>
      </c>
      <c r="K270" s="324"/>
      <c r="L270" s="324"/>
      <c r="M270" s="319">
        <f t="shared" si="67"/>
        <v>360.2</v>
      </c>
      <c r="N270" s="372">
        <v>360.2</v>
      </c>
      <c r="O270" s="372"/>
      <c r="P270" s="374"/>
      <c r="Q270" s="319"/>
      <c r="R270" s="325">
        <v>75</v>
      </c>
      <c r="S270" s="133"/>
      <c r="T270" s="133"/>
      <c r="U270" s="134"/>
      <c r="V270" s="319"/>
      <c r="W270" s="325">
        <v>75</v>
      </c>
      <c r="X270" s="324"/>
      <c r="Y270" s="134"/>
      <c r="Z270" s="133">
        <v>0</v>
      </c>
      <c r="AA270" s="324"/>
      <c r="AB270" s="124"/>
      <c r="AC270" s="234"/>
    </row>
    <row r="271" spans="1:32" ht="91.5" hidden="1" customHeight="1" x14ac:dyDescent="0.25">
      <c r="B271" s="348" t="s">
        <v>704</v>
      </c>
      <c r="C271" s="348"/>
      <c r="D271" s="350" t="s">
        <v>9</v>
      </c>
      <c r="E271" s="347" t="s">
        <v>7</v>
      </c>
      <c r="F271" s="347" t="s">
        <v>10</v>
      </c>
      <c r="G271" s="354" t="s">
        <v>313</v>
      </c>
      <c r="H271" s="302">
        <v>300</v>
      </c>
      <c r="I271" s="302"/>
      <c r="J271" s="302">
        <v>600</v>
      </c>
      <c r="K271" s="324"/>
      <c r="L271" s="324"/>
      <c r="M271" s="319">
        <f t="shared" si="67"/>
        <v>1384</v>
      </c>
      <c r="N271" s="372">
        <v>1384</v>
      </c>
      <c r="O271" s="372"/>
      <c r="P271" s="374">
        <v>442.3</v>
      </c>
      <c r="Q271" s="319"/>
      <c r="R271" s="325"/>
      <c r="S271" s="133"/>
      <c r="T271" s="324"/>
      <c r="U271" s="134">
        <v>442</v>
      </c>
      <c r="V271" s="319"/>
      <c r="W271" s="133"/>
      <c r="X271" s="324"/>
      <c r="Y271" s="134">
        <v>477.5</v>
      </c>
      <c r="Z271" s="133"/>
      <c r="AA271" s="324"/>
      <c r="AB271" s="124"/>
      <c r="AC271" s="234">
        <v>300</v>
      </c>
    </row>
    <row r="272" spans="1:32" ht="75" hidden="1" customHeight="1" x14ac:dyDescent="0.25">
      <c r="B272" s="348" t="s">
        <v>696</v>
      </c>
      <c r="C272" s="348"/>
      <c r="D272" s="350" t="s">
        <v>9</v>
      </c>
      <c r="E272" s="347" t="s">
        <v>7</v>
      </c>
      <c r="F272" s="347" t="s">
        <v>10</v>
      </c>
      <c r="G272" s="354" t="s">
        <v>313</v>
      </c>
      <c r="H272" s="325"/>
      <c r="I272" s="325"/>
      <c r="J272" s="302">
        <v>14.8</v>
      </c>
      <c r="K272" s="324">
        <v>2000</v>
      </c>
      <c r="L272" s="324"/>
      <c r="M272" s="319">
        <f t="shared" si="67"/>
        <v>255.8</v>
      </c>
      <c r="N272" s="372">
        <v>255.8</v>
      </c>
      <c r="O272" s="372"/>
      <c r="P272" s="374"/>
      <c r="Q272" s="319"/>
      <c r="R272" s="325"/>
      <c r="S272" s="133"/>
      <c r="T272" s="324"/>
      <c r="U272" s="134"/>
      <c r="V272" s="319"/>
      <c r="W272" s="133"/>
      <c r="X272" s="324"/>
      <c r="Y272" s="134">
        <f>SUM(Z272:AA272)</f>
        <v>0</v>
      </c>
      <c r="Z272" s="133"/>
      <c r="AA272" s="324"/>
      <c r="AB272" s="124"/>
      <c r="AC272" s="234"/>
    </row>
    <row r="273" spans="2:32" s="1" customFormat="1" ht="0.75" hidden="1" customHeight="1" x14ac:dyDescent="0.25">
      <c r="B273" s="348" t="s">
        <v>198</v>
      </c>
      <c r="C273" s="348"/>
      <c r="D273" s="350" t="s">
        <v>18</v>
      </c>
      <c r="E273" s="347" t="s">
        <v>16</v>
      </c>
      <c r="F273" s="347" t="s">
        <v>8</v>
      </c>
      <c r="G273" s="354"/>
      <c r="H273" s="325"/>
      <c r="I273" s="325"/>
      <c r="J273" s="319"/>
      <c r="K273" s="324"/>
      <c r="L273" s="324"/>
      <c r="M273" s="319">
        <f t="shared" si="67"/>
        <v>0</v>
      </c>
      <c r="N273" s="372"/>
      <c r="O273" s="372"/>
      <c r="P273" s="374"/>
      <c r="Q273" s="319">
        <f>SUM(S273:T273)</f>
        <v>0</v>
      </c>
      <c r="R273" s="325"/>
      <c r="S273" s="133"/>
      <c r="T273" s="324"/>
      <c r="U273" s="134"/>
      <c r="V273" s="319">
        <f>SUM(W273:X273)</f>
        <v>0</v>
      </c>
      <c r="W273" s="133"/>
      <c r="X273" s="324"/>
      <c r="Y273" s="134">
        <f>SUM(Z273:AA273)</f>
        <v>0</v>
      </c>
      <c r="Z273" s="133"/>
      <c r="AA273" s="324"/>
      <c r="AB273" s="124"/>
      <c r="AC273" s="234"/>
    </row>
    <row r="274" spans="2:32" s="1" customFormat="1" ht="33" hidden="1" customHeight="1" x14ac:dyDescent="0.25">
      <c r="B274" s="315" t="s">
        <v>267</v>
      </c>
      <c r="C274" s="315"/>
      <c r="D274" s="327"/>
      <c r="E274" s="328"/>
      <c r="F274" s="328"/>
      <c r="G274" s="318" t="s">
        <v>314</v>
      </c>
      <c r="H274" s="319">
        <f t="shared" ref="H274:AB274" si="74">SUM(H275:H275)</f>
        <v>200</v>
      </c>
      <c r="I274" s="319">
        <f t="shared" si="74"/>
        <v>0</v>
      </c>
      <c r="J274" s="319">
        <f t="shared" si="74"/>
        <v>200</v>
      </c>
      <c r="K274" s="319">
        <f t="shared" si="74"/>
        <v>45</v>
      </c>
      <c r="L274" s="319">
        <f t="shared" si="74"/>
        <v>0</v>
      </c>
      <c r="M274" s="319">
        <f t="shared" si="74"/>
        <v>0</v>
      </c>
      <c r="N274" s="319">
        <f t="shared" si="74"/>
        <v>0</v>
      </c>
      <c r="O274" s="319">
        <f t="shared" si="74"/>
        <v>0</v>
      </c>
      <c r="P274" s="319">
        <f t="shared" si="74"/>
        <v>350</v>
      </c>
      <c r="Q274" s="319">
        <f t="shared" si="74"/>
        <v>0</v>
      </c>
      <c r="R274" s="319">
        <f t="shared" si="74"/>
        <v>0</v>
      </c>
      <c r="S274" s="319">
        <f t="shared" si="74"/>
        <v>0</v>
      </c>
      <c r="T274" s="319">
        <f t="shared" si="74"/>
        <v>0</v>
      </c>
      <c r="U274" s="319">
        <f t="shared" si="74"/>
        <v>350</v>
      </c>
      <c r="V274" s="319">
        <f t="shared" si="74"/>
        <v>0</v>
      </c>
      <c r="W274" s="319">
        <f t="shared" si="74"/>
        <v>0</v>
      </c>
      <c r="X274" s="319">
        <f t="shared" si="74"/>
        <v>0</v>
      </c>
      <c r="Y274" s="319">
        <f t="shared" si="74"/>
        <v>350</v>
      </c>
      <c r="Z274" s="319">
        <f t="shared" si="74"/>
        <v>0</v>
      </c>
      <c r="AA274" s="319">
        <f t="shared" si="74"/>
        <v>0</v>
      </c>
      <c r="AB274" s="210">
        <f t="shared" si="74"/>
        <v>0</v>
      </c>
      <c r="AC274" s="234"/>
    </row>
    <row r="275" spans="2:32" s="1" customFormat="1" ht="119.25" hidden="1" customHeight="1" x14ac:dyDescent="0.25">
      <c r="B275" s="348" t="s">
        <v>697</v>
      </c>
      <c r="C275" s="315"/>
      <c r="D275" s="330" t="s">
        <v>18</v>
      </c>
      <c r="E275" s="331" t="s">
        <v>7</v>
      </c>
      <c r="F275" s="331" t="s">
        <v>10</v>
      </c>
      <c r="G275" s="332" t="s">
        <v>315</v>
      </c>
      <c r="H275" s="302">
        <v>200</v>
      </c>
      <c r="I275" s="302"/>
      <c r="J275" s="302">
        <v>200</v>
      </c>
      <c r="K275" s="133">
        <v>45</v>
      </c>
      <c r="L275" s="133"/>
      <c r="M275" s="319">
        <f t="shared" si="67"/>
        <v>0</v>
      </c>
      <c r="N275" s="133"/>
      <c r="O275" s="133"/>
      <c r="P275" s="134">
        <v>350</v>
      </c>
      <c r="Q275" s="319"/>
      <c r="R275" s="325"/>
      <c r="S275" s="133"/>
      <c r="T275" s="133"/>
      <c r="U275" s="134">
        <v>350</v>
      </c>
      <c r="V275" s="319"/>
      <c r="W275" s="380"/>
      <c r="X275" s="133"/>
      <c r="Y275" s="134">
        <v>350</v>
      </c>
      <c r="Z275" s="380"/>
      <c r="AA275" s="133"/>
      <c r="AB275" s="124"/>
      <c r="AC275" s="234">
        <v>300</v>
      </c>
    </row>
    <row r="276" spans="2:32" s="1" customFormat="1" ht="47.25" hidden="1" customHeight="1" x14ac:dyDescent="0.25">
      <c r="B276" s="431" t="s">
        <v>698</v>
      </c>
      <c r="C276" s="391"/>
      <c r="D276" s="343"/>
      <c r="E276" s="344"/>
      <c r="F276" s="344"/>
      <c r="G276" s="147" t="s">
        <v>70</v>
      </c>
      <c r="H276" s="148">
        <f t="shared" ref="H276:AA276" si="75">SUM(H277:H282)</f>
        <v>300</v>
      </c>
      <c r="I276" s="148">
        <f t="shared" si="75"/>
        <v>0</v>
      </c>
      <c r="J276" s="148">
        <f t="shared" si="75"/>
        <v>200</v>
      </c>
      <c r="K276" s="148">
        <f t="shared" si="75"/>
        <v>500</v>
      </c>
      <c r="L276" s="148">
        <f t="shared" si="75"/>
        <v>0</v>
      </c>
      <c r="M276" s="148">
        <f t="shared" si="75"/>
        <v>565</v>
      </c>
      <c r="N276" s="148">
        <f t="shared" si="75"/>
        <v>565</v>
      </c>
      <c r="O276" s="148">
        <f t="shared" si="75"/>
        <v>0</v>
      </c>
      <c r="P276" s="148">
        <f t="shared" si="75"/>
        <v>500</v>
      </c>
      <c r="Q276" s="148">
        <f t="shared" si="75"/>
        <v>50</v>
      </c>
      <c r="R276" s="148">
        <f t="shared" si="75"/>
        <v>0</v>
      </c>
      <c r="S276" s="148">
        <f t="shared" si="75"/>
        <v>50</v>
      </c>
      <c r="T276" s="148">
        <f t="shared" si="75"/>
        <v>0</v>
      </c>
      <c r="U276" s="148">
        <f t="shared" si="75"/>
        <v>500</v>
      </c>
      <c r="V276" s="148">
        <f t="shared" si="75"/>
        <v>0</v>
      </c>
      <c r="W276" s="148">
        <f t="shared" si="75"/>
        <v>0</v>
      </c>
      <c r="X276" s="148">
        <f t="shared" si="75"/>
        <v>0</v>
      </c>
      <c r="Y276" s="148">
        <f t="shared" si="75"/>
        <v>500</v>
      </c>
      <c r="Z276" s="148">
        <f t="shared" si="75"/>
        <v>0</v>
      </c>
      <c r="AA276" s="148">
        <f t="shared" si="75"/>
        <v>0</v>
      </c>
      <c r="AB276" s="209">
        <f>SUM(AB277)</f>
        <v>0</v>
      </c>
      <c r="AC276" s="233">
        <v>500</v>
      </c>
    </row>
    <row r="277" spans="2:32" s="1" customFormat="1" ht="88.5" hidden="1" customHeight="1" x14ac:dyDescent="0.25">
      <c r="B277" s="348" t="s">
        <v>699</v>
      </c>
      <c r="C277" s="348"/>
      <c r="D277" s="350" t="s">
        <v>9</v>
      </c>
      <c r="E277" s="347" t="s">
        <v>7</v>
      </c>
      <c r="F277" s="347" t="s">
        <v>10</v>
      </c>
      <c r="G277" s="354" t="s">
        <v>316</v>
      </c>
      <c r="H277" s="302">
        <v>300</v>
      </c>
      <c r="I277" s="302"/>
      <c r="J277" s="302">
        <v>200</v>
      </c>
      <c r="K277" s="324">
        <v>450</v>
      </c>
      <c r="L277" s="324"/>
      <c r="M277" s="319">
        <f t="shared" si="67"/>
        <v>160</v>
      </c>
      <c r="N277" s="372">
        <v>160</v>
      </c>
      <c r="O277" s="372"/>
      <c r="P277" s="374">
        <v>500</v>
      </c>
      <c r="Q277" s="319"/>
      <c r="R277" s="325"/>
      <c r="S277" s="133"/>
      <c r="T277" s="324"/>
      <c r="U277" s="134">
        <v>500</v>
      </c>
      <c r="V277" s="319"/>
      <c r="W277" s="133"/>
      <c r="X277" s="324"/>
      <c r="Y277" s="134">
        <v>500</v>
      </c>
      <c r="Z277" s="133"/>
      <c r="AA277" s="324"/>
      <c r="AB277" s="124"/>
      <c r="AC277" s="234"/>
    </row>
    <row r="278" spans="2:32" s="1" customFormat="1" ht="88.5" hidden="1" customHeight="1" x14ac:dyDescent="0.25">
      <c r="B278" s="348" t="s">
        <v>199</v>
      </c>
      <c r="C278" s="348"/>
      <c r="D278" s="350" t="s">
        <v>9</v>
      </c>
      <c r="E278" s="347" t="s">
        <v>19</v>
      </c>
      <c r="F278" s="347" t="s">
        <v>12</v>
      </c>
      <c r="G278" s="354" t="s">
        <v>316</v>
      </c>
      <c r="H278" s="325"/>
      <c r="I278" s="325"/>
      <c r="J278" s="319"/>
      <c r="K278" s="324"/>
      <c r="L278" s="324"/>
      <c r="M278" s="319">
        <f t="shared" si="67"/>
        <v>205</v>
      </c>
      <c r="N278" s="372">
        <v>205</v>
      </c>
      <c r="O278" s="372"/>
      <c r="P278" s="374"/>
      <c r="Q278" s="319">
        <f>SUM(S278:T278)</f>
        <v>0</v>
      </c>
      <c r="R278" s="325"/>
      <c r="S278" s="133"/>
      <c r="T278" s="324"/>
      <c r="U278" s="134"/>
      <c r="V278" s="319">
        <f>SUM(W278:X278)</f>
        <v>0</v>
      </c>
      <c r="W278" s="133"/>
      <c r="X278" s="324"/>
      <c r="Y278" s="134">
        <f>SUM(Z278:AA278)</f>
        <v>0</v>
      </c>
      <c r="Z278" s="133"/>
      <c r="AA278" s="324"/>
      <c r="AB278" s="124"/>
      <c r="AC278" s="234"/>
    </row>
    <row r="279" spans="2:32" s="1" customFormat="1" ht="88.5" hidden="1" customHeight="1" x14ac:dyDescent="0.25">
      <c r="B279" s="348" t="s">
        <v>199</v>
      </c>
      <c r="C279" s="348"/>
      <c r="D279" s="350" t="s">
        <v>9</v>
      </c>
      <c r="E279" s="347" t="s">
        <v>20</v>
      </c>
      <c r="F279" s="347" t="s">
        <v>12</v>
      </c>
      <c r="G279" s="354" t="s">
        <v>316</v>
      </c>
      <c r="H279" s="325"/>
      <c r="I279" s="325"/>
      <c r="J279" s="319"/>
      <c r="K279" s="324"/>
      <c r="L279" s="324"/>
      <c r="M279" s="319">
        <f t="shared" si="67"/>
        <v>45</v>
      </c>
      <c r="N279" s="372">
        <v>45</v>
      </c>
      <c r="O279" s="372"/>
      <c r="P279" s="374"/>
      <c r="Q279" s="319">
        <f>SUM(S279:T279)</f>
        <v>0</v>
      </c>
      <c r="R279" s="325"/>
      <c r="S279" s="133"/>
      <c r="T279" s="324"/>
      <c r="U279" s="134"/>
      <c r="V279" s="319">
        <f>SUM(W279:X279)</f>
        <v>0</v>
      </c>
      <c r="W279" s="133"/>
      <c r="X279" s="324"/>
      <c r="Y279" s="134">
        <f>SUM(Z279:AA279)</f>
        <v>0</v>
      </c>
      <c r="Z279" s="133"/>
      <c r="AA279" s="324"/>
      <c r="AB279" s="124"/>
      <c r="AC279" s="234"/>
    </row>
    <row r="280" spans="2:32" s="1" customFormat="1" ht="88.5" hidden="1" customHeight="1" x14ac:dyDescent="0.25">
      <c r="B280" s="348" t="s">
        <v>199</v>
      </c>
      <c r="C280" s="348"/>
      <c r="D280" s="350" t="s">
        <v>9</v>
      </c>
      <c r="E280" s="347" t="s">
        <v>14</v>
      </c>
      <c r="F280" s="347" t="s">
        <v>11</v>
      </c>
      <c r="G280" s="354" t="s">
        <v>316</v>
      </c>
      <c r="H280" s="325"/>
      <c r="I280" s="325"/>
      <c r="J280" s="319"/>
      <c r="K280" s="324"/>
      <c r="L280" s="324"/>
      <c r="M280" s="319">
        <f t="shared" si="67"/>
        <v>40</v>
      </c>
      <c r="N280" s="372">
        <v>40</v>
      </c>
      <c r="O280" s="372"/>
      <c r="P280" s="374"/>
      <c r="Q280" s="319">
        <f>SUM(S280:T280)</f>
        <v>0</v>
      </c>
      <c r="R280" s="325"/>
      <c r="S280" s="133"/>
      <c r="T280" s="324"/>
      <c r="U280" s="134"/>
      <c r="V280" s="319">
        <f>SUM(W280:X280)</f>
        <v>0</v>
      </c>
      <c r="W280" s="133"/>
      <c r="X280" s="324"/>
      <c r="Y280" s="134">
        <f>SUM(Z280:AA280)</f>
        <v>0</v>
      </c>
      <c r="Z280" s="133"/>
      <c r="AA280" s="324"/>
      <c r="AB280" s="124"/>
      <c r="AC280" s="234"/>
    </row>
    <row r="281" spans="2:32" s="1" customFormat="1" ht="88.5" hidden="1" customHeight="1" x14ac:dyDescent="0.25">
      <c r="B281" s="348" t="s">
        <v>199</v>
      </c>
      <c r="C281" s="348"/>
      <c r="D281" s="350" t="s">
        <v>18</v>
      </c>
      <c r="E281" s="347" t="s">
        <v>16</v>
      </c>
      <c r="F281" s="347" t="s">
        <v>8</v>
      </c>
      <c r="G281" s="354" t="s">
        <v>316</v>
      </c>
      <c r="H281" s="325"/>
      <c r="I281" s="325"/>
      <c r="J281" s="319"/>
      <c r="K281" s="324"/>
      <c r="L281" s="324"/>
      <c r="M281" s="319">
        <f t="shared" si="67"/>
        <v>115</v>
      </c>
      <c r="N281" s="372">
        <v>115</v>
      </c>
      <c r="O281" s="372"/>
      <c r="P281" s="374"/>
      <c r="Q281" s="319">
        <f>SUM(S281:T281)</f>
        <v>0</v>
      </c>
      <c r="R281" s="325"/>
      <c r="S281" s="133"/>
      <c r="T281" s="324"/>
      <c r="U281" s="134"/>
      <c r="V281" s="319">
        <f>SUM(W281:X281)</f>
        <v>0</v>
      </c>
      <c r="W281" s="133"/>
      <c r="X281" s="324"/>
      <c r="Y281" s="134">
        <f>SUM(Z281:AA281)</f>
        <v>0</v>
      </c>
      <c r="Z281" s="133"/>
      <c r="AA281" s="324"/>
      <c r="AB281" s="124"/>
      <c r="AC281" s="234"/>
    </row>
    <row r="282" spans="2:32" s="1" customFormat="1" ht="88.5" hidden="1" customHeight="1" x14ac:dyDescent="0.25">
      <c r="B282" s="348" t="s">
        <v>199</v>
      </c>
      <c r="C282" s="348"/>
      <c r="D282" s="350" t="s">
        <v>18</v>
      </c>
      <c r="E282" s="347" t="s">
        <v>7</v>
      </c>
      <c r="F282" s="347" t="s">
        <v>10</v>
      </c>
      <c r="G282" s="354" t="s">
        <v>316</v>
      </c>
      <c r="H282" s="325"/>
      <c r="I282" s="325"/>
      <c r="J282" s="319"/>
      <c r="K282" s="324">
        <v>50</v>
      </c>
      <c r="L282" s="324"/>
      <c r="M282" s="319">
        <f t="shared" si="67"/>
        <v>0</v>
      </c>
      <c r="N282" s="372"/>
      <c r="O282" s="372"/>
      <c r="P282" s="374"/>
      <c r="Q282" s="319">
        <f>SUM(S282:T282)</f>
        <v>50</v>
      </c>
      <c r="R282" s="325"/>
      <c r="S282" s="133">
        <v>50</v>
      </c>
      <c r="T282" s="324"/>
      <c r="U282" s="134"/>
      <c r="V282" s="319">
        <f>SUM(W282:X282)</f>
        <v>0</v>
      </c>
      <c r="W282" s="133"/>
      <c r="X282" s="324"/>
      <c r="Y282" s="134">
        <f>SUM(Z282:AA282)</f>
        <v>0</v>
      </c>
      <c r="Z282" s="133"/>
      <c r="AA282" s="324"/>
      <c r="AB282" s="124"/>
      <c r="AC282" s="234"/>
    </row>
    <row r="283" spans="2:32" s="1" customFormat="1" ht="28.5" hidden="1" customHeight="1" x14ac:dyDescent="0.25">
      <c r="B283" s="430" t="s">
        <v>268</v>
      </c>
      <c r="C283" s="391"/>
      <c r="D283" s="343"/>
      <c r="E283" s="344"/>
      <c r="F283" s="344"/>
      <c r="G283" s="147" t="s">
        <v>71</v>
      </c>
      <c r="H283" s="148">
        <f t="shared" ref="H283:AA283" si="76">SUM(H284)</f>
        <v>260</v>
      </c>
      <c r="I283" s="148">
        <f t="shared" si="76"/>
        <v>0</v>
      </c>
      <c r="J283" s="148">
        <f t="shared" si="76"/>
        <v>2379.5</v>
      </c>
      <c r="K283" s="148">
        <f t="shared" si="76"/>
        <v>2557</v>
      </c>
      <c r="L283" s="148">
        <f t="shared" si="76"/>
        <v>0</v>
      </c>
      <c r="M283" s="148">
        <f t="shared" si="76"/>
        <v>2557</v>
      </c>
      <c r="N283" s="148">
        <f t="shared" si="76"/>
        <v>2557</v>
      </c>
      <c r="O283" s="148">
        <f t="shared" si="76"/>
        <v>0</v>
      </c>
      <c r="P283" s="148">
        <f t="shared" si="76"/>
        <v>0</v>
      </c>
      <c r="Q283" s="148">
        <f t="shared" si="76"/>
        <v>0</v>
      </c>
      <c r="R283" s="148">
        <f t="shared" si="76"/>
        <v>0</v>
      </c>
      <c r="S283" s="148">
        <f t="shared" si="76"/>
        <v>0</v>
      </c>
      <c r="T283" s="148">
        <f t="shared" si="76"/>
        <v>0</v>
      </c>
      <c r="U283" s="148">
        <f t="shared" si="76"/>
        <v>0</v>
      </c>
      <c r="V283" s="148">
        <f t="shared" si="76"/>
        <v>0</v>
      </c>
      <c r="W283" s="148">
        <f t="shared" si="76"/>
        <v>0</v>
      </c>
      <c r="X283" s="148">
        <f t="shared" si="76"/>
        <v>0</v>
      </c>
      <c r="Y283" s="148">
        <f t="shared" si="76"/>
        <v>0</v>
      </c>
      <c r="Z283" s="148">
        <f t="shared" si="76"/>
        <v>0</v>
      </c>
      <c r="AA283" s="148">
        <f t="shared" si="76"/>
        <v>0</v>
      </c>
      <c r="AB283" s="209">
        <f>SUM(AB284)</f>
        <v>0</v>
      </c>
      <c r="AC283" s="233">
        <v>200</v>
      </c>
    </row>
    <row r="284" spans="2:32" s="1" customFormat="1" ht="42" hidden="1" customHeight="1" x14ac:dyDescent="0.25">
      <c r="B284" s="348" t="s">
        <v>196</v>
      </c>
      <c r="C284" s="348"/>
      <c r="D284" s="350" t="s">
        <v>9</v>
      </c>
      <c r="E284" s="347" t="s">
        <v>11</v>
      </c>
      <c r="F284" s="347" t="s">
        <v>17</v>
      </c>
      <c r="G284" s="354" t="s">
        <v>317</v>
      </c>
      <c r="H284" s="302">
        <v>260</v>
      </c>
      <c r="I284" s="302"/>
      <c r="J284" s="302">
        <v>2379.5</v>
      </c>
      <c r="K284" s="324">
        <v>2557</v>
      </c>
      <c r="L284" s="324"/>
      <c r="M284" s="319">
        <f t="shared" si="67"/>
        <v>2557</v>
      </c>
      <c r="N284" s="324">
        <v>2557</v>
      </c>
      <c r="O284" s="324"/>
      <c r="P284" s="134"/>
      <c r="Q284" s="302"/>
      <c r="R284" s="302"/>
      <c r="S284" s="133"/>
      <c r="T284" s="133"/>
      <c r="U284" s="134"/>
      <c r="V284" s="302"/>
      <c r="W284" s="133"/>
      <c r="X284" s="324"/>
      <c r="Y284" s="379"/>
      <c r="Z284" s="133"/>
      <c r="AA284" s="324"/>
      <c r="AB284" s="124"/>
      <c r="AC284" s="234"/>
    </row>
    <row r="285" spans="2:32" s="1" customFormat="1" ht="32.25" hidden="1" customHeight="1" x14ac:dyDescent="0.25">
      <c r="B285" s="351" t="s">
        <v>248</v>
      </c>
      <c r="C285" s="392"/>
      <c r="D285" s="145"/>
      <c r="E285" s="146"/>
      <c r="F285" s="146"/>
      <c r="G285" s="147" t="s">
        <v>72</v>
      </c>
      <c r="H285" s="148">
        <f>SUM(H286+H370+H374)</f>
        <v>1893661.0999999999</v>
      </c>
      <c r="I285" s="148">
        <f>SUM(I286+I370+I374)</f>
        <v>0</v>
      </c>
      <c r="J285" s="148">
        <f t="shared" ref="J285:AA285" si="77">SUM(J286+J370+J374)</f>
        <v>1800600.4000000004</v>
      </c>
      <c r="K285" s="148">
        <f t="shared" si="77"/>
        <v>483355.4</v>
      </c>
      <c r="L285" s="148">
        <f t="shared" si="77"/>
        <v>1319767.6000000001</v>
      </c>
      <c r="M285" s="148">
        <f t="shared" si="77"/>
        <v>1882969.6</v>
      </c>
      <c r="N285" s="148">
        <f t="shared" si="77"/>
        <v>513151.99999999988</v>
      </c>
      <c r="O285" s="148">
        <f t="shared" si="77"/>
        <v>1369817.6</v>
      </c>
      <c r="P285" s="148">
        <f t="shared" si="77"/>
        <v>538308.79999999993</v>
      </c>
      <c r="Q285" s="148">
        <f t="shared" si="77"/>
        <v>34293</v>
      </c>
      <c r="R285" s="148">
        <f t="shared" si="77"/>
        <v>300</v>
      </c>
      <c r="S285" s="148">
        <f t="shared" si="77"/>
        <v>0</v>
      </c>
      <c r="T285" s="148">
        <f t="shared" si="77"/>
        <v>1545652.6999999997</v>
      </c>
      <c r="U285" s="148">
        <f t="shared" si="77"/>
        <v>479536.80000000005</v>
      </c>
      <c r="V285" s="148">
        <f t="shared" si="77"/>
        <v>0</v>
      </c>
      <c r="W285" s="148">
        <f t="shared" si="77"/>
        <v>0</v>
      </c>
      <c r="X285" s="148">
        <f t="shared" si="77"/>
        <v>1607986.3</v>
      </c>
      <c r="Y285" s="148">
        <f t="shared" si="77"/>
        <v>596154.00000000012</v>
      </c>
      <c r="Z285" s="148">
        <f t="shared" si="77"/>
        <v>0</v>
      </c>
      <c r="AA285" s="148">
        <f t="shared" si="77"/>
        <v>1472181.9</v>
      </c>
      <c r="AB285" s="209" t="e">
        <f>AB286+AB370+AB374</f>
        <v>#REF!</v>
      </c>
      <c r="AC285" s="233">
        <f>SUM(AC286:AC383)</f>
        <v>350254.3</v>
      </c>
      <c r="AD285" s="6">
        <f>SUM(R285+T285)</f>
        <v>1545952.6999999997</v>
      </c>
      <c r="AE285" s="6">
        <f>SUM(U285+X285)</f>
        <v>2087523.1</v>
      </c>
      <c r="AF285" s="6">
        <f>SUM(Y285+AA285)</f>
        <v>2068335.9</v>
      </c>
    </row>
    <row r="286" spans="2:32" s="1" customFormat="1" ht="27.75" hidden="1" customHeight="1" x14ac:dyDescent="0.25">
      <c r="B286" s="432" t="s">
        <v>247</v>
      </c>
      <c r="C286" s="393"/>
      <c r="D286" s="327"/>
      <c r="E286" s="328"/>
      <c r="F286" s="328"/>
      <c r="G286" s="318" t="s">
        <v>251</v>
      </c>
      <c r="H286" s="319">
        <f>SUM(H287:H301)+H303+H318+H343+H356+H368+H302+H334+H369</f>
        <v>1817714.9</v>
      </c>
      <c r="I286" s="319">
        <f>SUM(I287:I301)+I303+I318+I343+I356+I368+I302+I334+I369</f>
        <v>0</v>
      </c>
      <c r="J286" s="319">
        <f>SUM(J287:J301)+J303+J318+J343+J356+J368+J302+J334</f>
        <v>1708630.3000000003</v>
      </c>
      <c r="K286" s="319">
        <f t="shared" ref="K286:AA286" si="78">SUM(K287:K301)+K303+K318+K343+K356+K368+K302+K334+K369</f>
        <v>429953.4</v>
      </c>
      <c r="L286" s="319">
        <f t="shared" si="78"/>
        <v>1264103.6000000001</v>
      </c>
      <c r="M286" s="319">
        <f t="shared" si="78"/>
        <v>1699655.6</v>
      </c>
      <c r="N286" s="319">
        <f t="shared" si="78"/>
        <v>436233.49999999994</v>
      </c>
      <c r="O286" s="319">
        <f t="shared" si="78"/>
        <v>1263422.1000000001</v>
      </c>
      <c r="P286" s="319">
        <f t="shared" si="78"/>
        <v>380813.2</v>
      </c>
      <c r="Q286" s="319">
        <f t="shared" si="78"/>
        <v>34293</v>
      </c>
      <c r="R286" s="319">
        <f t="shared" si="78"/>
        <v>300</v>
      </c>
      <c r="S286" s="319">
        <f t="shared" si="78"/>
        <v>0</v>
      </c>
      <c r="T286" s="319">
        <f t="shared" si="78"/>
        <v>1531074.2999999998</v>
      </c>
      <c r="U286" s="319">
        <f t="shared" si="78"/>
        <v>395073.4</v>
      </c>
      <c r="V286" s="319">
        <f t="shared" si="78"/>
        <v>0</v>
      </c>
      <c r="W286" s="319">
        <f t="shared" si="78"/>
        <v>0</v>
      </c>
      <c r="X286" s="319">
        <f t="shared" si="78"/>
        <v>1593407.9000000001</v>
      </c>
      <c r="Y286" s="319">
        <f t="shared" si="78"/>
        <v>398144.30000000005</v>
      </c>
      <c r="Z286" s="319">
        <f t="shared" si="78"/>
        <v>0</v>
      </c>
      <c r="AA286" s="319">
        <f t="shared" si="78"/>
        <v>1459343.5</v>
      </c>
      <c r="AB286" s="210" t="e">
        <f>AB287+#REF!+#REF!+#REF!+#REF!+AB288+AB290+AB292+#REF!+AB293+#REF!+AB294+#REF!+AB295+AB297+AB298+AB299+AB300+AB301+AB303+AB318+AB343+AB356+AB368</f>
        <v>#REF!</v>
      </c>
      <c r="AC286" s="234"/>
    </row>
    <row r="287" spans="2:32" s="1" customFormat="1" ht="75" hidden="1" customHeight="1" x14ac:dyDescent="0.25">
      <c r="B287" s="353" t="s">
        <v>524</v>
      </c>
      <c r="C287" s="348"/>
      <c r="D287" s="350" t="s">
        <v>18</v>
      </c>
      <c r="E287" s="347" t="s">
        <v>16</v>
      </c>
      <c r="F287" s="347" t="s">
        <v>8</v>
      </c>
      <c r="G287" s="354" t="s">
        <v>318</v>
      </c>
      <c r="H287" s="302">
        <v>9500</v>
      </c>
      <c r="I287" s="302"/>
      <c r="J287" s="302">
        <v>9623.2999999999993</v>
      </c>
      <c r="K287" s="324">
        <v>3000</v>
      </c>
      <c r="L287" s="324"/>
      <c r="M287" s="319">
        <f>SUM(N287:O287)</f>
        <v>2960.4</v>
      </c>
      <c r="N287" s="324">
        <v>2960.4</v>
      </c>
      <c r="O287" s="324"/>
      <c r="P287" s="134">
        <v>39874.300000000003</v>
      </c>
      <c r="Q287" s="319"/>
      <c r="R287" s="433"/>
      <c r="S287" s="133"/>
      <c r="T287" s="324"/>
      <c r="U287" s="134">
        <v>11815</v>
      </c>
      <c r="V287" s="319"/>
      <c r="W287" s="133"/>
      <c r="X287" s="324"/>
      <c r="Y287" s="134">
        <v>14885.9</v>
      </c>
      <c r="Z287" s="133"/>
      <c r="AA287" s="324"/>
      <c r="AB287" s="124"/>
      <c r="AC287" s="234">
        <v>5000</v>
      </c>
    </row>
    <row r="288" spans="2:32" s="1" customFormat="1" ht="76.5" hidden="1" customHeight="1" x14ac:dyDescent="0.25">
      <c r="B288" s="349" t="s">
        <v>525</v>
      </c>
      <c r="C288" s="348"/>
      <c r="D288" s="347" t="s">
        <v>9</v>
      </c>
      <c r="E288" s="347" t="s">
        <v>16</v>
      </c>
      <c r="F288" s="347" t="s">
        <v>8</v>
      </c>
      <c r="G288" s="354" t="s">
        <v>253</v>
      </c>
      <c r="H288" s="302">
        <v>21301.7</v>
      </c>
      <c r="I288" s="302"/>
      <c r="J288" s="302">
        <v>21301.7</v>
      </c>
      <c r="K288" s="324">
        <v>21183.3</v>
      </c>
      <c r="L288" s="324"/>
      <c r="M288" s="319">
        <f t="shared" si="67"/>
        <v>20822.3</v>
      </c>
      <c r="N288" s="324">
        <v>20822.3</v>
      </c>
      <c r="O288" s="324"/>
      <c r="P288" s="134">
        <v>22315.3</v>
      </c>
      <c r="Q288" s="134"/>
      <c r="R288" s="433"/>
      <c r="S288" s="133"/>
      <c r="T288" s="324"/>
      <c r="U288" s="134">
        <v>22315.3</v>
      </c>
      <c r="V288" s="319"/>
      <c r="W288" s="133"/>
      <c r="X288" s="324"/>
      <c r="Y288" s="134">
        <v>22315.3</v>
      </c>
      <c r="Z288" s="302"/>
      <c r="AA288" s="324"/>
      <c r="AB288" s="124"/>
      <c r="AC288" s="234">
        <v>21831.8</v>
      </c>
    </row>
    <row r="289" spans="1:29" ht="44.25" hidden="1" customHeight="1" x14ac:dyDescent="0.25">
      <c r="B289" s="349" t="s">
        <v>335</v>
      </c>
      <c r="C289" s="348"/>
      <c r="D289" s="347" t="s">
        <v>9</v>
      </c>
      <c r="E289" s="347" t="s">
        <v>16</v>
      </c>
      <c r="F289" s="347" t="s">
        <v>8</v>
      </c>
      <c r="G289" s="354" t="s">
        <v>253</v>
      </c>
      <c r="H289" s="302"/>
      <c r="I289" s="302"/>
      <c r="J289" s="302"/>
      <c r="K289" s="324"/>
      <c r="L289" s="324"/>
      <c r="M289" s="319">
        <f t="shared" si="67"/>
        <v>523</v>
      </c>
      <c r="N289" s="324">
        <v>523</v>
      </c>
      <c r="O289" s="324"/>
      <c r="P289" s="134"/>
      <c r="Q289" s="134"/>
      <c r="R289" s="433"/>
      <c r="S289" s="133"/>
      <c r="T289" s="324"/>
      <c r="U289" s="134"/>
      <c r="V289" s="319"/>
      <c r="W289" s="133"/>
      <c r="X289" s="324"/>
      <c r="Y289" s="134"/>
      <c r="Z289" s="302"/>
      <c r="AA289" s="324"/>
      <c r="AB289" s="124"/>
      <c r="AC289" s="234">
        <v>272.5</v>
      </c>
    </row>
    <row r="290" spans="1:29" ht="63.75" hidden="1" customHeight="1" x14ac:dyDescent="0.25">
      <c r="B290" s="349" t="s">
        <v>526</v>
      </c>
      <c r="C290" s="348"/>
      <c r="D290" s="347" t="s">
        <v>9</v>
      </c>
      <c r="E290" s="347" t="s">
        <v>12</v>
      </c>
      <c r="F290" s="347" t="s">
        <v>21</v>
      </c>
      <c r="G290" s="354" t="s">
        <v>254</v>
      </c>
      <c r="H290" s="302">
        <v>260</v>
      </c>
      <c r="I290" s="302"/>
      <c r="J290" s="302">
        <v>260</v>
      </c>
      <c r="K290" s="324">
        <v>246</v>
      </c>
      <c r="L290" s="324"/>
      <c r="M290" s="319">
        <f t="shared" si="67"/>
        <v>246</v>
      </c>
      <c r="N290" s="324">
        <v>246</v>
      </c>
      <c r="O290" s="324"/>
      <c r="P290" s="134">
        <v>400</v>
      </c>
      <c r="Q290" s="134"/>
      <c r="R290" s="433">
        <v>300</v>
      </c>
      <c r="S290" s="133"/>
      <c r="T290" s="324"/>
      <c r="U290" s="134">
        <v>400</v>
      </c>
      <c r="V290" s="319"/>
      <c r="W290" s="133"/>
      <c r="X290" s="324"/>
      <c r="Y290" s="134">
        <v>400</v>
      </c>
      <c r="Z290" s="302"/>
      <c r="AA290" s="324"/>
      <c r="AB290" s="124"/>
      <c r="AC290" s="234">
        <v>350</v>
      </c>
    </row>
    <row r="291" spans="1:29" ht="63.75" hidden="1" customHeight="1" x14ac:dyDescent="0.25">
      <c r="B291" s="349" t="s">
        <v>527</v>
      </c>
      <c r="C291" s="348"/>
      <c r="D291" s="347" t="s">
        <v>9</v>
      </c>
      <c r="E291" s="347" t="s">
        <v>12</v>
      </c>
      <c r="F291" s="347" t="s">
        <v>21</v>
      </c>
      <c r="G291" s="354" t="s">
        <v>254</v>
      </c>
      <c r="H291" s="302">
        <v>212</v>
      </c>
      <c r="I291" s="302"/>
      <c r="J291" s="302">
        <v>0</v>
      </c>
      <c r="K291" s="324">
        <v>236.5</v>
      </c>
      <c r="L291" s="324"/>
      <c r="M291" s="319">
        <f t="shared" si="67"/>
        <v>236.5</v>
      </c>
      <c r="N291" s="324">
        <v>236.5</v>
      </c>
      <c r="O291" s="324"/>
      <c r="P291" s="134">
        <v>201.4</v>
      </c>
      <c r="Q291" s="134"/>
      <c r="R291" s="433"/>
      <c r="S291" s="133"/>
      <c r="T291" s="324"/>
      <c r="U291" s="134">
        <v>201.4</v>
      </c>
      <c r="V291" s="319"/>
      <c r="W291" s="133"/>
      <c r="X291" s="324"/>
      <c r="Y291" s="134">
        <v>201.4</v>
      </c>
      <c r="Z291" s="302"/>
      <c r="AA291" s="324"/>
      <c r="AB291" s="124"/>
      <c r="AC291" s="234">
        <v>200</v>
      </c>
    </row>
    <row r="292" spans="1:29" ht="60.75" hidden="1" customHeight="1" x14ac:dyDescent="0.25">
      <c r="B292" s="349" t="s">
        <v>528</v>
      </c>
      <c r="C292" s="348"/>
      <c r="D292" s="347" t="s">
        <v>9</v>
      </c>
      <c r="E292" s="347" t="s">
        <v>11</v>
      </c>
      <c r="F292" s="347" t="s">
        <v>17</v>
      </c>
      <c r="G292" s="354" t="s">
        <v>254</v>
      </c>
      <c r="H292" s="302">
        <v>540</v>
      </c>
      <c r="I292" s="302"/>
      <c r="J292" s="302">
        <v>660.6</v>
      </c>
      <c r="K292" s="324">
        <v>569</v>
      </c>
      <c r="L292" s="324"/>
      <c r="M292" s="319">
        <f t="shared" si="67"/>
        <v>569</v>
      </c>
      <c r="N292" s="324">
        <v>569</v>
      </c>
      <c r="O292" s="324"/>
      <c r="P292" s="134">
        <v>1045.9000000000001</v>
      </c>
      <c r="Q292" s="134"/>
      <c r="R292" s="433"/>
      <c r="S292" s="133"/>
      <c r="T292" s="324"/>
      <c r="U292" s="134">
        <v>1045.9000000000001</v>
      </c>
      <c r="V292" s="319"/>
      <c r="W292" s="133"/>
      <c r="X292" s="324"/>
      <c r="Y292" s="134">
        <v>1045.9000000000001</v>
      </c>
      <c r="Z292" s="302"/>
      <c r="AA292" s="324"/>
      <c r="AB292" s="124"/>
      <c r="AC292" s="234">
        <v>500</v>
      </c>
    </row>
    <row r="293" spans="1:29" ht="75" hidden="1" customHeight="1" x14ac:dyDescent="0.25">
      <c r="A293" s="34">
        <v>530</v>
      </c>
      <c r="B293" s="353" t="s">
        <v>587</v>
      </c>
      <c r="C293" s="348"/>
      <c r="D293" s="350" t="s">
        <v>18</v>
      </c>
      <c r="E293" s="347" t="s">
        <v>16</v>
      </c>
      <c r="F293" s="347" t="s">
        <v>12</v>
      </c>
      <c r="G293" s="375" t="s">
        <v>529</v>
      </c>
      <c r="H293" s="337">
        <v>577047</v>
      </c>
      <c r="I293" s="337"/>
      <c r="J293" s="337">
        <v>503912</v>
      </c>
      <c r="K293" s="324"/>
      <c r="L293" s="133">
        <v>388857</v>
      </c>
      <c r="M293" s="319">
        <f t="shared" si="67"/>
        <v>388857</v>
      </c>
      <c r="N293" s="324"/>
      <c r="O293" s="133">
        <v>388857</v>
      </c>
      <c r="P293" s="134"/>
      <c r="Q293" s="319"/>
      <c r="R293" s="325"/>
      <c r="S293" s="133"/>
      <c r="T293" s="339">
        <v>587475</v>
      </c>
      <c r="U293" s="134"/>
      <c r="V293" s="319"/>
      <c r="W293" s="133"/>
      <c r="X293" s="339">
        <v>634399</v>
      </c>
      <c r="Y293" s="379"/>
      <c r="Z293" s="133"/>
      <c r="AA293" s="339">
        <v>605156</v>
      </c>
      <c r="AB293" s="124"/>
      <c r="AC293" s="234"/>
    </row>
    <row r="294" spans="1:29" s="34" customFormat="1" ht="68.25" hidden="1" customHeight="1" x14ac:dyDescent="0.25">
      <c r="A294" s="34">
        <v>530</v>
      </c>
      <c r="B294" s="434" t="s">
        <v>589</v>
      </c>
      <c r="C294" s="334"/>
      <c r="D294" s="330" t="s">
        <v>18</v>
      </c>
      <c r="E294" s="331" t="s">
        <v>16</v>
      </c>
      <c r="F294" s="331" t="s">
        <v>15</v>
      </c>
      <c r="G294" s="336" t="s">
        <v>530</v>
      </c>
      <c r="H294" s="337">
        <v>857801</v>
      </c>
      <c r="I294" s="337"/>
      <c r="J294" s="337">
        <v>804327</v>
      </c>
      <c r="K294" s="133"/>
      <c r="L294" s="133">
        <v>790527.6</v>
      </c>
      <c r="M294" s="319">
        <f t="shared" si="67"/>
        <v>780536.3</v>
      </c>
      <c r="N294" s="133"/>
      <c r="O294" s="133">
        <v>780536.3</v>
      </c>
      <c r="P294" s="134"/>
      <c r="Q294" s="319"/>
      <c r="R294" s="325"/>
      <c r="S294" s="133"/>
      <c r="T294" s="337">
        <v>825094.7</v>
      </c>
      <c r="U294" s="134"/>
      <c r="V294" s="319"/>
      <c r="W294" s="133"/>
      <c r="X294" s="337">
        <v>828847.8</v>
      </c>
      <c r="Y294" s="379"/>
      <c r="Z294" s="133"/>
      <c r="AA294" s="337">
        <v>801356</v>
      </c>
      <c r="AB294" s="211"/>
      <c r="AC294" s="237"/>
    </row>
    <row r="295" spans="1:29" s="34" customFormat="1" ht="79.5" hidden="1" customHeight="1" x14ac:dyDescent="0.25">
      <c r="A295" s="34">
        <v>530</v>
      </c>
      <c r="B295" s="515" t="s">
        <v>590</v>
      </c>
      <c r="C295" s="334"/>
      <c r="D295" s="330" t="s">
        <v>18</v>
      </c>
      <c r="E295" s="331" t="s">
        <v>16</v>
      </c>
      <c r="F295" s="331" t="s">
        <v>8</v>
      </c>
      <c r="G295" s="336" t="s">
        <v>531</v>
      </c>
      <c r="H295" s="337">
        <v>66971</v>
      </c>
      <c r="I295" s="337"/>
      <c r="J295" s="337">
        <v>68591.199999999997</v>
      </c>
      <c r="K295" s="133"/>
      <c r="L295" s="133">
        <v>64582</v>
      </c>
      <c r="M295" s="319">
        <f t="shared" si="67"/>
        <v>64582</v>
      </c>
      <c r="N295" s="133"/>
      <c r="O295" s="133">
        <v>64582</v>
      </c>
      <c r="P295" s="134"/>
      <c r="Q295" s="319"/>
      <c r="R295" s="325"/>
      <c r="S295" s="133"/>
      <c r="T295" s="337">
        <v>41036.199999999997</v>
      </c>
      <c r="U295" s="134"/>
      <c r="V295" s="319"/>
      <c r="W295" s="133"/>
      <c r="X295" s="337">
        <v>41993.599999999999</v>
      </c>
      <c r="Y295" s="379"/>
      <c r="Z295" s="133"/>
      <c r="AA295" s="337">
        <v>10503.7</v>
      </c>
      <c r="AB295" s="124"/>
      <c r="AC295" s="237"/>
    </row>
    <row r="296" spans="1:29" s="34" customFormat="1" ht="86.25" hidden="1" customHeight="1" x14ac:dyDescent="0.25">
      <c r="B296" s="434" t="s">
        <v>588</v>
      </c>
      <c r="C296" s="334"/>
      <c r="D296" s="330"/>
      <c r="E296" s="331"/>
      <c r="F296" s="331"/>
      <c r="G296" s="336"/>
      <c r="H296" s="337"/>
      <c r="I296" s="337"/>
      <c r="J296" s="337"/>
      <c r="K296" s="133"/>
      <c r="L296" s="133"/>
      <c r="M296" s="319"/>
      <c r="N296" s="133"/>
      <c r="O296" s="133"/>
      <c r="P296" s="134"/>
      <c r="Q296" s="319"/>
      <c r="R296" s="325"/>
      <c r="S296" s="133"/>
      <c r="T296" s="337">
        <v>41255.4</v>
      </c>
      <c r="U296" s="134"/>
      <c r="V296" s="319"/>
      <c r="W296" s="133"/>
      <c r="X296" s="337">
        <v>48448.5</v>
      </c>
      <c r="Y296" s="379"/>
      <c r="Z296" s="133"/>
      <c r="AA296" s="337">
        <v>25933.8</v>
      </c>
      <c r="AB296" s="124"/>
      <c r="AC296" s="237"/>
    </row>
    <row r="297" spans="1:29" s="34" customFormat="1" ht="61.5" hidden="1" customHeight="1" x14ac:dyDescent="0.25">
      <c r="A297" s="34">
        <v>530</v>
      </c>
      <c r="B297" s="434" t="s">
        <v>532</v>
      </c>
      <c r="C297" s="334"/>
      <c r="D297" s="330" t="s">
        <v>18</v>
      </c>
      <c r="E297" s="331" t="s">
        <v>16</v>
      </c>
      <c r="F297" s="331" t="s">
        <v>15</v>
      </c>
      <c r="G297" s="336" t="s">
        <v>533</v>
      </c>
      <c r="H297" s="337">
        <v>1920</v>
      </c>
      <c r="I297" s="337"/>
      <c r="J297" s="337">
        <v>1920</v>
      </c>
      <c r="K297" s="133"/>
      <c r="L297" s="133">
        <v>826</v>
      </c>
      <c r="M297" s="319">
        <f t="shared" si="67"/>
        <v>826</v>
      </c>
      <c r="N297" s="133"/>
      <c r="O297" s="133">
        <v>826</v>
      </c>
      <c r="P297" s="134"/>
      <c r="Q297" s="319"/>
      <c r="R297" s="325"/>
      <c r="S297" s="133"/>
      <c r="T297" s="337">
        <v>1920</v>
      </c>
      <c r="U297" s="134"/>
      <c r="V297" s="319"/>
      <c r="W297" s="133"/>
      <c r="X297" s="337">
        <v>1920</v>
      </c>
      <c r="Y297" s="379"/>
      <c r="Z297" s="133"/>
      <c r="AA297" s="337">
        <v>1920</v>
      </c>
      <c r="AB297" s="124"/>
      <c r="AC297" s="237"/>
    </row>
    <row r="298" spans="1:29" ht="79.5" hidden="1" customHeight="1" x14ac:dyDescent="0.25">
      <c r="A298" s="34">
        <v>530</v>
      </c>
      <c r="B298" s="353" t="s">
        <v>534</v>
      </c>
      <c r="C298" s="348"/>
      <c r="D298" s="350" t="s">
        <v>18</v>
      </c>
      <c r="E298" s="347" t="s">
        <v>17</v>
      </c>
      <c r="F298" s="347" t="s">
        <v>11</v>
      </c>
      <c r="G298" s="336" t="s">
        <v>535</v>
      </c>
      <c r="H298" s="337">
        <v>35793</v>
      </c>
      <c r="I298" s="337"/>
      <c r="J298" s="409">
        <v>35793</v>
      </c>
      <c r="K298" s="324"/>
      <c r="L298" s="133">
        <v>17541</v>
      </c>
      <c r="M298" s="319">
        <f t="shared" si="67"/>
        <v>17541</v>
      </c>
      <c r="N298" s="324"/>
      <c r="O298" s="133">
        <v>17541</v>
      </c>
      <c r="P298" s="134"/>
      <c r="Q298" s="319">
        <f>SUM(S298:T298)</f>
        <v>34293</v>
      </c>
      <c r="R298" s="325"/>
      <c r="S298" s="133"/>
      <c r="T298" s="337">
        <v>34293</v>
      </c>
      <c r="U298" s="134"/>
      <c r="V298" s="319"/>
      <c r="W298" s="133"/>
      <c r="X298" s="337">
        <v>37799</v>
      </c>
      <c r="Y298" s="379"/>
      <c r="Z298" s="133"/>
      <c r="AA298" s="337">
        <v>14474</v>
      </c>
      <c r="AB298" s="124"/>
      <c r="AC298" s="234"/>
    </row>
    <row r="299" spans="1:29" ht="79.5" hidden="1" customHeight="1" x14ac:dyDescent="0.25">
      <c r="A299" s="34">
        <v>530</v>
      </c>
      <c r="B299" s="353" t="s">
        <v>536</v>
      </c>
      <c r="C299" s="348"/>
      <c r="D299" s="350" t="s">
        <v>18</v>
      </c>
      <c r="E299" s="347" t="s">
        <v>16</v>
      </c>
      <c r="F299" s="347" t="s">
        <v>12</v>
      </c>
      <c r="G299" s="354" t="s">
        <v>537</v>
      </c>
      <c r="H299" s="302"/>
      <c r="I299" s="302"/>
      <c r="J299" s="338"/>
      <c r="K299" s="324"/>
      <c r="L299" s="133">
        <v>1498.3</v>
      </c>
      <c r="M299" s="319">
        <f t="shared" si="67"/>
        <v>1540.7</v>
      </c>
      <c r="N299" s="324"/>
      <c r="O299" s="133">
        <v>1540.7</v>
      </c>
      <c r="P299" s="134"/>
      <c r="Q299" s="319">
        <f>SUM(S299:T299)</f>
        <v>0</v>
      </c>
      <c r="R299" s="325"/>
      <c r="S299" s="133"/>
      <c r="T299" s="435"/>
      <c r="U299" s="134"/>
      <c r="V299" s="319">
        <f>SUM(W299:X299)</f>
        <v>0</v>
      </c>
      <c r="W299" s="133"/>
      <c r="X299" s="133"/>
      <c r="Y299" s="134">
        <f>SUM(Z299:AA299)</f>
        <v>0</v>
      </c>
      <c r="Z299" s="133"/>
      <c r="AA299" s="133"/>
      <c r="AB299" s="124"/>
      <c r="AC299" s="234"/>
    </row>
    <row r="300" spans="1:29" ht="79.5" hidden="1" customHeight="1" x14ac:dyDescent="0.25">
      <c r="A300" s="34">
        <v>530</v>
      </c>
      <c r="B300" s="353" t="s">
        <v>274</v>
      </c>
      <c r="C300" s="348"/>
      <c r="D300" s="350" t="s">
        <v>18</v>
      </c>
      <c r="E300" s="347" t="s">
        <v>16</v>
      </c>
      <c r="F300" s="347" t="s">
        <v>15</v>
      </c>
      <c r="G300" s="354" t="s">
        <v>256</v>
      </c>
      <c r="H300" s="302"/>
      <c r="I300" s="302"/>
      <c r="J300" s="338"/>
      <c r="K300" s="324"/>
      <c r="L300" s="133">
        <v>127.2</v>
      </c>
      <c r="M300" s="319">
        <f t="shared" si="67"/>
        <v>127.2</v>
      </c>
      <c r="N300" s="324"/>
      <c r="O300" s="133">
        <v>127.2</v>
      </c>
      <c r="P300" s="134"/>
      <c r="Q300" s="319">
        <f>SUM(S300:T300)</f>
        <v>0</v>
      </c>
      <c r="R300" s="325"/>
      <c r="S300" s="133"/>
      <c r="T300" s="435"/>
      <c r="U300" s="134"/>
      <c r="V300" s="319">
        <f>SUM(W300:X300)</f>
        <v>0</v>
      </c>
      <c r="W300" s="133"/>
      <c r="X300" s="133"/>
      <c r="Y300" s="134">
        <f>SUM(Z300:AA300)</f>
        <v>0</v>
      </c>
      <c r="Z300" s="133"/>
      <c r="AA300" s="133"/>
      <c r="AB300" s="124"/>
      <c r="AC300" s="234"/>
    </row>
    <row r="301" spans="1:29" ht="79.5" hidden="1" customHeight="1" x14ac:dyDescent="0.25">
      <c r="A301" s="34">
        <v>530</v>
      </c>
      <c r="B301" s="353" t="s">
        <v>274</v>
      </c>
      <c r="C301" s="348"/>
      <c r="D301" s="350" t="s">
        <v>18</v>
      </c>
      <c r="E301" s="347" t="s">
        <v>16</v>
      </c>
      <c r="F301" s="347" t="s">
        <v>8</v>
      </c>
      <c r="G301" s="354" t="s">
        <v>256</v>
      </c>
      <c r="H301" s="302"/>
      <c r="I301" s="302"/>
      <c r="J301" s="338"/>
      <c r="K301" s="324"/>
      <c r="L301" s="133">
        <v>144.5</v>
      </c>
      <c r="M301" s="319">
        <f t="shared" si="67"/>
        <v>102.1</v>
      </c>
      <c r="N301" s="324"/>
      <c r="O301" s="133">
        <v>102.1</v>
      </c>
      <c r="P301" s="134"/>
      <c r="Q301" s="319">
        <f>SUM(S301:T301)</f>
        <v>0</v>
      </c>
      <c r="R301" s="325"/>
      <c r="S301" s="133"/>
      <c r="T301" s="435"/>
      <c r="U301" s="134"/>
      <c r="V301" s="319">
        <f>SUM(W301:X301)</f>
        <v>0</v>
      </c>
      <c r="W301" s="133"/>
      <c r="X301" s="133"/>
      <c r="Y301" s="134">
        <f>SUM(Z301:AA301)</f>
        <v>0</v>
      </c>
      <c r="Z301" s="133"/>
      <c r="AA301" s="133"/>
      <c r="AB301" s="124"/>
      <c r="AC301" s="234"/>
    </row>
    <row r="302" spans="1:29" ht="66" hidden="1" customHeight="1" x14ac:dyDescent="0.25">
      <c r="B302" s="353" t="s">
        <v>361</v>
      </c>
      <c r="C302" s="348"/>
      <c r="D302" s="350" t="s">
        <v>18</v>
      </c>
      <c r="E302" s="347" t="s">
        <v>16</v>
      </c>
      <c r="F302" s="347" t="s">
        <v>12</v>
      </c>
      <c r="G302" s="354" t="s">
        <v>359</v>
      </c>
      <c r="H302" s="302"/>
      <c r="I302" s="302"/>
      <c r="J302" s="338"/>
      <c r="K302" s="324"/>
      <c r="L302" s="133"/>
      <c r="M302" s="319">
        <f t="shared" si="67"/>
        <v>3532</v>
      </c>
      <c r="N302" s="324"/>
      <c r="O302" s="133">
        <v>3532</v>
      </c>
      <c r="P302" s="134"/>
      <c r="Q302" s="319"/>
      <c r="R302" s="325"/>
      <c r="S302" s="133"/>
      <c r="T302" s="435"/>
      <c r="U302" s="134"/>
      <c r="V302" s="319"/>
      <c r="W302" s="133"/>
      <c r="X302" s="133"/>
      <c r="Y302" s="134"/>
      <c r="Z302" s="133"/>
      <c r="AA302" s="133"/>
      <c r="AB302" s="124"/>
      <c r="AC302" s="234"/>
    </row>
    <row r="303" spans="1:29" ht="62.25" hidden="1" customHeight="1" x14ac:dyDescent="0.25">
      <c r="A303" s="34">
        <v>540</v>
      </c>
      <c r="B303" s="348" t="s">
        <v>358</v>
      </c>
      <c r="C303" s="348"/>
      <c r="D303" s="350" t="s">
        <v>18</v>
      </c>
      <c r="E303" s="347" t="s">
        <v>16</v>
      </c>
      <c r="F303" s="347" t="s">
        <v>12</v>
      </c>
      <c r="G303" s="354" t="s">
        <v>319</v>
      </c>
      <c r="H303" s="252"/>
      <c r="I303" s="252"/>
      <c r="J303" s="381">
        <f t="shared" ref="J303:P303" si="79">SUM(J304:J316)</f>
        <v>0</v>
      </c>
      <c r="K303" s="252">
        <f t="shared" si="79"/>
        <v>0</v>
      </c>
      <c r="L303" s="252">
        <f t="shared" si="79"/>
        <v>0</v>
      </c>
      <c r="M303" s="253">
        <f t="shared" si="79"/>
        <v>801.5</v>
      </c>
      <c r="N303" s="252">
        <f t="shared" si="79"/>
        <v>0</v>
      </c>
      <c r="O303" s="252">
        <f t="shared" si="79"/>
        <v>801.5</v>
      </c>
      <c r="P303" s="250">
        <f t="shared" si="79"/>
        <v>0</v>
      </c>
      <c r="Q303" s="253">
        <f t="shared" ref="Q303:AB303" si="80">SUM(Q304:Q316)</f>
        <v>0</v>
      </c>
      <c r="R303" s="251"/>
      <c r="S303" s="252">
        <f>SUM(S304:S316)</f>
        <v>0</v>
      </c>
      <c r="T303" s="252">
        <f>SUM(T304:T316)</f>
        <v>0</v>
      </c>
      <c r="U303" s="250">
        <f>SUM(U304:U316)</f>
        <v>0</v>
      </c>
      <c r="V303" s="253">
        <f t="shared" si="80"/>
        <v>0</v>
      </c>
      <c r="W303" s="252">
        <f t="shared" si="80"/>
        <v>0</v>
      </c>
      <c r="X303" s="252">
        <f t="shared" si="80"/>
        <v>0</v>
      </c>
      <c r="Y303" s="250">
        <f t="shared" si="80"/>
        <v>0</v>
      </c>
      <c r="Z303" s="252">
        <f t="shared" si="80"/>
        <v>0</v>
      </c>
      <c r="AA303" s="252">
        <f t="shared" si="80"/>
        <v>0</v>
      </c>
      <c r="AB303" s="214">
        <f t="shared" si="80"/>
        <v>0</v>
      </c>
      <c r="AC303" s="234"/>
    </row>
    <row r="304" spans="1:29" ht="15" hidden="1" customHeight="1" outlineLevel="1" x14ac:dyDescent="0.25">
      <c r="B304" s="436" t="s">
        <v>88</v>
      </c>
      <c r="C304" s="348"/>
      <c r="D304" s="350" t="s">
        <v>18</v>
      </c>
      <c r="E304" s="347" t="s">
        <v>16</v>
      </c>
      <c r="F304" s="347" t="s">
        <v>12</v>
      </c>
      <c r="G304" s="354" t="s">
        <v>319</v>
      </c>
      <c r="H304" s="302"/>
      <c r="I304" s="302"/>
      <c r="J304" s="338"/>
      <c r="K304" s="324"/>
      <c r="L304" s="133"/>
      <c r="M304" s="319">
        <f t="shared" si="67"/>
        <v>0</v>
      </c>
      <c r="N304" s="324"/>
      <c r="O304" s="133"/>
      <c r="P304" s="134"/>
      <c r="Q304" s="319">
        <f t="shared" ref="Q304:Q316" si="81">SUM(S304:T304)</f>
        <v>0</v>
      </c>
      <c r="R304" s="325"/>
      <c r="S304" s="133"/>
      <c r="T304" s="133"/>
      <c r="U304" s="134"/>
      <c r="V304" s="319">
        <f t="shared" ref="V304:V316" si="82">SUM(W304:X304)</f>
        <v>0</v>
      </c>
      <c r="W304" s="133"/>
      <c r="X304" s="133"/>
      <c r="Y304" s="134">
        <f t="shared" ref="Y304:Y316" si="83">SUM(Z304:AA304)</f>
        <v>0</v>
      </c>
      <c r="Z304" s="133"/>
      <c r="AA304" s="133"/>
      <c r="AB304" s="124">
        <f t="shared" ref="AB304:AB316" si="84">SUM(AC304:AD304)</f>
        <v>0</v>
      </c>
      <c r="AC304" s="234"/>
    </row>
    <row r="305" spans="2:29" s="1" customFormat="1" ht="15" hidden="1" customHeight="1" outlineLevel="1" x14ac:dyDescent="0.25">
      <c r="B305" s="436" t="s">
        <v>89</v>
      </c>
      <c r="C305" s="348"/>
      <c r="D305" s="350" t="s">
        <v>18</v>
      </c>
      <c r="E305" s="347" t="s">
        <v>16</v>
      </c>
      <c r="F305" s="347" t="s">
        <v>12</v>
      </c>
      <c r="G305" s="354" t="s">
        <v>319</v>
      </c>
      <c r="H305" s="302"/>
      <c r="I305" s="302"/>
      <c r="J305" s="338"/>
      <c r="K305" s="324"/>
      <c r="L305" s="133"/>
      <c r="M305" s="319">
        <f t="shared" si="67"/>
        <v>200</v>
      </c>
      <c r="N305" s="324"/>
      <c r="O305" s="133">
        <v>200</v>
      </c>
      <c r="P305" s="134"/>
      <c r="Q305" s="319">
        <f t="shared" si="81"/>
        <v>0</v>
      </c>
      <c r="R305" s="325"/>
      <c r="S305" s="133"/>
      <c r="T305" s="133"/>
      <c r="U305" s="134"/>
      <c r="V305" s="319">
        <f t="shared" si="82"/>
        <v>0</v>
      </c>
      <c r="W305" s="133"/>
      <c r="X305" s="133"/>
      <c r="Y305" s="134">
        <f t="shared" si="83"/>
        <v>0</v>
      </c>
      <c r="Z305" s="133"/>
      <c r="AA305" s="133"/>
      <c r="AB305" s="124">
        <f t="shared" si="84"/>
        <v>0</v>
      </c>
      <c r="AC305" s="234"/>
    </row>
    <row r="306" spans="2:29" s="1" customFormat="1" ht="15" hidden="1" customHeight="1" outlineLevel="1" x14ac:dyDescent="0.25">
      <c r="B306" s="436" t="s">
        <v>90</v>
      </c>
      <c r="C306" s="348"/>
      <c r="D306" s="350" t="s">
        <v>18</v>
      </c>
      <c r="E306" s="347" t="s">
        <v>16</v>
      </c>
      <c r="F306" s="347" t="s">
        <v>12</v>
      </c>
      <c r="G306" s="354" t="s">
        <v>319</v>
      </c>
      <c r="H306" s="302"/>
      <c r="I306" s="302"/>
      <c r="J306" s="338"/>
      <c r="K306" s="324"/>
      <c r="L306" s="133"/>
      <c r="M306" s="319">
        <f t="shared" si="67"/>
        <v>0</v>
      </c>
      <c r="N306" s="324"/>
      <c r="O306" s="133"/>
      <c r="P306" s="134"/>
      <c r="Q306" s="319">
        <f t="shared" si="81"/>
        <v>0</v>
      </c>
      <c r="R306" s="325"/>
      <c r="S306" s="133"/>
      <c r="T306" s="133"/>
      <c r="U306" s="134"/>
      <c r="V306" s="319">
        <f t="shared" si="82"/>
        <v>0</v>
      </c>
      <c r="W306" s="133"/>
      <c r="X306" s="133"/>
      <c r="Y306" s="134">
        <f t="shared" si="83"/>
        <v>0</v>
      </c>
      <c r="Z306" s="133"/>
      <c r="AA306" s="133"/>
      <c r="AB306" s="124">
        <f t="shared" si="84"/>
        <v>0</v>
      </c>
      <c r="AC306" s="234"/>
    </row>
    <row r="307" spans="2:29" s="1" customFormat="1" ht="15" hidden="1" customHeight="1" outlineLevel="1" x14ac:dyDescent="0.25">
      <c r="B307" s="436" t="s">
        <v>91</v>
      </c>
      <c r="C307" s="348"/>
      <c r="D307" s="350" t="s">
        <v>18</v>
      </c>
      <c r="E307" s="347" t="s">
        <v>16</v>
      </c>
      <c r="F307" s="347" t="s">
        <v>12</v>
      </c>
      <c r="G307" s="354" t="s">
        <v>319</v>
      </c>
      <c r="H307" s="302"/>
      <c r="I307" s="302"/>
      <c r="J307" s="338"/>
      <c r="K307" s="324"/>
      <c r="L307" s="133"/>
      <c r="M307" s="319">
        <f t="shared" si="67"/>
        <v>0</v>
      </c>
      <c r="N307" s="324"/>
      <c r="O307" s="133"/>
      <c r="P307" s="134"/>
      <c r="Q307" s="319">
        <f t="shared" si="81"/>
        <v>0</v>
      </c>
      <c r="R307" s="325"/>
      <c r="S307" s="133"/>
      <c r="T307" s="133"/>
      <c r="U307" s="134"/>
      <c r="V307" s="319">
        <f t="shared" si="82"/>
        <v>0</v>
      </c>
      <c r="W307" s="133"/>
      <c r="X307" s="133"/>
      <c r="Y307" s="134">
        <f t="shared" si="83"/>
        <v>0</v>
      </c>
      <c r="Z307" s="133"/>
      <c r="AA307" s="133"/>
      <c r="AB307" s="124">
        <f t="shared" si="84"/>
        <v>0</v>
      </c>
      <c r="AC307" s="234"/>
    </row>
    <row r="308" spans="2:29" s="1" customFormat="1" ht="15" hidden="1" customHeight="1" outlineLevel="1" x14ac:dyDescent="0.25">
      <c r="B308" s="436" t="s">
        <v>92</v>
      </c>
      <c r="C308" s="348"/>
      <c r="D308" s="350" t="s">
        <v>18</v>
      </c>
      <c r="E308" s="347" t="s">
        <v>16</v>
      </c>
      <c r="F308" s="347" t="s">
        <v>12</v>
      </c>
      <c r="G308" s="354" t="s">
        <v>319</v>
      </c>
      <c r="H308" s="302"/>
      <c r="I308" s="302"/>
      <c r="J308" s="338"/>
      <c r="K308" s="324"/>
      <c r="L308" s="133"/>
      <c r="M308" s="319">
        <f t="shared" si="67"/>
        <v>0</v>
      </c>
      <c r="N308" s="324"/>
      <c r="O308" s="133"/>
      <c r="P308" s="134"/>
      <c r="Q308" s="319">
        <f t="shared" si="81"/>
        <v>0</v>
      </c>
      <c r="R308" s="325"/>
      <c r="S308" s="133"/>
      <c r="T308" s="133"/>
      <c r="U308" s="134"/>
      <c r="V308" s="319">
        <f t="shared" si="82"/>
        <v>0</v>
      </c>
      <c r="W308" s="133"/>
      <c r="X308" s="133"/>
      <c r="Y308" s="134">
        <f t="shared" si="83"/>
        <v>0</v>
      </c>
      <c r="Z308" s="133"/>
      <c r="AA308" s="133"/>
      <c r="AB308" s="124">
        <f t="shared" si="84"/>
        <v>0</v>
      </c>
      <c r="AC308" s="234"/>
    </row>
    <row r="309" spans="2:29" s="1" customFormat="1" ht="15" hidden="1" customHeight="1" outlineLevel="1" x14ac:dyDescent="0.25">
      <c r="B309" s="436" t="s">
        <v>93</v>
      </c>
      <c r="C309" s="348"/>
      <c r="D309" s="350" t="s">
        <v>18</v>
      </c>
      <c r="E309" s="347" t="s">
        <v>16</v>
      </c>
      <c r="F309" s="347" t="s">
        <v>12</v>
      </c>
      <c r="G309" s="354" t="s">
        <v>319</v>
      </c>
      <c r="H309" s="302"/>
      <c r="I309" s="302"/>
      <c r="J309" s="338"/>
      <c r="K309" s="324"/>
      <c r="L309" s="133"/>
      <c r="M309" s="319">
        <f t="shared" si="67"/>
        <v>0</v>
      </c>
      <c r="N309" s="324"/>
      <c r="O309" s="133"/>
      <c r="P309" s="134"/>
      <c r="Q309" s="319">
        <f t="shared" si="81"/>
        <v>0</v>
      </c>
      <c r="R309" s="325"/>
      <c r="S309" s="133"/>
      <c r="T309" s="133"/>
      <c r="U309" s="134"/>
      <c r="V309" s="319">
        <f t="shared" si="82"/>
        <v>0</v>
      </c>
      <c r="W309" s="133"/>
      <c r="X309" s="133"/>
      <c r="Y309" s="134">
        <f t="shared" si="83"/>
        <v>0</v>
      </c>
      <c r="Z309" s="133"/>
      <c r="AA309" s="133"/>
      <c r="AB309" s="124">
        <f t="shared" si="84"/>
        <v>0</v>
      </c>
      <c r="AC309" s="234"/>
    </row>
    <row r="310" spans="2:29" s="1" customFormat="1" ht="15" hidden="1" customHeight="1" outlineLevel="1" x14ac:dyDescent="0.25">
      <c r="B310" s="436" t="s">
        <v>94</v>
      </c>
      <c r="C310" s="348"/>
      <c r="D310" s="350" t="s">
        <v>18</v>
      </c>
      <c r="E310" s="347" t="s">
        <v>16</v>
      </c>
      <c r="F310" s="347" t="s">
        <v>12</v>
      </c>
      <c r="G310" s="354" t="s">
        <v>319</v>
      </c>
      <c r="H310" s="302"/>
      <c r="I310" s="302"/>
      <c r="J310" s="338"/>
      <c r="K310" s="324"/>
      <c r="L310" s="133"/>
      <c r="M310" s="319">
        <f t="shared" si="67"/>
        <v>0</v>
      </c>
      <c r="N310" s="324"/>
      <c r="O310" s="133"/>
      <c r="P310" s="134"/>
      <c r="Q310" s="319">
        <f t="shared" si="81"/>
        <v>0</v>
      </c>
      <c r="R310" s="325"/>
      <c r="S310" s="133"/>
      <c r="T310" s="133"/>
      <c r="U310" s="134"/>
      <c r="V310" s="319">
        <f t="shared" si="82"/>
        <v>0</v>
      </c>
      <c r="W310" s="133"/>
      <c r="X310" s="133"/>
      <c r="Y310" s="134">
        <f t="shared" si="83"/>
        <v>0</v>
      </c>
      <c r="Z310" s="133"/>
      <c r="AA310" s="133"/>
      <c r="AB310" s="124">
        <f t="shared" si="84"/>
        <v>0</v>
      </c>
      <c r="AC310" s="234"/>
    </row>
    <row r="311" spans="2:29" s="1" customFormat="1" ht="15" hidden="1" customHeight="1" outlineLevel="1" x14ac:dyDescent="0.25">
      <c r="B311" s="436" t="s">
        <v>95</v>
      </c>
      <c r="C311" s="348"/>
      <c r="D311" s="350" t="s">
        <v>18</v>
      </c>
      <c r="E311" s="347" t="s">
        <v>16</v>
      </c>
      <c r="F311" s="347" t="s">
        <v>12</v>
      </c>
      <c r="G311" s="354" t="s">
        <v>319</v>
      </c>
      <c r="H311" s="302"/>
      <c r="I311" s="302"/>
      <c r="J311" s="338"/>
      <c r="K311" s="324"/>
      <c r="L311" s="133"/>
      <c r="M311" s="319">
        <f t="shared" si="67"/>
        <v>401.5</v>
      </c>
      <c r="N311" s="324"/>
      <c r="O311" s="133">
        <v>401.5</v>
      </c>
      <c r="P311" s="134"/>
      <c r="Q311" s="319">
        <f t="shared" si="81"/>
        <v>0</v>
      </c>
      <c r="R311" s="325"/>
      <c r="S311" s="133"/>
      <c r="T311" s="133"/>
      <c r="U311" s="134"/>
      <c r="V311" s="319">
        <f t="shared" si="82"/>
        <v>0</v>
      </c>
      <c r="W311" s="133"/>
      <c r="X311" s="133"/>
      <c r="Y311" s="134">
        <f t="shared" si="83"/>
        <v>0</v>
      </c>
      <c r="Z311" s="133"/>
      <c r="AA311" s="133"/>
      <c r="AB311" s="124">
        <f t="shared" si="84"/>
        <v>0</v>
      </c>
      <c r="AC311" s="234"/>
    </row>
    <row r="312" spans="2:29" s="1" customFormat="1" ht="15" hidden="1" customHeight="1" outlineLevel="1" x14ac:dyDescent="0.25">
      <c r="B312" s="436" t="s">
        <v>96</v>
      </c>
      <c r="C312" s="348"/>
      <c r="D312" s="350" t="s">
        <v>18</v>
      </c>
      <c r="E312" s="347" t="s">
        <v>16</v>
      </c>
      <c r="F312" s="347" t="s">
        <v>12</v>
      </c>
      <c r="G312" s="354" t="s">
        <v>319</v>
      </c>
      <c r="H312" s="302"/>
      <c r="I312" s="302"/>
      <c r="J312" s="338"/>
      <c r="K312" s="324"/>
      <c r="L312" s="133"/>
      <c r="M312" s="319">
        <f t="shared" ref="M312:M382" si="85">SUM(N312:O312)</f>
        <v>0</v>
      </c>
      <c r="N312" s="324"/>
      <c r="O312" s="133"/>
      <c r="P312" s="134"/>
      <c r="Q312" s="319">
        <f t="shared" si="81"/>
        <v>0</v>
      </c>
      <c r="R312" s="325"/>
      <c r="S312" s="133"/>
      <c r="T312" s="133"/>
      <c r="U312" s="134"/>
      <c r="V312" s="319">
        <f t="shared" si="82"/>
        <v>0</v>
      </c>
      <c r="W312" s="133"/>
      <c r="X312" s="133"/>
      <c r="Y312" s="134">
        <f t="shared" si="83"/>
        <v>0</v>
      </c>
      <c r="Z312" s="133"/>
      <c r="AA312" s="133"/>
      <c r="AB312" s="124">
        <f t="shared" si="84"/>
        <v>0</v>
      </c>
      <c r="AC312" s="234"/>
    </row>
    <row r="313" spans="2:29" s="1" customFormat="1" ht="15" hidden="1" customHeight="1" outlineLevel="1" x14ac:dyDescent="0.25">
      <c r="B313" s="436" t="s">
        <v>97</v>
      </c>
      <c r="C313" s="348"/>
      <c r="D313" s="350" t="s">
        <v>18</v>
      </c>
      <c r="E313" s="347" t="s">
        <v>16</v>
      </c>
      <c r="F313" s="347" t="s">
        <v>12</v>
      </c>
      <c r="G313" s="354" t="s">
        <v>319</v>
      </c>
      <c r="H313" s="302"/>
      <c r="I313" s="302"/>
      <c r="J313" s="338"/>
      <c r="K313" s="324"/>
      <c r="L313" s="133"/>
      <c r="M313" s="319">
        <f t="shared" si="85"/>
        <v>0</v>
      </c>
      <c r="N313" s="324"/>
      <c r="O313" s="133"/>
      <c r="P313" s="134"/>
      <c r="Q313" s="319">
        <f t="shared" si="81"/>
        <v>0</v>
      </c>
      <c r="R313" s="325"/>
      <c r="S313" s="133"/>
      <c r="T313" s="133"/>
      <c r="U313" s="134"/>
      <c r="V313" s="319">
        <f t="shared" si="82"/>
        <v>0</v>
      </c>
      <c r="W313" s="133"/>
      <c r="X313" s="133"/>
      <c r="Y313" s="134">
        <f t="shared" si="83"/>
        <v>0</v>
      </c>
      <c r="Z313" s="133"/>
      <c r="AA313" s="133"/>
      <c r="AB313" s="124">
        <f t="shared" si="84"/>
        <v>0</v>
      </c>
      <c r="AC313" s="234"/>
    </row>
    <row r="314" spans="2:29" s="1" customFormat="1" ht="15" hidden="1" customHeight="1" outlineLevel="1" x14ac:dyDescent="0.25">
      <c r="B314" s="348" t="s">
        <v>98</v>
      </c>
      <c r="C314" s="348"/>
      <c r="D314" s="350" t="s">
        <v>18</v>
      </c>
      <c r="E314" s="347" t="s">
        <v>16</v>
      </c>
      <c r="F314" s="347" t="s">
        <v>12</v>
      </c>
      <c r="G314" s="354" t="s">
        <v>319</v>
      </c>
      <c r="H314" s="302"/>
      <c r="I314" s="302"/>
      <c r="J314" s="338"/>
      <c r="K314" s="324"/>
      <c r="L314" s="133"/>
      <c r="M314" s="319">
        <f t="shared" si="85"/>
        <v>0</v>
      </c>
      <c r="N314" s="324"/>
      <c r="O314" s="133"/>
      <c r="P314" s="134"/>
      <c r="Q314" s="319">
        <f t="shared" si="81"/>
        <v>0</v>
      </c>
      <c r="R314" s="325"/>
      <c r="S314" s="133"/>
      <c r="T314" s="133"/>
      <c r="U314" s="134"/>
      <c r="V314" s="319">
        <f t="shared" si="82"/>
        <v>0</v>
      </c>
      <c r="W314" s="133"/>
      <c r="X314" s="133"/>
      <c r="Y314" s="134">
        <f t="shared" si="83"/>
        <v>0</v>
      </c>
      <c r="Z314" s="133"/>
      <c r="AA314" s="133"/>
      <c r="AB314" s="124">
        <f t="shared" si="84"/>
        <v>0</v>
      </c>
      <c r="AC314" s="234"/>
    </row>
    <row r="315" spans="2:29" s="1" customFormat="1" ht="15" hidden="1" customHeight="1" outlineLevel="1" x14ac:dyDescent="0.25">
      <c r="B315" s="436" t="s">
        <v>99</v>
      </c>
      <c r="C315" s="348"/>
      <c r="D315" s="350" t="s">
        <v>18</v>
      </c>
      <c r="E315" s="347" t="s">
        <v>16</v>
      </c>
      <c r="F315" s="347" t="s">
        <v>12</v>
      </c>
      <c r="G315" s="354" t="s">
        <v>319</v>
      </c>
      <c r="H315" s="302"/>
      <c r="I315" s="302"/>
      <c r="J315" s="338"/>
      <c r="K315" s="324"/>
      <c r="L315" s="133"/>
      <c r="M315" s="319">
        <f t="shared" si="85"/>
        <v>0</v>
      </c>
      <c r="N315" s="324"/>
      <c r="O315" s="133"/>
      <c r="P315" s="134"/>
      <c r="Q315" s="319">
        <f t="shared" si="81"/>
        <v>0</v>
      </c>
      <c r="R315" s="325"/>
      <c r="S315" s="133"/>
      <c r="T315" s="133"/>
      <c r="U315" s="134"/>
      <c r="V315" s="319">
        <f t="shared" si="82"/>
        <v>0</v>
      </c>
      <c r="W315" s="133"/>
      <c r="X315" s="133"/>
      <c r="Y315" s="134">
        <f t="shared" si="83"/>
        <v>0</v>
      </c>
      <c r="Z315" s="133"/>
      <c r="AA315" s="133"/>
      <c r="AB315" s="124">
        <f t="shared" si="84"/>
        <v>0</v>
      </c>
      <c r="AC315" s="234"/>
    </row>
    <row r="316" spans="2:29" s="1" customFormat="1" ht="15" hidden="1" customHeight="1" outlineLevel="1" x14ac:dyDescent="0.25">
      <c r="B316" s="436" t="s">
        <v>100</v>
      </c>
      <c r="C316" s="348"/>
      <c r="D316" s="350" t="s">
        <v>18</v>
      </c>
      <c r="E316" s="347" t="s">
        <v>16</v>
      </c>
      <c r="F316" s="347" t="s">
        <v>12</v>
      </c>
      <c r="G316" s="354" t="s">
        <v>319</v>
      </c>
      <c r="H316" s="302"/>
      <c r="I316" s="302"/>
      <c r="J316" s="338"/>
      <c r="K316" s="324"/>
      <c r="L316" s="133"/>
      <c r="M316" s="319">
        <f t="shared" si="85"/>
        <v>200</v>
      </c>
      <c r="N316" s="324"/>
      <c r="O316" s="133">
        <v>200</v>
      </c>
      <c r="P316" s="134"/>
      <c r="Q316" s="319">
        <f t="shared" si="81"/>
        <v>0</v>
      </c>
      <c r="R316" s="325"/>
      <c r="S316" s="133"/>
      <c r="T316" s="133"/>
      <c r="U316" s="134"/>
      <c r="V316" s="319">
        <f t="shared" si="82"/>
        <v>0</v>
      </c>
      <c r="W316" s="133"/>
      <c r="X316" s="133"/>
      <c r="Y316" s="134">
        <f t="shared" si="83"/>
        <v>0</v>
      </c>
      <c r="Z316" s="133"/>
      <c r="AA316" s="133"/>
      <c r="AB316" s="124">
        <f t="shared" si="84"/>
        <v>0</v>
      </c>
      <c r="AC316" s="234"/>
    </row>
    <row r="317" spans="2:29" s="1" customFormat="1" ht="87" hidden="1" customHeight="1" outlineLevel="1" x14ac:dyDescent="0.25">
      <c r="B317" s="353" t="s">
        <v>591</v>
      </c>
      <c r="C317" s="348"/>
      <c r="D317" s="350"/>
      <c r="E317" s="347"/>
      <c r="F317" s="347"/>
      <c r="G317" s="354"/>
      <c r="H317" s="302"/>
      <c r="I317" s="302"/>
      <c r="J317" s="338"/>
      <c r="K317" s="324"/>
      <c r="L317" s="133"/>
      <c r="M317" s="319"/>
      <c r="N317" s="324"/>
      <c r="O317" s="133"/>
      <c r="P317" s="134"/>
      <c r="Q317" s="319"/>
      <c r="R317" s="325"/>
      <c r="S317" s="133"/>
      <c r="T317" s="337">
        <v>2304</v>
      </c>
      <c r="U317" s="134"/>
      <c r="V317" s="319"/>
      <c r="W317" s="133"/>
      <c r="X317" s="337">
        <v>2304</v>
      </c>
      <c r="Y317" s="134"/>
      <c r="Z317" s="133"/>
      <c r="AA317" s="337">
        <v>2304</v>
      </c>
      <c r="AB317" s="124"/>
      <c r="AC317" s="234"/>
    </row>
    <row r="318" spans="2:29" s="1" customFormat="1" ht="62.25" hidden="1" customHeight="1" x14ac:dyDescent="0.25">
      <c r="B318" s="353" t="s">
        <v>270</v>
      </c>
      <c r="C318" s="348"/>
      <c r="D318" s="350" t="s">
        <v>18</v>
      </c>
      <c r="E318" s="347" t="s">
        <v>16</v>
      </c>
      <c r="F318" s="347" t="s">
        <v>12</v>
      </c>
      <c r="G318" s="354" t="s">
        <v>255</v>
      </c>
      <c r="H318" s="252">
        <f>SUM(H319:H333)</f>
        <v>124251.20000000001</v>
      </c>
      <c r="I318" s="252">
        <f>SUM(I319:I333)</f>
        <v>0</v>
      </c>
      <c r="J318" s="252">
        <v>130270.8</v>
      </c>
      <c r="K318" s="252">
        <f>SUM(K319:K332)</f>
        <v>293784.60000000003</v>
      </c>
      <c r="L318" s="252">
        <f>SUM(L319:L332)</f>
        <v>0</v>
      </c>
      <c r="M318" s="253">
        <f>SUM(M319:M332)</f>
        <v>295637.49999999994</v>
      </c>
      <c r="N318" s="252">
        <f>SUM(N319:N332)</f>
        <v>295637.49999999994</v>
      </c>
      <c r="O318" s="252">
        <f>SUM(O319:O332)</f>
        <v>0</v>
      </c>
      <c r="P318" s="250">
        <f>SUM(P319:P355)</f>
        <v>163756.5</v>
      </c>
      <c r="Q318" s="250">
        <f>SUM(Q319:Q332)</f>
        <v>0</v>
      </c>
      <c r="R318" s="251">
        <f>SUM(R319:R333)</f>
        <v>0</v>
      </c>
      <c r="S318" s="252">
        <f>SUM(S319:S332)</f>
        <v>0</v>
      </c>
      <c r="T318" s="252">
        <f>SUM(T319:T333)</f>
        <v>0</v>
      </c>
      <c r="U318" s="250">
        <f>SUM(U319:U355)</f>
        <v>189210.40000000005</v>
      </c>
      <c r="V318" s="253">
        <f>SUM(V319:V332)</f>
        <v>0</v>
      </c>
      <c r="W318" s="252">
        <f>SUM(W319:W333)</f>
        <v>0</v>
      </c>
      <c r="X318" s="252">
        <f>SUM(X319:X333)</f>
        <v>0</v>
      </c>
      <c r="Y318" s="250">
        <f>SUM(Y319:Y355)</f>
        <v>189210.40000000005</v>
      </c>
      <c r="Z318" s="252">
        <f>SUM(Z319:Z333)</f>
        <v>0</v>
      </c>
      <c r="AA318" s="252">
        <f>SUM(AA319:AA332)</f>
        <v>0</v>
      </c>
      <c r="AB318" s="214">
        <f>SUM(AB319:AB332)</f>
        <v>0</v>
      </c>
      <c r="AC318" s="234">
        <v>311600</v>
      </c>
    </row>
    <row r="319" spans="2:29" s="1" customFormat="1" ht="19.5" hidden="1" customHeight="1" outlineLevel="1" x14ac:dyDescent="0.25">
      <c r="B319" s="436" t="s">
        <v>88</v>
      </c>
      <c r="C319" s="348"/>
      <c r="D319" s="350" t="s">
        <v>18</v>
      </c>
      <c r="E319" s="347" t="s">
        <v>16</v>
      </c>
      <c r="F319" s="347" t="s">
        <v>12</v>
      </c>
      <c r="G319" s="354" t="s">
        <v>255</v>
      </c>
      <c r="H319" s="133">
        <v>8421.9</v>
      </c>
      <c r="I319" s="133"/>
      <c r="J319" s="133"/>
      <c r="K319" s="437">
        <v>24474.1</v>
      </c>
      <c r="L319" s="133"/>
      <c r="M319" s="319">
        <f t="shared" si="85"/>
        <v>24474.1</v>
      </c>
      <c r="N319" s="324">
        <v>24474.1</v>
      </c>
      <c r="O319" s="133"/>
      <c r="P319" s="379">
        <v>8294.5</v>
      </c>
      <c r="Q319" s="390"/>
      <c r="R319" s="380"/>
      <c r="S319" s="133"/>
      <c r="T319" s="133"/>
      <c r="U319" s="379">
        <v>9225.7000000000007</v>
      </c>
      <c r="V319" s="319"/>
      <c r="W319" s="133"/>
      <c r="X319" s="133"/>
      <c r="Y319" s="379">
        <v>9225.7000000000007</v>
      </c>
      <c r="Z319" s="302"/>
      <c r="AA319" s="133"/>
      <c r="AB319" s="124"/>
      <c r="AC319" s="234"/>
    </row>
    <row r="320" spans="2:29" s="1" customFormat="1" ht="19.5" hidden="1" customHeight="1" outlineLevel="1" x14ac:dyDescent="0.25">
      <c r="B320" s="436" t="s">
        <v>89</v>
      </c>
      <c r="C320" s="348"/>
      <c r="D320" s="350" t="s">
        <v>18</v>
      </c>
      <c r="E320" s="347" t="s">
        <v>16</v>
      </c>
      <c r="F320" s="347" t="s">
        <v>12</v>
      </c>
      <c r="G320" s="354" t="s">
        <v>255</v>
      </c>
      <c r="H320" s="133">
        <v>7301.1</v>
      </c>
      <c r="I320" s="133"/>
      <c r="J320" s="133"/>
      <c r="K320" s="437">
        <v>19741.3</v>
      </c>
      <c r="L320" s="133"/>
      <c r="M320" s="319">
        <f t="shared" si="85"/>
        <v>19741.400000000001</v>
      </c>
      <c r="N320" s="324">
        <v>19741.400000000001</v>
      </c>
      <c r="O320" s="133"/>
      <c r="P320" s="379">
        <v>15052.1</v>
      </c>
      <c r="Q320" s="390"/>
      <c r="R320" s="380"/>
      <c r="S320" s="133"/>
      <c r="T320" s="133"/>
      <c r="U320" s="379">
        <v>18101.900000000001</v>
      </c>
      <c r="V320" s="319"/>
      <c r="W320" s="133"/>
      <c r="X320" s="133"/>
      <c r="Y320" s="379">
        <v>18101.900000000001</v>
      </c>
      <c r="Z320" s="302"/>
      <c r="AA320" s="133"/>
      <c r="AB320" s="124"/>
      <c r="AC320" s="234"/>
    </row>
    <row r="321" spans="2:29" s="1" customFormat="1" ht="19.5" hidden="1" customHeight="1" outlineLevel="1" x14ac:dyDescent="0.25">
      <c r="B321" s="436" t="s">
        <v>90</v>
      </c>
      <c r="C321" s="348"/>
      <c r="D321" s="350" t="s">
        <v>18</v>
      </c>
      <c r="E321" s="347" t="s">
        <v>16</v>
      </c>
      <c r="F321" s="347" t="s">
        <v>12</v>
      </c>
      <c r="G321" s="354" t="s">
        <v>255</v>
      </c>
      <c r="H321" s="133">
        <v>7824.4</v>
      </c>
      <c r="I321" s="133"/>
      <c r="J321" s="133"/>
      <c r="K321" s="437">
        <v>18867.7</v>
      </c>
      <c r="L321" s="133"/>
      <c r="M321" s="319">
        <f t="shared" si="85"/>
        <v>19019.900000000001</v>
      </c>
      <c r="N321" s="324">
        <v>19019.900000000001</v>
      </c>
      <c r="O321" s="133"/>
      <c r="P321" s="379">
        <v>8445.6</v>
      </c>
      <c r="Q321" s="390"/>
      <c r="R321" s="380"/>
      <c r="S321" s="133"/>
      <c r="T321" s="133"/>
      <c r="U321" s="379">
        <v>10056.5</v>
      </c>
      <c r="V321" s="319"/>
      <c r="W321" s="133"/>
      <c r="X321" s="133"/>
      <c r="Y321" s="379">
        <v>10056.5</v>
      </c>
      <c r="Z321" s="302"/>
      <c r="AA321" s="133"/>
      <c r="AB321" s="124"/>
      <c r="AC321" s="234"/>
    </row>
    <row r="322" spans="2:29" s="1" customFormat="1" ht="19.5" hidden="1" customHeight="1" outlineLevel="1" x14ac:dyDescent="0.25">
      <c r="B322" s="436" t="s">
        <v>91</v>
      </c>
      <c r="C322" s="348"/>
      <c r="D322" s="350" t="s">
        <v>18</v>
      </c>
      <c r="E322" s="347" t="s">
        <v>16</v>
      </c>
      <c r="F322" s="347" t="s">
        <v>12</v>
      </c>
      <c r="G322" s="354" t="s">
        <v>255</v>
      </c>
      <c r="H322" s="133">
        <v>6869.3</v>
      </c>
      <c r="I322" s="133"/>
      <c r="J322" s="133"/>
      <c r="K322" s="437">
        <v>19406.5</v>
      </c>
      <c r="L322" s="133"/>
      <c r="M322" s="319">
        <f t="shared" si="85"/>
        <v>19558.7</v>
      </c>
      <c r="N322" s="324">
        <v>19558.7</v>
      </c>
      <c r="O322" s="133"/>
      <c r="P322" s="379">
        <v>7913.6</v>
      </c>
      <c r="Q322" s="390"/>
      <c r="R322" s="380"/>
      <c r="S322" s="133"/>
      <c r="T322" s="133"/>
      <c r="U322" s="379">
        <v>8680.5</v>
      </c>
      <c r="V322" s="319"/>
      <c r="W322" s="133"/>
      <c r="X322" s="133"/>
      <c r="Y322" s="379">
        <v>8680.5</v>
      </c>
      <c r="Z322" s="302"/>
      <c r="AA322" s="133"/>
      <c r="AB322" s="124"/>
      <c r="AC322" s="234"/>
    </row>
    <row r="323" spans="2:29" s="1" customFormat="1" ht="19.5" hidden="1" customHeight="1" outlineLevel="1" x14ac:dyDescent="0.25">
      <c r="B323" s="436" t="s">
        <v>92</v>
      </c>
      <c r="C323" s="348"/>
      <c r="D323" s="350" t="s">
        <v>18</v>
      </c>
      <c r="E323" s="347" t="s">
        <v>16</v>
      </c>
      <c r="F323" s="347" t="s">
        <v>12</v>
      </c>
      <c r="G323" s="354" t="s">
        <v>255</v>
      </c>
      <c r="H323" s="133">
        <v>7474.3</v>
      </c>
      <c r="I323" s="133"/>
      <c r="J323" s="133"/>
      <c r="K323" s="437">
        <v>20028</v>
      </c>
      <c r="L323" s="133"/>
      <c r="M323" s="319">
        <f t="shared" si="85"/>
        <v>20180.2</v>
      </c>
      <c r="N323" s="324">
        <v>20180.2</v>
      </c>
      <c r="O323" s="133"/>
      <c r="P323" s="379">
        <v>8782.7000000000007</v>
      </c>
      <c r="Q323" s="390"/>
      <c r="R323" s="380"/>
      <c r="S323" s="133"/>
      <c r="T323" s="133"/>
      <c r="U323" s="379">
        <v>9519.6</v>
      </c>
      <c r="V323" s="319"/>
      <c r="W323" s="133"/>
      <c r="X323" s="133"/>
      <c r="Y323" s="379">
        <v>9519.6</v>
      </c>
      <c r="Z323" s="302"/>
      <c r="AA323" s="133"/>
      <c r="AB323" s="124"/>
      <c r="AC323" s="234"/>
    </row>
    <row r="324" spans="2:29" s="1" customFormat="1" ht="19.5" hidden="1" customHeight="1" outlineLevel="1" x14ac:dyDescent="0.25">
      <c r="B324" s="436" t="s">
        <v>93</v>
      </c>
      <c r="C324" s="348"/>
      <c r="D324" s="350" t="s">
        <v>18</v>
      </c>
      <c r="E324" s="347" t="s">
        <v>16</v>
      </c>
      <c r="F324" s="347" t="s">
        <v>12</v>
      </c>
      <c r="G324" s="354" t="s">
        <v>255</v>
      </c>
      <c r="H324" s="133">
        <v>19013.599999999999</v>
      </c>
      <c r="I324" s="133"/>
      <c r="J324" s="133"/>
      <c r="K324" s="437">
        <v>43795.3</v>
      </c>
      <c r="L324" s="133"/>
      <c r="M324" s="319">
        <f t="shared" si="85"/>
        <v>43947.5</v>
      </c>
      <c r="N324" s="324">
        <v>43947.5</v>
      </c>
      <c r="O324" s="133"/>
      <c r="P324" s="379">
        <v>19391.099999999999</v>
      </c>
      <c r="Q324" s="390"/>
      <c r="R324" s="380"/>
      <c r="S324" s="133"/>
      <c r="T324" s="133"/>
      <c r="U324" s="379">
        <v>22837</v>
      </c>
      <c r="V324" s="319"/>
      <c r="W324" s="133"/>
      <c r="X324" s="133"/>
      <c r="Y324" s="379">
        <v>22837</v>
      </c>
      <c r="Z324" s="302"/>
      <c r="AA324" s="133"/>
      <c r="AB324" s="124"/>
      <c r="AC324" s="234"/>
    </row>
    <row r="325" spans="2:29" s="1" customFormat="1" ht="21" hidden="1" customHeight="1" outlineLevel="1" x14ac:dyDescent="0.25">
      <c r="B325" s="436" t="s">
        <v>94</v>
      </c>
      <c r="C325" s="348"/>
      <c r="D325" s="350" t="s">
        <v>18</v>
      </c>
      <c r="E325" s="347" t="s">
        <v>16</v>
      </c>
      <c r="F325" s="347" t="s">
        <v>12</v>
      </c>
      <c r="G325" s="354" t="s">
        <v>255</v>
      </c>
      <c r="H325" s="133">
        <v>8909.9</v>
      </c>
      <c r="I325" s="133"/>
      <c r="J325" s="133"/>
      <c r="K325" s="437">
        <v>22044.400000000001</v>
      </c>
      <c r="L325" s="133"/>
      <c r="M325" s="319">
        <f t="shared" si="85"/>
        <v>22196.6</v>
      </c>
      <c r="N325" s="324">
        <v>22196.6</v>
      </c>
      <c r="O325" s="133"/>
      <c r="P325" s="379">
        <v>9045.6</v>
      </c>
      <c r="Q325" s="390"/>
      <c r="R325" s="380"/>
      <c r="S325" s="133"/>
      <c r="T325" s="133"/>
      <c r="U325" s="379">
        <v>10435.700000000001</v>
      </c>
      <c r="V325" s="319"/>
      <c r="W325" s="133"/>
      <c r="X325" s="133"/>
      <c r="Y325" s="379">
        <v>10435.700000000001</v>
      </c>
      <c r="Z325" s="302"/>
      <c r="AA325" s="133"/>
      <c r="AB325" s="124"/>
      <c r="AC325" s="234"/>
    </row>
    <row r="326" spans="2:29" s="1" customFormat="1" ht="21" hidden="1" customHeight="1" outlineLevel="1" x14ac:dyDescent="0.25">
      <c r="B326" s="436" t="s">
        <v>95</v>
      </c>
      <c r="C326" s="348"/>
      <c r="D326" s="350" t="s">
        <v>18</v>
      </c>
      <c r="E326" s="347" t="s">
        <v>16</v>
      </c>
      <c r="F326" s="347" t="s">
        <v>12</v>
      </c>
      <c r="G326" s="354" t="s">
        <v>255</v>
      </c>
      <c r="H326" s="133">
        <v>9890.4</v>
      </c>
      <c r="I326" s="133"/>
      <c r="J326" s="133"/>
      <c r="K326" s="437">
        <v>22288.9</v>
      </c>
      <c r="L326" s="133"/>
      <c r="M326" s="319">
        <f t="shared" si="85"/>
        <v>22848</v>
      </c>
      <c r="N326" s="324">
        <v>22848</v>
      </c>
      <c r="O326" s="133"/>
      <c r="P326" s="379">
        <v>16163.9</v>
      </c>
      <c r="Q326" s="390"/>
      <c r="R326" s="380"/>
      <c r="S326" s="133"/>
      <c r="T326" s="133"/>
      <c r="U326" s="379">
        <v>18945.400000000001</v>
      </c>
      <c r="V326" s="319"/>
      <c r="W326" s="133"/>
      <c r="X326" s="133"/>
      <c r="Y326" s="379">
        <v>18945.400000000001</v>
      </c>
      <c r="Z326" s="302"/>
      <c r="AA326" s="133"/>
      <c r="AB326" s="124"/>
      <c r="AC326" s="234"/>
    </row>
    <row r="327" spans="2:29" s="1" customFormat="1" ht="21" hidden="1" customHeight="1" outlineLevel="1" x14ac:dyDescent="0.25">
      <c r="B327" s="436" t="s">
        <v>96</v>
      </c>
      <c r="C327" s="348"/>
      <c r="D327" s="350" t="s">
        <v>18</v>
      </c>
      <c r="E327" s="347" t="s">
        <v>16</v>
      </c>
      <c r="F327" s="347" t="s">
        <v>12</v>
      </c>
      <c r="G327" s="354" t="s">
        <v>255</v>
      </c>
      <c r="H327" s="133">
        <v>10457</v>
      </c>
      <c r="I327" s="133"/>
      <c r="J327" s="133"/>
      <c r="K327" s="437">
        <v>26204.400000000001</v>
      </c>
      <c r="L327" s="133"/>
      <c r="M327" s="319">
        <f t="shared" si="85"/>
        <v>26356.6</v>
      </c>
      <c r="N327" s="324">
        <v>26356.6</v>
      </c>
      <c r="O327" s="133"/>
      <c r="P327" s="379">
        <v>11651.7</v>
      </c>
      <c r="Q327" s="390"/>
      <c r="R327" s="380"/>
      <c r="S327" s="133"/>
      <c r="T327" s="133"/>
      <c r="U327" s="379">
        <v>13586.2</v>
      </c>
      <c r="V327" s="319"/>
      <c r="W327" s="133"/>
      <c r="X327" s="133"/>
      <c r="Y327" s="379">
        <v>13586.2</v>
      </c>
      <c r="Z327" s="302"/>
      <c r="AA327" s="133"/>
      <c r="AB327" s="124"/>
      <c r="AC327" s="234"/>
    </row>
    <row r="328" spans="2:29" s="1" customFormat="1" ht="21" hidden="1" customHeight="1" outlineLevel="1" x14ac:dyDescent="0.25">
      <c r="B328" s="436" t="s">
        <v>97</v>
      </c>
      <c r="C328" s="348"/>
      <c r="D328" s="350" t="s">
        <v>18</v>
      </c>
      <c r="E328" s="347" t="s">
        <v>16</v>
      </c>
      <c r="F328" s="347" t="s">
        <v>12</v>
      </c>
      <c r="G328" s="354" t="s">
        <v>255</v>
      </c>
      <c r="H328" s="133">
        <v>7545.3</v>
      </c>
      <c r="I328" s="133"/>
      <c r="J328" s="133"/>
      <c r="K328" s="437">
        <v>15406.2</v>
      </c>
      <c r="L328" s="133"/>
      <c r="M328" s="319">
        <f t="shared" si="85"/>
        <v>15482.4</v>
      </c>
      <c r="N328" s="324">
        <v>15482.4</v>
      </c>
      <c r="O328" s="133"/>
      <c r="P328" s="379">
        <v>9459.6</v>
      </c>
      <c r="Q328" s="390"/>
      <c r="R328" s="380"/>
      <c r="S328" s="133"/>
      <c r="T328" s="133"/>
      <c r="U328" s="379">
        <v>10713.3</v>
      </c>
      <c r="V328" s="319"/>
      <c r="W328" s="133"/>
      <c r="X328" s="133"/>
      <c r="Y328" s="379">
        <v>10713.3</v>
      </c>
      <c r="Z328" s="302"/>
      <c r="AA328" s="133"/>
      <c r="AB328" s="124"/>
      <c r="AC328" s="234"/>
    </row>
    <row r="329" spans="2:29" s="308" customFormat="1" ht="21" hidden="1" customHeight="1" outlineLevel="1" x14ac:dyDescent="0.25">
      <c r="B329" s="438" t="s">
        <v>98</v>
      </c>
      <c r="C329" s="438"/>
      <c r="D329" s="439" t="s">
        <v>18</v>
      </c>
      <c r="E329" s="440" t="s">
        <v>16</v>
      </c>
      <c r="F329" s="440" t="s">
        <v>12</v>
      </c>
      <c r="G329" s="441" t="s">
        <v>255</v>
      </c>
      <c r="H329" s="442">
        <v>7556.8</v>
      </c>
      <c r="I329" s="442"/>
      <c r="J329" s="442"/>
      <c r="K329" s="442">
        <v>18583.599999999999</v>
      </c>
      <c r="L329" s="442"/>
      <c r="M329" s="443">
        <f t="shared" si="85"/>
        <v>18735.8</v>
      </c>
      <c r="N329" s="442">
        <v>18735.8</v>
      </c>
      <c r="O329" s="442"/>
      <c r="P329" s="442">
        <v>0</v>
      </c>
      <c r="Q329" s="442"/>
      <c r="R329" s="442"/>
      <c r="S329" s="442"/>
      <c r="T329" s="442"/>
      <c r="U329" s="442">
        <v>0</v>
      </c>
      <c r="V329" s="443"/>
      <c r="W329" s="442"/>
      <c r="X329" s="442"/>
      <c r="Y329" s="442">
        <v>0</v>
      </c>
      <c r="Z329" s="443"/>
      <c r="AA329" s="442"/>
      <c r="AB329" s="309"/>
      <c r="AC329" s="310"/>
    </row>
    <row r="330" spans="2:29" s="1" customFormat="1" ht="21" hidden="1" customHeight="1" outlineLevel="1" x14ac:dyDescent="0.25">
      <c r="B330" s="436" t="s">
        <v>99</v>
      </c>
      <c r="C330" s="348"/>
      <c r="D330" s="350" t="s">
        <v>18</v>
      </c>
      <c r="E330" s="347" t="s">
        <v>16</v>
      </c>
      <c r="F330" s="347" t="s">
        <v>12</v>
      </c>
      <c r="G330" s="354" t="s">
        <v>255</v>
      </c>
      <c r="H330" s="133">
        <v>7341.6</v>
      </c>
      <c r="I330" s="133"/>
      <c r="J330" s="133"/>
      <c r="K330" s="437">
        <v>19082.8</v>
      </c>
      <c r="L330" s="133"/>
      <c r="M330" s="319">
        <f t="shared" si="85"/>
        <v>19235</v>
      </c>
      <c r="N330" s="324">
        <v>19235</v>
      </c>
      <c r="O330" s="133"/>
      <c r="P330" s="379">
        <v>8607.2999999999993</v>
      </c>
      <c r="Q330" s="390"/>
      <c r="R330" s="380"/>
      <c r="S330" s="133"/>
      <c r="T330" s="133"/>
      <c r="U330" s="379">
        <v>10748.2</v>
      </c>
      <c r="V330" s="319"/>
      <c r="W330" s="133"/>
      <c r="X330" s="133"/>
      <c r="Y330" s="379">
        <v>10748.2</v>
      </c>
      <c r="Z330" s="302"/>
      <c r="AA330" s="133"/>
      <c r="AB330" s="124"/>
      <c r="AC330" s="234"/>
    </row>
    <row r="331" spans="2:29" s="308" customFormat="1" ht="21" hidden="1" customHeight="1" outlineLevel="1" x14ac:dyDescent="0.25">
      <c r="B331" s="444" t="s">
        <v>343</v>
      </c>
      <c r="C331" s="438"/>
      <c r="D331" s="439"/>
      <c r="E331" s="440"/>
      <c r="F331" s="440"/>
      <c r="G331" s="441"/>
      <c r="H331" s="442">
        <v>7194.8</v>
      </c>
      <c r="I331" s="442"/>
      <c r="J331" s="442"/>
      <c r="K331" s="442"/>
      <c r="L331" s="442"/>
      <c r="M331" s="443">
        <f t="shared" si="85"/>
        <v>0</v>
      </c>
      <c r="N331" s="442"/>
      <c r="O331" s="442"/>
      <c r="P331" s="442">
        <v>0</v>
      </c>
      <c r="Q331" s="442"/>
      <c r="R331" s="442"/>
      <c r="S331" s="442"/>
      <c r="T331" s="442"/>
      <c r="U331" s="442">
        <v>0</v>
      </c>
      <c r="V331" s="443"/>
      <c r="W331" s="442"/>
      <c r="X331" s="442"/>
      <c r="Y331" s="442">
        <v>0</v>
      </c>
      <c r="Z331" s="443"/>
      <c r="AA331" s="442"/>
      <c r="AB331" s="309"/>
      <c r="AC331" s="310"/>
    </row>
    <row r="332" spans="2:29" s="1" customFormat="1" ht="26.25" hidden="1" customHeight="1" outlineLevel="1" x14ac:dyDescent="0.25">
      <c r="B332" s="436" t="s">
        <v>403</v>
      </c>
      <c r="C332" s="348"/>
      <c r="D332" s="350" t="s">
        <v>18</v>
      </c>
      <c r="E332" s="347" t="s">
        <v>16</v>
      </c>
      <c r="F332" s="347" t="s">
        <v>12</v>
      </c>
      <c r="G332" s="354" t="s">
        <v>255</v>
      </c>
      <c r="H332" s="133">
        <v>8450.7999999999993</v>
      </c>
      <c r="I332" s="133"/>
      <c r="J332" s="133"/>
      <c r="K332" s="437">
        <v>23861.4</v>
      </c>
      <c r="L332" s="133"/>
      <c r="M332" s="319">
        <f t="shared" si="85"/>
        <v>23861.3</v>
      </c>
      <c r="N332" s="324">
        <v>23861.3</v>
      </c>
      <c r="O332" s="133"/>
      <c r="P332" s="379">
        <v>17201.8</v>
      </c>
      <c r="Q332" s="390"/>
      <c r="R332" s="380"/>
      <c r="S332" s="133"/>
      <c r="T332" s="133"/>
      <c r="U332" s="379">
        <v>18563.099999999999</v>
      </c>
      <c r="V332" s="319"/>
      <c r="W332" s="133"/>
      <c r="X332" s="133"/>
      <c r="Y332" s="379">
        <v>18563.099999999999</v>
      </c>
      <c r="Z332" s="302"/>
      <c r="AA332" s="133"/>
      <c r="AB332" s="124"/>
      <c r="AC332" s="234"/>
    </row>
    <row r="333" spans="2:29" s="1" customFormat="1" ht="24" hidden="1" customHeight="1" outlineLevel="1" x14ac:dyDescent="0.25">
      <c r="B333" s="436" t="s">
        <v>701</v>
      </c>
      <c r="C333" s="348"/>
      <c r="D333" s="350" t="s">
        <v>18</v>
      </c>
      <c r="E333" s="347" t="s">
        <v>16</v>
      </c>
      <c r="F333" s="347" t="s">
        <v>12</v>
      </c>
      <c r="G333" s="354" t="s">
        <v>255</v>
      </c>
      <c r="H333" s="133"/>
      <c r="I333" s="133"/>
      <c r="J333" s="133"/>
      <c r="K333" s="437"/>
      <c r="L333" s="133"/>
      <c r="M333" s="319"/>
      <c r="N333" s="324"/>
      <c r="O333" s="133"/>
      <c r="P333" s="379">
        <v>17379.5</v>
      </c>
      <c r="Q333" s="390"/>
      <c r="R333" s="380"/>
      <c r="S333" s="133"/>
      <c r="T333" s="133"/>
      <c r="U333" s="379">
        <v>19408.2</v>
      </c>
      <c r="V333" s="319"/>
      <c r="W333" s="133"/>
      <c r="X333" s="133"/>
      <c r="Y333" s="379">
        <v>19408.2</v>
      </c>
      <c r="Z333" s="302"/>
      <c r="AA333" s="133"/>
      <c r="AB333" s="124"/>
      <c r="AC333" s="234"/>
    </row>
    <row r="334" spans="2:29" s="1" customFormat="1" ht="61.5" hidden="1" customHeight="1" outlineLevel="1" x14ac:dyDescent="0.25">
      <c r="B334" s="348" t="s">
        <v>358</v>
      </c>
      <c r="C334" s="348"/>
      <c r="D334" s="350" t="s">
        <v>18</v>
      </c>
      <c r="E334" s="347" t="s">
        <v>16</v>
      </c>
      <c r="F334" s="347" t="s">
        <v>15</v>
      </c>
      <c r="G334" s="354" t="s">
        <v>319</v>
      </c>
      <c r="H334" s="302"/>
      <c r="I334" s="302"/>
      <c r="J334" s="302"/>
      <c r="K334" s="437"/>
      <c r="L334" s="133"/>
      <c r="M334" s="319">
        <f>SUM(N334:O334)</f>
        <v>3994.3</v>
      </c>
      <c r="N334" s="324"/>
      <c r="O334" s="133">
        <f>SUM(O335:O342)</f>
        <v>3994.3</v>
      </c>
      <c r="P334" s="134"/>
      <c r="Q334" s="319"/>
      <c r="R334" s="325"/>
      <c r="S334" s="133"/>
      <c r="T334" s="133"/>
      <c r="U334" s="134"/>
      <c r="V334" s="319"/>
      <c r="W334" s="133"/>
      <c r="X334" s="133"/>
      <c r="Y334" s="134"/>
      <c r="Z334" s="302"/>
      <c r="AA334" s="133"/>
      <c r="AB334" s="124"/>
      <c r="AC334" s="234"/>
    </row>
    <row r="335" spans="2:29" s="1" customFormat="1" ht="20.25" hidden="1" customHeight="1" outlineLevel="1" x14ac:dyDescent="0.25">
      <c r="B335" s="436" t="s">
        <v>101</v>
      </c>
      <c r="C335" s="348"/>
      <c r="D335" s="350" t="s">
        <v>18</v>
      </c>
      <c r="E335" s="347" t="s">
        <v>16</v>
      </c>
      <c r="F335" s="347" t="s">
        <v>15</v>
      </c>
      <c r="G335" s="354" t="s">
        <v>319</v>
      </c>
      <c r="H335" s="302"/>
      <c r="I335" s="302"/>
      <c r="J335" s="302"/>
      <c r="K335" s="437"/>
      <c r="L335" s="133"/>
      <c r="M335" s="319">
        <f t="shared" si="85"/>
        <v>230</v>
      </c>
      <c r="N335" s="324"/>
      <c r="O335" s="133">
        <v>230</v>
      </c>
      <c r="P335" s="134"/>
      <c r="Q335" s="319"/>
      <c r="R335" s="325"/>
      <c r="S335" s="133"/>
      <c r="T335" s="133"/>
      <c r="U335" s="134"/>
      <c r="V335" s="319"/>
      <c r="W335" s="133"/>
      <c r="X335" s="133"/>
      <c r="Y335" s="134"/>
      <c r="Z335" s="302"/>
      <c r="AA335" s="133"/>
      <c r="AB335" s="124"/>
      <c r="AC335" s="234"/>
    </row>
    <row r="336" spans="2:29" s="1" customFormat="1" ht="20.25" hidden="1" customHeight="1" outlineLevel="1" x14ac:dyDescent="0.25">
      <c r="B336" s="436" t="s">
        <v>102</v>
      </c>
      <c r="C336" s="348"/>
      <c r="D336" s="350" t="s">
        <v>18</v>
      </c>
      <c r="E336" s="347" t="s">
        <v>16</v>
      </c>
      <c r="F336" s="347" t="s">
        <v>15</v>
      </c>
      <c r="G336" s="354" t="s">
        <v>319</v>
      </c>
      <c r="H336" s="302"/>
      <c r="I336" s="302"/>
      <c r="J336" s="302"/>
      <c r="K336" s="437"/>
      <c r="L336" s="133"/>
      <c r="M336" s="319">
        <f t="shared" si="85"/>
        <v>0</v>
      </c>
      <c r="N336" s="324"/>
      <c r="O336" s="133"/>
      <c r="P336" s="134"/>
      <c r="Q336" s="319"/>
      <c r="R336" s="325"/>
      <c r="S336" s="133"/>
      <c r="T336" s="133"/>
      <c r="U336" s="134"/>
      <c r="V336" s="319"/>
      <c r="W336" s="133"/>
      <c r="X336" s="133"/>
      <c r="Y336" s="134"/>
      <c r="Z336" s="302"/>
      <c r="AA336" s="133"/>
      <c r="AB336" s="124"/>
      <c r="AC336" s="234"/>
    </row>
    <row r="337" spans="1:29" ht="20.25" hidden="1" customHeight="1" outlineLevel="1" x14ac:dyDescent="0.25">
      <c r="B337" s="348" t="s">
        <v>103</v>
      </c>
      <c r="C337" s="348"/>
      <c r="D337" s="350" t="s">
        <v>18</v>
      </c>
      <c r="E337" s="347" t="s">
        <v>16</v>
      </c>
      <c r="F337" s="347" t="s">
        <v>15</v>
      </c>
      <c r="G337" s="354" t="s">
        <v>319</v>
      </c>
      <c r="H337" s="302"/>
      <c r="I337" s="302"/>
      <c r="J337" s="302"/>
      <c r="K337" s="437"/>
      <c r="L337" s="133"/>
      <c r="M337" s="319">
        <f t="shared" si="85"/>
        <v>679</v>
      </c>
      <c r="N337" s="324"/>
      <c r="O337" s="133">
        <v>679</v>
      </c>
      <c r="P337" s="134"/>
      <c r="Q337" s="319"/>
      <c r="R337" s="325"/>
      <c r="S337" s="133"/>
      <c r="T337" s="133"/>
      <c r="U337" s="134"/>
      <c r="V337" s="319"/>
      <c r="W337" s="133"/>
      <c r="X337" s="133"/>
      <c r="Y337" s="134"/>
      <c r="Z337" s="302"/>
      <c r="AA337" s="133"/>
      <c r="AB337" s="124"/>
      <c r="AC337" s="234"/>
    </row>
    <row r="338" spans="1:29" ht="20.25" hidden="1" customHeight="1" outlineLevel="1" x14ac:dyDescent="0.25">
      <c r="B338" s="445" t="s">
        <v>104</v>
      </c>
      <c r="C338" s="348"/>
      <c r="D338" s="350" t="s">
        <v>18</v>
      </c>
      <c r="E338" s="347" t="s">
        <v>16</v>
      </c>
      <c r="F338" s="347" t="s">
        <v>15</v>
      </c>
      <c r="G338" s="354" t="s">
        <v>319</v>
      </c>
      <c r="H338" s="302"/>
      <c r="I338" s="302"/>
      <c r="J338" s="302"/>
      <c r="K338" s="437"/>
      <c r="L338" s="133"/>
      <c r="M338" s="319">
        <f t="shared" si="85"/>
        <v>500</v>
      </c>
      <c r="N338" s="324"/>
      <c r="O338" s="133">
        <v>500</v>
      </c>
      <c r="P338" s="134"/>
      <c r="Q338" s="319"/>
      <c r="R338" s="325"/>
      <c r="S338" s="133"/>
      <c r="T338" s="133"/>
      <c r="U338" s="134"/>
      <c r="V338" s="319"/>
      <c r="W338" s="133"/>
      <c r="X338" s="133"/>
      <c r="Y338" s="134"/>
      <c r="Z338" s="302"/>
      <c r="AA338" s="133"/>
      <c r="AB338" s="124"/>
      <c r="AC338" s="234"/>
    </row>
    <row r="339" spans="1:29" ht="20.25" hidden="1" customHeight="1" outlineLevel="1" x14ac:dyDescent="0.25">
      <c r="B339" s="436" t="s">
        <v>108</v>
      </c>
      <c r="C339" s="348"/>
      <c r="D339" s="350" t="s">
        <v>18</v>
      </c>
      <c r="E339" s="347" t="s">
        <v>16</v>
      </c>
      <c r="F339" s="347" t="s">
        <v>15</v>
      </c>
      <c r="G339" s="354" t="s">
        <v>319</v>
      </c>
      <c r="H339" s="302"/>
      <c r="I339" s="302"/>
      <c r="J339" s="302"/>
      <c r="K339" s="437"/>
      <c r="L339" s="133"/>
      <c r="M339" s="319">
        <f t="shared" si="85"/>
        <v>600</v>
      </c>
      <c r="N339" s="324"/>
      <c r="O339" s="133">
        <v>600</v>
      </c>
      <c r="P339" s="134"/>
      <c r="Q339" s="319"/>
      <c r="R339" s="325"/>
      <c r="S339" s="133"/>
      <c r="T339" s="133"/>
      <c r="U339" s="134"/>
      <c r="V339" s="319"/>
      <c r="W339" s="133"/>
      <c r="X339" s="133"/>
      <c r="Y339" s="134"/>
      <c r="Z339" s="302"/>
      <c r="AA339" s="133"/>
      <c r="AB339" s="124"/>
      <c r="AC339" s="234"/>
    </row>
    <row r="340" spans="1:29" ht="20.25" hidden="1" customHeight="1" outlineLevel="1" x14ac:dyDescent="0.25">
      <c r="B340" s="436" t="s">
        <v>109</v>
      </c>
      <c r="C340" s="348"/>
      <c r="D340" s="350" t="s">
        <v>18</v>
      </c>
      <c r="E340" s="347" t="s">
        <v>16</v>
      </c>
      <c r="F340" s="347" t="s">
        <v>15</v>
      </c>
      <c r="G340" s="354" t="s">
        <v>319</v>
      </c>
      <c r="H340" s="302"/>
      <c r="I340" s="302"/>
      <c r="J340" s="302"/>
      <c r="K340" s="437"/>
      <c r="L340" s="133"/>
      <c r="M340" s="319">
        <f t="shared" si="85"/>
        <v>1399</v>
      </c>
      <c r="N340" s="324"/>
      <c r="O340" s="133">
        <v>1399</v>
      </c>
      <c r="P340" s="134"/>
      <c r="Q340" s="319"/>
      <c r="R340" s="325"/>
      <c r="S340" s="133"/>
      <c r="T340" s="133"/>
      <c r="U340" s="134"/>
      <c r="V340" s="319"/>
      <c r="W340" s="133"/>
      <c r="X340" s="133"/>
      <c r="Y340" s="134"/>
      <c r="Z340" s="302"/>
      <c r="AA340" s="133"/>
      <c r="AB340" s="124"/>
      <c r="AC340" s="234"/>
    </row>
    <row r="341" spans="1:29" ht="20.25" hidden="1" customHeight="1" outlineLevel="1" x14ac:dyDescent="0.25">
      <c r="B341" s="436" t="s">
        <v>110</v>
      </c>
      <c r="C341" s="348"/>
      <c r="D341" s="350" t="s">
        <v>18</v>
      </c>
      <c r="E341" s="347" t="s">
        <v>16</v>
      </c>
      <c r="F341" s="347" t="s">
        <v>15</v>
      </c>
      <c r="G341" s="354" t="s">
        <v>319</v>
      </c>
      <c r="H341" s="302"/>
      <c r="I341" s="302"/>
      <c r="J341" s="302"/>
      <c r="K341" s="437"/>
      <c r="L341" s="133"/>
      <c r="M341" s="319">
        <f t="shared" si="85"/>
        <v>586.29999999999995</v>
      </c>
      <c r="N341" s="324"/>
      <c r="O341" s="133">
        <v>586.29999999999995</v>
      </c>
      <c r="P341" s="134"/>
      <c r="Q341" s="319"/>
      <c r="R341" s="325"/>
      <c r="S341" s="133"/>
      <c r="T341" s="133"/>
      <c r="U341" s="134"/>
      <c r="V341" s="319"/>
      <c r="W341" s="133"/>
      <c r="X341" s="133"/>
      <c r="Y341" s="134"/>
      <c r="Z341" s="302"/>
      <c r="AA341" s="133"/>
      <c r="AB341" s="124"/>
      <c r="AC341" s="234"/>
    </row>
    <row r="342" spans="1:29" ht="20.25" hidden="1" customHeight="1" outlineLevel="1" x14ac:dyDescent="0.25">
      <c r="B342" s="436" t="s">
        <v>111</v>
      </c>
      <c r="C342" s="348"/>
      <c r="D342" s="350" t="s">
        <v>18</v>
      </c>
      <c r="E342" s="347" t="s">
        <v>16</v>
      </c>
      <c r="F342" s="347" t="s">
        <v>15</v>
      </c>
      <c r="G342" s="354" t="s">
        <v>319</v>
      </c>
      <c r="H342" s="302"/>
      <c r="I342" s="302"/>
      <c r="J342" s="302"/>
      <c r="K342" s="437"/>
      <c r="L342" s="133"/>
      <c r="M342" s="319">
        <f t="shared" si="85"/>
        <v>0</v>
      </c>
      <c r="N342" s="324"/>
      <c r="O342" s="133"/>
      <c r="P342" s="134"/>
      <c r="Q342" s="319"/>
      <c r="R342" s="325"/>
      <c r="S342" s="133"/>
      <c r="T342" s="133"/>
      <c r="U342" s="134"/>
      <c r="V342" s="319"/>
      <c r="W342" s="133"/>
      <c r="X342" s="133"/>
      <c r="Y342" s="134"/>
      <c r="Z342" s="302"/>
      <c r="AA342" s="133"/>
      <c r="AB342" s="124"/>
      <c r="AC342" s="234"/>
    </row>
    <row r="343" spans="1:29" ht="45" hidden="1" customHeight="1" x14ac:dyDescent="0.25">
      <c r="A343" s="34">
        <v>540</v>
      </c>
      <c r="B343" s="353" t="s">
        <v>269</v>
      </c>
      <c r="C343" s="348"/>
      <c r="D343" s="350" t="s">
        <v>18</v>
      </c>
      <c r="E343" s="347" t="s">
        <v>16</v>
      </c>
      <c r="F343" s="347" t="s">
        <v>15</v>
      </c>
      <c r="G343" s="354" t="s">
        <v>252</v>
      </c>
      <c r="H343" s="252"/>
      <c r="I343" s="252"/>
      <c r="J343" s="252">
        <f>J344+J345+J346+J347+J351+J352+J353+J354</f>
        <v>0</v>
      </c>
      <c r="K343" s="252">
        <f>SUM(K344+K345+K346+K347+K351+K352+K353+K354)</f>
        <v>0</v>
      </c>
      <c r="L343" s="252">
        <f>SUM(L344+L345+L346+L347+L351+L352+L353+L354)</f>
        <v>0</v>
      </c>
      <c r="M343" s="253">
        <f>SUM(M344+M345+M346+M347+M351+M352+M353+M354)</f>
        <v>982</v>
      </c>
      <c r="N343" s="252">
        <f t="shared" ref="N343:AB343" si="86">SUM(N344+N345+N346+N347+N351+N352+N353+N354)</f>
        <v>0</v>
      </c>
      <c r="O343" s="252">
        <f t="shared" si="86"/>
        <v>982</v>
      </c>
      <c r="P343" s="250">
        <f>P344+P345+P346+P347+P351+P352+P353+P354</f>
        <v>0</v>
      </c>
      <c r="Q343" s="253">
        <f t="shared" si="86"/>
        <v>0</v>
      </c>
      <c r="R343" s="251"/>
      <c r="S343" s="252">
        <f>SUM(S344+S345+S346+S347+S351+S352+S353+S354)</f>
        <v>0</v>
      </c>
      <c r="T343" s="252">
        <f>SUM(T344+T345+T346+T347+T351+T352+T353+T354)</f>
        <v>0</v>
      </c>
      <c r="U343" s="250">
        <f>U344+U345+U346+U347+U351+U352+U353+U354</f>
        <v>0</v>
      </c>
      <c r="V343" s="253">
        <f t="shared" si="86"/>
        <v>0</v>
      </c>
      <c r="W343" s="252">
        <f t="shared" si="86"/>
        <v>0</v>
      </c>
      <c r="X343" s="252">
        <f t="shared" si="86"/>
        <v>0</v>
      </c>
      <c r="Y343" s="250">
        <f t="shared" si="86"/>
        <v>0</v>
      </c>
      <c r="Z343" s="252">
        <f t="shared" si="86"/>
        <v>0</v>
      </c>
      <c r="AA343" s="252">
        <f t="shared" si="86"/>
        <v>0</v>
      </c>
      <c r="AB343" s="214">
        <f t="shared" si="86"/>
        <v>0</v>
      </c>
      <c r="AC343" s="234"/>
    </row>
    <row r="344" spans="1:29" ht="20.25" hidden="1" customHeight="1" outlineLevel="1" x14ac:dyDescent="0.25">
      <c r="B344" s="436" t="s">
        <v>101</v>
      </c>
      <c r="C344" s="348"/>
      <c r="D344" s="350" t="s">
        <v>18</v>
      </c>
      <c r="E344" s="347" t="s">
        <v>16</v>
      </c>
      <c r="F344" s="347" t="s">
        <v>15</v>
      </c>
      <c r="G344" s="354" t="s">
        <v>252</v>
      </c>
      <c r="H344" s="302"/>
      <c r="I344" s="302"/>
      <c r="J344" s="302"/>
      <c r="K344" s="446"/>
      <c r="L344" s="133"/>
      <c r="M344" s="319">
        <f>SUM(N344:O344)</f>
        <v>90</v>
      </c>
      <c r="N344" s="324"/>
      <c r="O344" s="133">
        <v>90</v>
      </c>
      <c r="P344" s="134"/>
      <c r="Q344" s="319">
        <f>SUM(S344:T344)</f>
        <v>0</v>
      </c>
      <c r="R344" s="325"/>
      <c r="S344" s="447"/>
      <c r="T344" s="133"/>
      <c r="U344" s="134"/>
      <c r="V344" s="319">
        <f>SUM(W344:X344)</f>
        <v>0</v>
      </c>
      <c r="W344" s="447"/>
      <c r="X344" s="133"/>
      <c r="Y344" s="134">
        <f>SUM(Z344:AA344)</f>
        <v>0</v>
      </c>
      <c r="Z344" s="447"/>
      <c r="AA344" s="133"/>
      <c r="AB344" s="124">
        <f>SUM(AC344:AD344)</f>
        <v>0</v>
      </c>
      <c r="AC344" s="234"/>
    </row>
    <row r="345" spans="1:29" ht="20.25" hidden="1" customHeight="1" outlineLevel="1" x14ac:dyDescent="0.25">
      <c r="B345" s="436" t="s">
        <v>102</v>
      </c>
      <c r="C345" s="348"/>
      <c r="D345" s="350" t="s">
        <v>18</v>
      </c>
      <c r="E345" s="347" t="s">
        <v>16</v>
      </c>
      <c r="F345" s="347" t="s">
        <v>15</v>
      </c>
      <c r="G345" s="354" t="s">
        <v>252</v>
      </c>
      <c r="H345" s="302"/>
      <c r="I345" s="302"/>
      <c r="J345" s="302"/>
      <c r="K345" s="446"/>
      <c r="L345" s="133"/>
      <c r="M345" s="319">
        <f t="shared" ref="M345:M354" si="87">SUM(N345:O345)</f>
        <v>150</v>
      </c>
      <c r="N345" s="324"/>
      <c r="O345" s="133">
        <v>150</v>
      </c>
      <c r="P345" s="134"/>
      <c r="Q345" s="319">
        <f>SUM(S345:T345)</f>
        <v>0</v>
      </c>
      <c r="R345" s="325"/>
      <c r="S345" s="447"/>
      <c r="T345" s="133"/>
      <c r="U345" s="134"/>
      <c r="V345" s="319">
        <f>SUM(W345:X345)</f>
        <v>0</v>
      </c>
      <c r="W345" s="447"/>
      <c r="X345" s="133"/>
      <c r="Y345" s="134">
        <f>SUM(Z345:AA345)</f>
        <v>0</v>
      </c>
      <c r="Z345" s="447"/>
      <c r="AA345" s="133"/>
      <c r="AB345" s="124">
        <f>SUM(AC345:AD345)</f>
        <v>0</v>
      </c>
      <c r="AC345" s="234"/>
    </row>
    <row r="346" spans="1:29" ht="20.25" hidden="1" customHeight="1" outlineLevel="1" x14ac:dyDescent="0.25">
      <c r="B346" s="348" t="s">
        <v>103</v>
      </c>
      <c r="C346" s="348"/>
      <c r="D346" s="350" t="s">
        <v>18</v>
      </c>
      <c r="E346" s="347" t="s">
        <v>16</v>
      </c>
      <c r="F346" s="347" t="s">
        <v>15</v>
      </c>
      <c r="G346" s="354" t="s">
        <v>252</v>
      </c>
      <c r="H346" s="302"/>
      <c r="I346" s="302"/>
      <c r="J346" s="302"/>
      <c r="K346" s="446"/>
      <c r="L346" s="133"/>
      <c r="M346" s="319">
        <f t="shared" si="87"/>
        <v>10</v>
      </c>
      <c r="N346" s="324"/>
      <c r="O346" s="133">
        <v>10</v>
      </c>
      <c r="P346" s="134"/>
      <c r="Q346" s="319">
        <f>SUM(S346:T346)</f>
        <v>0</v>
      </c>
      <c r="R346" s="325"/>
      <c r="S346" s="447"/>
      <c r="T346" s="133"/>
      <c r="U346" s="134"/>
      <c r="V346" s="319">
        <f>SUM(W346:X346)</f>
        <v>0</v>
      </c>
      <c r="W346" s="447"/>
      <c r="X346" s="133"/>
      <c r="Y346" s="134">
        <f>SUM(Z346:AA346)</f>
        <v>0</v>
      </c>
      <c r="Z346" s="447"/>
      <c r="AA346" s="133"/>
      <c r="AB346" s="124">
        <f>SUM(AC346:AD346)</f>
        <v>0</v>
      </c>
      <c r="AC346" s="234"/>
    </row>
    <row r="347" spans="1:29" ht="20.25" hidden="1" customHeight="1" outlineLevel="1" x14ac:dyDescent="0.25">
      <c r="B347" s="445" t="s">
        <v>104</v>
      </c>
      <c r="C347" s="369"/>
      <c r="D347" s="350" t="s">
        <v>18</v>
      </c>
      <c r="E347" s="347" t="s">
        <v>16</v>
      </c>
      <c r="F347" s="347" t="s">
        <v>15</v>
      </c>
      <c r="G347" s="354" t="s">
        <v>252</v>
      </c>
      <c r="H347" s="252"/>
      <c r="I347" s="252"/>
      <c r="J347" s="252">
        <f>SUM(J348:J350)</f>
        <v>0</v>
      </c>
      <c r="K347" s="252">
        <f>SUM(K348:K350)</f>
        <v>0</v>
      </c>
      <c r="L347" s="252">
        <f>SUM(L348:L350)</f>
        <v>0</v>
      </c>
      <c r="M347" s="319">
        <f t="shared" si="87"/>
        <v>50</v>
      </c>
      <c r="N347" s="252">
        <f t="shared" ref="N347:AB347" si="88">SUM(N348:N350)</f>
        <v>0</v>
      </c>
      <c r="O347" s="252">
        <v>50</v>
      </c>
      <c r="P347" s="250">
        <f>SUM(P348:P350)</f>
        <v>0</v>
      </c>
      <c r="Q347" s="253">
        <f t="shared" si="88"/>
        <v>0</v>
      </c>
      <c r="R347" s="251"/>
      <c r="S347" s="252">
        <f>SUM(S348:S350)</f>
        <v>0</v>
      </c>
      <c r="T347" s="252">
        <f>SUM(T348:T350)</f>
        <v>0</v>
      </c>
      <c r="U347" s="250">
        <f>SUM(U348:U350)</f>
        <v>0</v>
      </c>
      <c r="V347" s="253">
        <f t="shared" si="88"/>
        <v>0</v>
      </c>
      <c r="W347" s="252">
        <f t="shared" si="88"/>
        <v>0</v>
      </c>
      <c r="X347" s="252">
        <f t="shared" si="88"/>
        <v>0</v>
      </c>
      <c r="Y347" s="250">
        <f t="shared" si="88"/>
        <v>0</v>
      </c>
      <c r="Z347" s="252">
        <f t="shared" si="88"/>
        <v>0</v>
      </c>
      <c r="AA347" s="252">
        <f t="shared" si="88"/>
        <v>0</v>
      </c>
      <c r="AB347" s="214">
        <f t="shared" si="88"/>
        <v>0</v>
      </c>
      <c r="AC347" s="234"/>
    </row>
    <row r="348" spans="1:29" ht="20.25" hidden="1" customHeight="1" outlineLevel="1" x14ac:dyDescent="0.25">
      <c r="B348" s="448" t="s">
        <v>105</v>
      </c>
      <c r="C348" s="449"/>
      <c r="D348" s="350" t="s">
        <v>18</v>
      </c>
      <c r="E348" s="347" t="s">
        <v>16</v>
      </c>
      <c r="F348" s="347" t="s">
        <v>15</v>
      </c>
      <c r="G348" s="354" t="s">
        <v>252</v>
      </c>
      <c r="H348" s="302"/>
      <c r="I348" s="302"/>
      <c r="J348" s="302"/>
      <c r="K348" s="446"/>
      <c r="L348" s="133"/>
      <c r="M348" s="319">
        <f t="shared" si="87"/>
        <v>0</v>
      </c>
      <c r="N348" s="324"/>
      <c r="O348" s="133"/>
      <c r="P348" s="134"/>
      <c r="Q348" s="319">
        <f t="shared" ref="Q348:Q354" si="89">SUM(S348:T348)</f>
        <v>0</v>
      </c>
      <c r="R348" s="325"/>
      <c r="S348" s="447"/>
      <c r="T348" s="133"/>
      <c r="U348" s="134"/>
      <c r="V348" s="319">
        <f t="shared" ref="V348:V354" si="90">SUM(W348:X348)</f>
        <v>0</v>
      </c>
      <c r="W348" s="447"/>
      <c r="X348" s="133"/>
      <c r="Y348" s="134">
        <f t="shared" ref="Y348:Y354" si="91">SUM(Z348:AA348)</f>
        <v>0</v>
      </c>
      <c r="Z348" s="447"/>
      <c r="AA348" s="133"/>
      <c r="AB348" s="124">
        <f t="shared" ref="AB348:AB354" si="92">SUM(AC348:AD348)</f>
        <v>0</v>
      </c>
      <c r="AC348" s="234"/>
    </row>
    <row r="349" spans="1:29" ht="20.25" hidden="1" customHeight="1" outlineLevel="1" x14ac:dyDescent="0.25">
      <c r="B349" s="448" t="s">
        <v>106</v>
      </c>
      <c r="C349" s="449"/>
      <c r="D349" s="350" t="s">
        <v>18</v>
      </c>
      <c r="E349" s="347" t="s">
        <v>16</v>
      </c>
      <c r="F349" s="347" t="s">
        <v>15</v>
      </c>
      <c r="G349" s="354" t="s">
        <v>252</v>
      </c>
      <c r="H349" s="302"/>
      <c r="I349" s="302"/>
      <c r="J349" s="302"/>
      <c r="K349" s="446"/>
      <c r="L349" s="133"/>
      <c r="M349" s="319">
        <f t="shared" si="87"/>
        <v>0</v>
      </c>
      <c r="N349" s="324"/>
      <c r="O349" s="133"/>
      <c r="P349" s="134"/>
      <c r="Q349" s="319">
        <f t="shared" si="89"/>
        <v>0</v>
      </c>
      <c r="R349" s="325"/>
      <c r="S349" s="447"/>
      <c r="T349" s="133"/>
      <c r="U349" s="134"/>
      <c r="V349" s="319">
        <f t="shared" si="90"/>
        <v>0</v>
      </c>
      <c r="W349" s="447"/>
      <c r="X349" s="133"/>
      <c r="Y349" s="134">
        <f t="shared" si="91"/>
        <v>0</v>
      </c>
      <c r="Z349" s="447"/>
      <c r="AA349" s="133"/>
      <c r="AB349" s="124">
        <f t="shared" si="92"/>
        <v>0</v>
      </c>
      <c r="AC349" s="234"/>
    </row>
    <row r="350" spans="1:29" ht="20.25" hidden="1" customHeight="1" outlineLevel="1" x14ac:dyDescent="0.25">
      <c r="B350" s="448" t="s">
        <v>107</v>
      </c>
      <c r="C350" s="449"/>
      <c r="D350" s="350" t="s">
        <v>18</v>
      </c>
      <c r="E350" s="347" t="s">
        <v>16</v>
      </c>
      <c r="F350" s="347" t="s">
        <v>15</v>
      </c>
      <c r="G350" s="354" t="s">
        <v>252</v>
      </c>
      <c r="H350" s="302"/>
      <c r="I350" s="302"/>
      <c r="J350" s="302"/>
      <c r="K350" s="446"/>
      <c r="L350" s="133"/>
      <c r="M350" s="319">
        <f t="shared" si="87"/>
        <v>0</v>
      </c>
      <c r="N350" s="324"/>
      <c r="O350" s="133"/>
      <c r="P350" s="134"/>
      <c r="Q350" s="319">
        <f t="shared" si="89"/>
        <v>0</v>
      </c>
      <c r="R350" s="325"/>
      <c r="S350" s="447"/>
      <c r="T350" s="133"/>
      <c r="U350" s="134"/>
      <c r="V350" s="319">
        <f t="shared" si="90"/>
        <v>0</v>
      </c>
      <c r="W350" s="447"/>
      <c r="X350" s="133"/>
      <c r="Y350" s="134">
        <f t="shared" si="91"/>
        <v>0</v>
      </c>
      <c r="Z350" s="447"/>
      <c r="AA350" s="133"/>
      <c r="AB350" s="124">
        <f t="shared" si="92"/>
        <v>0</v>
      </c>
      <c r="AC350" s="234"/>
    </row>
    <row r="351" spans="1:29" ht="20.25" hidden="1" customHeight="1" outlineLevel="1" x14ac:dyDescent="0.25">
      <c r="B351" s="436" t="s">
        <v>108</v>
      </c>
      <c r="C351" s="348"/>
      <c r="D351" s="350" t="s">
        <v>18</v>
      </c>
      <c r="E351" s="347" t="s">
        <v>16</v>
      </c>
      <c r="F351" s="347" t="s">
        <v>15</v>
      </c>
      <c r="G351" s="354" t="s">
        <v>252</v>
      </c>
      <c r="H351" s="302"/>
      <c r="I351" s="302"/>
      <c r="J351" s="302"/>
      <c r="K351" s="446"/>
      <c r="L351" s="133"/>
      <c r="M351" s="319">
        <f t="shared" si="87"/>
        <v>89</v>
      </c>
      <c r="N351" s="324"/>
      <c r="O351" s="133">
        <v>89</v>
      </c>
      <c r="P351" s="134"/>
      <c r="Q351" s="319">
        <f t="shared" si="89"/>
        <v>0</v>
      </c>
      <c r="R351" s="325"/>
      <c r="S351" s="447"/>
      <c r="T351" s="133"/>
      <c r="U351" s="134"/>
      <c r="V351" s="319">
        <f t="shared" si="90"/>
        <v>0</v>
      </c>
      <c r="W351" s="447"/>
      <c r="X351" s="133"/>
      <c r="Y351" s="134">
        <f t="shared" si="91"/>
        <v>0</v>
      </c>
      <c r="Z351" s="447"/>
      <c r="AA351" s="133"/>
      <c r="AB351" s="124">
        <f t="shared" si="92"/>
        <v>0</v>
      </c>
      <c r="AC351" s="234"/>
    </row>
    <row r="352" spans="1:29" ht="20.25" hidden="1" customHeight="1" outlineLevel="1" x14ac:dyDescent="0.25">
      <c r="B352" s="436" t="s">
        <v>109</v>
      </c>
      <c r="C352" s="348"/>
      <c r="D352" s="350" t="s">
        <v>18</v>
      </c>
      <c r="E352" s="347" t="s">
        <v>16</v>
      </c>
      <c r="F352" s="347" t="s">
        <v>15</v>
      </c>
      <c r="G352" s="354" t="s">
        <v>252</v>
      </c>
      <c r="H352" s="302"/>
      <c r="I352" s="302"/>
      <c r="J352" s="302"/>
      <c r="K352" s="446"/>
      <c r="L352" s="133"/>
      <c r="M352" s="319">
        <f t="shared" si="87"/>
        <v>10</v>
      </c>
      <c r="N352" s="324"/>
      <c r="O352" s="133">
        <v>10</v>
      </c>
      <c r="P352" s="134"/>
      <c r="Q352" s="319">
        <f t="shared" si="89"/>
        <v>0</v>
      </c>
      <c r="R352" s="325"/>
      <c r="S352" s="447"/>
      <c r="T352" s="133"/>
      <c r="U352" s="134"/>
      <c r="V352" s="319">
        <f t="shared" si="90"/>
        <v>0</v>
      </c>
      <c r="W352" s="447"/>
      <c r="X352" s="133"/>
      <c r="Y352" s="134">
        <f t="shared" si="91"/>
        <v>0</v>
      </c>
      <c r="Z352" s="447"/>
      <c r="AA352" s="133"/>
      <c r="AB352" s="124">
        <f t="shared" si="92"/>
        <v>0</v>
      </c>
      <c r="AC352" s="234"/>
    </row>
    <row r="353" spans="2:30" s="1" customFormat="1" ht="1.5" hidden="1" customHeight="1" outlineLevel="1" x14ac:dyDescent="0.25">
      <c r="B353" s="436" t="s">
        <v>110</v>
      </c>
      <c r="C353" s="348"/>
      <c r="D353" s="350" t="s">
        <v>18</v>
      </c>
      <c r="E353" s="347" t="s">
        <v>16</v>
      </c>
      <c r="F353" s="347" t="s">
        <v>15</v>
      </c>
      <c r="G353" s="354" t="s">
        <v>252</v>
      </c>
      <c r="H353" s="302"/>
      <c r="I353" s="302"/>
      <c r="J353" s="302"/>
      <c r="K353" s="446"/>
      <c r="L353" s="133"/>
      <c r="M353" s="319">
        <f t="shared" si="87"/>
        <v>45</v>
      </c>
      <c r="N353" s="324"/>
      <c r="O353" s="133">
        <v>45</v>
      </c>
      <c r="P353" s="134"/>
      <c r="Q353" s="319">
        <f t="shared" si="89"/>
        <v>0</v>
      </c>
      <c r="R353" s="325"/>
      <c r="S353" s="447"/>
      <c r="T353" s="133"/>
      <c r="U353" s="134"/>
      <c r="V353" s="319">
        <f t="shared" si="90"/>
        <v>0</v>
      </c>
      <c r="W353" s="447"/>
      <c r="X353" s="133"/>
      <c r="Y353" s="134">
        <f t="shared" si="91"/>
        <v>0</v>
      </c>
      <c r="Z353" s="447"/>
      <c r="AA353" s="133"/>
      <c r="AB353" s="124">
        <f t="shared" si="92"/>
        <v>0</v>
      </c>
      <c r="AC353" s="234"/>
    </row>
    <row r="354" spans="2:30" s="1" customFormat="1" ht="20.25" hidden="1" customHeight="1" outlineLevel="1" x14ac:dyDescent="0.25">
      <c r="B354" s="436" t="s">
        <v>111</v>
      </c>
      <c r="C354" s="348"/>
      <c r="D354" s="350" t="s">
        <v>18</v>
      </c>
      <c r="E354" s="347" t="s">
        <v>16</v>
      </c>
      <c r="F354" s="347" t="s">
        <v>15</v>
      </c>
      <c r="G354" s="354" t="s">
        <v>252</v>
      </c>
      <c r="H354" s="302"/>
      <c r="I354" s="302"/>
      <c r="J354" s="302"/>
      <c r="K354" s="446"/>
      <c r="L354" s="133"/>
      <c r="M354" s="319">
        <f t="shared" si="87"/>
        <v>538</v>
      </c>
      <c r="N354" s="324"/>
      <c r="O354" s="133">
        <v>538</v>
      </c>
      <c r="P354" s="134"/>
      <c r="Q354" s="319">
        <f t="shared" si="89"/>
        <v>0</v>
      </c>
      <c r="R354" s="325"/>
      <c r="S354" s="447"/>
      <c r="T354" s="133"/>
      <c r="U354" s="134"/>
      <c r="V354" s="319">
        <f t="shared" si="90"/>
        <v>0</v>
      </c>
      <c r="W354" s="447"/>
      <c r="X354" s="133"/>
      <c r="Y354" s="134">
        <f t="shared" si="91"/>
        <v>0</v>
      </c>
      <c r="Z354" s="447"/>
      <c r="AA354" s="133"/>
      <c r="AB354" s="124">
        <f t="shared" si="92"/>
        <v>0</v>
      </c>
      <c r="AC354" s="234"/>
    </row>
    <row r="355" spans="2:30" s="1" customFormat="1" ht="20.25" hidden="1" customHeight="1" outlineLevel="1" x14ac:dyDescent="0.25">
      <c r="B355" s="436" t="s">
        <v>702</v>
      </c>
      <c r="C355" s="348"/>
      <c r="D355" s="350" t="s">
        <v>18</v>
      </c>
      <c r="E355" s="347" t="s">
        <v>16</v>
      </c>
      <c r="F355" s="347" t="s">
        <v>12</v>
      </c>
      <c r="G355" s="354" t="s">
        <v>255</v>
      </c>
      <c r="H355" s="302"/>
      <c r="I355" s="302"/>
      <c r="J355" s="302"/>
      <c r="K355" s="446"/>
      <c r="L355" s="133"/>
      <c r="M355" s="319"/>
      <c r="N355" s="324"/>
      <c r="O355" s="133"/>
      <c r="P355" s="379">
        <v>6367.5</v>
      </c>
      <c r="Q355" s="319"/>
      <c r="R355" s="325"/>
      <c r="S355" s="447"/>
      <c r="T355" s="133"/>
      <c r="U355" s="379">
        <v>8389.1</v>
      </c>
      <c r="V355" s="390"/>
      <c r="W355" s="447"/>
      <c r="X355" s="133"/>
      <c r="Y355" s="379">
        <v>8389.1</v>
      </c>
      <c r="Z355" s="447"/>
      <c r="AA355" s="133"/>
      <c r="AB355" s="124"/>
      <c r="AC355" s="234"/>
    </row>
    <row r="356" spans="2:30" s="1" customFormat="1" ht="69.75" hidden="1" customHeight="1" x14ac:dyDescent="0.25">
      <c r="B356" s="353" t="s">
        <v>273</v>
      </c>
      <c r="C356" s="348"/>
      <c r="D356" s="350" t="s">
        <v>18</v>
      </c>
      <c r="E356" s="347" t="s">
        <v>16</v>
      </c>
      <c r="F356" s="347" t="s">
        <v>15</v>
      </c>
      <c r="G356" s="354" t="s">
        <v>255</v>
      </c>
      <c r="H356" s="252">
        <f>SUM(H357+H358+H359+H360+H364+H365+H366+H367)</f>
        <v>83513.799999999988</v>
      </c>
      <c r="I356" s="252">
        <f>SUM(I357+I358+I359+I360+I364+I365+I366+I367)</f>
        <v>0</v>
      </c>
      <c r="J356" s="252">
        <v>96354.6</v>
      </c>
      <c r="K356" s="252">
        <f>SUM(K357+K358+K359+K360+K364+K365+K366+K367)</f>
        <v>79317.899999999994</v>
      </c>
      <c r="L356" s="252">
        <f>SUM(L357+L358+L359+L360+L364+L365+L366+L367)</f>
        <v>0</v>
      </c>
      <c r="M356" s="253">
        <f>SUM(M357+M358+M359+M360+M364+M365+M366+M367)</f>
        <v>83266.700000000012</v>
      </c>
      <c r="N356" s="252">
        <f>SUM(N357+N358+N359+N360+N364+N365+N366+N367)</f>
        <v>83266.700000000012</v>
      </c>
      <c r="O356" s="252">
        <f t="shared" ref="O356:AB356" si="93">SUM(O357+O358+O359+O360+O364+O365+O366+O367)</f>
        <v>0</v>
      </c>
      <c r="P356" s="250">
        <f t="shared" ref="P356:U356" si="94">SUM(P357+P358+P359+P360+P364+P365+P366+P367)</f>
        <v>116601.1</v>
      </c>
      <c r="Q356" s="250">
        <f t="shared" si="94"/>
        <v>0</v>
      </c>
      <c r="R356" s="251">
        <f t="shared" si="94"/>
        <v>0</v>
      </c>
      <c r="S356" s="252">
        <f t="shared" si="94"/>
        <v>0</v>
      </c>
      <c r="T356" s="252">
        <f t="shared" si="94"/>
        <v>0</v>
      </c>
      <c r="U356" s="250">
        <f t="shared" si="94"/>
        <v>133061.9</v>
      </c>
      <c r="V356" s="253">
        <f t="shared" si="93"/>
        <v>0</v>
      </c>
      <c r="W356" s="252">
        <f t="shared" si="93"/>
        <v>0</v>
      </c>
      <c r="X356" s="252">
        <f t="shared" si="93"/>
        <v>0</v>
      </c>
      <c r="Y356" s="250">
        <f t="shared" si="93"/>
        <v>133061.9</v>
      </c>
      <c r="Z356" s="252">
        <f t="shared" si="93"/>
        <v>0</v>
      </c>
      <c r="AA356" s="252">
        <f t="shared" si="93"/>
        <v>0</v>
      </c>
      <c r="AB356" s="214">
        <f t="shared" si="93"/>
        <v>0</v>
      </c>
      <c r="AC356" s="234"/>
    </row>
    <row r="357" spans="2:30" s="1" customFormat="1" ht="20.25" hidden="1" customHeight="1" outlineLevel="1" x14ac:dyDescent="0.25">
      <c r="B357" s="436" t="s">
        <v>101</v>
      </c>
      <c r="C357" s="348"/>
      <c r="D357" s="350" t="s">
        <v>18</v>
      </c>
      <c r="E357" s="347" t="s">
        <v>16</v>
      </c>
      <c r="F357" s="347" t="s">
        <v>15</v>
      </c>
      <c r="G357" s="354" t="s">
        <v>255</v>
      </c>
      <c r="H357" s="133">
        <v>15484.4</v>
      </c>
      <c r="I357" s="133"/>
      <c r="J357" s="133"/>
      <c r="K357" s="324">
        <v>13396.1</v>
      </c>
      <c r="L357" s="133"/>
      <c r="M357" s="319">
        <f t="shared" si="85"/>
        <v>14219.5</v>
      </c>
      <c r="N357" s="324">
        <v>14219.5</v>
      </c>
      <c r="O357" s="133"/>
      <c r="P357" s="379">
        <v>19633</v>
      </c>
      <c r="Q357" s="390"/>
      <c r="R357" s="380"/>
      <c r="S357" s="133"/>
      <c r="T357" s="133"/>
      <c r="U357" s="379">
        <v>21488.400000000001</v>
      </c>
      <c r="V357" s="319"/>
      <c r="W357" s="133"/>
      <c r="X357" s="133"/>
      <c r="Y357" s="379">
        <v>21488.400000000001</v>
      </c>
      <c r="Z357" s="302"/>
      <c r="AA357" s="133"/>
      <c r="AB357" s="124"/>
      <c r="AC357" s="234"/>
    </row>
    <row r="358" spans="2:30" s="1" customFormat="1" ht="20.25" hidden="1" customHeight="1" outlineLevel="1" x14ac:dyDescent="0.25">
      <c r="B358" s="436" t="s">
        <v>102</v>
      </c>
      <c r="C358" s="348"/>
      <c r="D358" s="350" t="s">
        <v>18</v>
      </c>
      <c r="E358" s="347" t="s">
        <v>16</v>
      </c>
      <c r="F358" s="347" t="s">
        <v>15</v>
      </c>
      <c r="G358" s="354" t="s">
        <v>255</v>
      </c>
      <c r="H358" s="133">
        <v>6522.8</v>
      </c>
      <c r="I358" s="133"/>
      <c r="J358" s="133"/>
      <c r="K358" s="324">
        <v>6534.6</v>
      </c>
      <c r="L358" s="133"/>
      <c r="M358" s="319">
        <f t="shared" si="85"/>
        <v>6612.7</v>
      </c>
      <c r="N358" s="324">
        <v>6612.7</v>
      </c>
      <c r="O358" s="133"/>
      <c r="P358" s="379">
        <v>9033.2000000000007</v>
      </c>
      <c r="Q358" s="390"/>
      <c r="R358" s="380"/>
      <c r="S358" s="133"/>
      <c r="T358" s="133"/>
      <c r="U358" s="379">
        <v>10143.299999999999</v>
      </c>
      <c r="V358" s="319"/>
      <c r="W358" s="133"/>
      <c r="X358" s="133"/>
      <c r="Y358" s="379">
        <v>10143.299999999999</v>
      </c>
      <c r="Z358" s="302"/>
      <c r="AA358" s="133"/>
      <c r="AB358" s="124"/>
      <c r="AC358" s="234"/>
    </row>
    <row r="359" spans="2:30" s="1" customFormat="1" ht="20.25" hidden="1" customHeight="1" outlineLevel="1" x14ac:dyDescent="0.25">
      <c r="B359" s="348" t="s">
        <v>103</v>
      </c>
      <c r="C359" s="348"/>
      <c r="D359" s="350" t="s">
        <v>18</v>
      </c>
      <c r="E359" s="347" t="s">
        <v>16</v>
      </c>
      <c r="F359" s="347" t="s">
        <v>15</v>
      </c>
      <c r="G359" s="354" t="s">
        <v>255</v>
      </c>
      <c r="H359" s="133">
        <v>6524.8</v>
      </c>
      <c r="I359" s="133"/>
      <c r="J359" s="133"/>
      <c r="K359" s="324">
        <v>6188</v>
      </c>
      <c r="L359" s="133"/>
      <c r="M359" s="319">
        <f t="shared" si="85"/>
        <v>6188</v>
      </c>
      <c r="N359" s="324">
        <v>6188</v>
      </c>
      <c r="O359" s="133"/>
      <c r="P359" s="379">
        <v>8991.2000000000007</v>
      </c>
      <c r="Q359" s="390"/>
      <c r="R359" s="380"/>
      <c r="S359" s="133"/>
      <c r="T359" s="133"/>
      <c r="U359" s="379">
        <v>11666.5</v>
      </c>
      <c r="V359" s="319"/>
      <c r="W359" s="133"/>
      <c r="X359" s="133"/>
      <c r="Y359" s="379">
        <v>11666.5</v>
      </c>
      <c r="Z359" s="302"/>
      <c r="AA359" s="133"/>
      <c r="AB359" s="124"/>
      <c r="AC359" s="234"/>
    </row>
    <row r="360" spans="2:30" s="1" customFormat="1" ht="20.25" hidden="1" customHeight="1" outlineLevel="1" x14ac:dyDescent="0.25">
      <c r="B360" s="445" t="s">
        <v>104</v>
      </c>
      <c r="C360" s="369"/>
      <c r="D360" s="350" t="s">
        <v>18</v>
      </c>
      <c r="E360" s="347" t="s">
        <v>16</v>
      </c>
      <c r="F360" s="347" t="s">
        <v>15</v>
      </c>
      <c r="G360" s="354" t="s">
        <v>255</v>
      </c>
      <c r="H360" s="450">
        <f>SUM(H361:H363)</f>
        <v>21469.300000000003</v>
      </c>
      <c r="I360" s="450"/>
      <c r="J360" s="450"/>
      <c r="K360" s="252">
        <f>SUM(K361:K363)</f>
        <v>20689</v>
      </c>
      <c r="L360" s="252">
        <f>SUM(L361:L363)</f>
        <v>0</v>
      </c>
      <c r="M360" s="253">
        <f>SUM(M361:M363)</f>
        <v>22439.7</v>
      </c>
      <c r="N360" s="252">
        <f t="shared" ref="N360:AB360" si="95">SUM(N361:N363)</f>
        <v>22439.7</v>
      </c>
      <c r="O360" s="252">
        <f t="shared" si="95"/>
        <v>0</v>
      </c>
      <c r="P360" s="451">
        <f t="shared" si="95"/>
        <v>24205.7</v>
      </c>
      <c r="Q360" s="452">
        <f t="shared" si="95"/>
        <v>0</v>
      </c>
      <c r="R360" s="453">
        <f>SUM(R361:R363)</f>
        <v>0</v>
      </c>
      <c r="S360" s="252">
        <f t="shared" si="95"/>
        <v>0</v>
      </c>
      <c r="T360" s="252">
        <f t="shared" si="95"/>
        <v>0</v>
      </c>
      <c r="U360" s="451">
        <f>SUM(U361:U363)</f>
        <v>28401.399999999998</v>
      </c>
      <c r="V360" s="253">
        <f t="shared" si="95"/>
        <v>0</v>
      </c>
      <c r="W360" s="252">
        <f t="shared" si="95"/>
        <v>0</v>
      </c>
      <c r="X360" s="252">
        <f t="shared" si="95"/>
        <v>0</v>
      </c>
      <c r="Y360" s="451">
        <f>SUM(Y361:Y363)</f>
        <v>28401.399999999998</v>
      </c>
      <c r="Z360" s="252">
        <f>SUM(Z361:Z363)</f>
        <v>0</v>
      </c>
      <c r="AA360" s="252">
        <f t="shared" si="95"/>
        <v>0</v>
      </c>
      <c r="AB360" s="214">
        <f t="shared" si="95"/>
        <v>0</v>
      </c>
      <c r="AC360" s="234"/>
    </row>
    <row r="361" spans="2:30" s="1" customFormat="1" ht="20.25" hidden="1" customHeight="1" outlineLevel="1" x14ac:dyDescent="0.25">
      <c r="B361" s="448" t="s">
        <v>105</v>
      </c>
      <c r="C361" s="449"/>
      <c r="D361" s="350" t="s">
        <v>18</v>
      </c>
      <c r="E361" s="347" t="s">
        <v>16</v>
      </c>
      <c r="F361" s="347" t="s">
        <v>15</v>
      </c>
      <c r="G361" s="354" t="s">
        <v>255</v>
      </c>
      <c r="H361" s="133">
        <v>7803.2</v>
      </c>
      <c r="I361" s="133"/>
      <c r="J361" s="450"/>
      <c r="K361" s="382">
        <v>8946.2000000000007</v>
      </c>
      <c r="L361" s="450"/>
      <c r="M361" s="319">
        <f t="shared" si="85"/>
        <v>8637.1</v>
      </c>
      <c r="N361" s="382">
        <v>8637.1</v>
      </c>
      <c r="O361" s="450"/>
      <c r="P361" s="451">
        <v>8366.5</v>
      </c>
      <c r="Q361" s="390"/>
      <c r="R361" s="380"/>
      <c r="S361" s="450"/>
      <c r="T361" s="450"/>
      <c r="U361" s="451">
        <v>8979.7999999999993</v>
      </c>
      <c r="V361" s="319"/>
      <c r="W361" s="450"/>
      <c r="X361" s="450"/>
      <c r="Y361" s="379">
        <v>8979.7999999999993</v>
      </c>
      <c r="Z361" s="252"/>
      <c r="AA361" s="450"/>
      <c r="AB361" s="124"/>
      <c r="AC361" s="234"/>
      <c r="AD361" s="6"/>
    </row>
    <row r="362" spans="2:30" s="1" customFormat="1" ht="20.25" hidden="1" customHeight="1" outlineLevel="1" x14ac:dyDescent="0.25">
      <c r="B362" s="448" t="s">
        <v>538</v>
      </c>
      <c r="C362" s="449"/>
      <c r="D362" s="350" t="s">
        <v>18</v>
      </c>
      <c r="E362" s="347" t="s">
        <v>16</v>
      </c>
      <c r="F362" s="347" t="s">
        <v>15</v>
      </c>
      <c r="G362" s="354" t="s">
        <v>255</v>
      </c>
      <c r="H362" s="133">
        <v>892.5</v>
      </c>
      <c r="I362" s="133"/>
      <c r="J362" s="450"/>
      <c r="K362" s="382">
        <v>377.8</v>
      </c>
      <c r="L362" s="450"/>
      <c r="M362" s="319">
        <f t="shared" si="85"/>
        <v>0</v>
      </c>
      <c r="N362" s="382">
        <v>0</v>
      </c>
      <c r="O362" s="450"/>
      <c r="P362" s="451">
        <v>962</v>
      </c>
      <c r="Q362" s="390"/>
      <c r="R362" s="380"/>
      <c r="S362" s="450"/>
      <c r="T362" s="450"/>
      <c r="U362" s="451">
        <v>1656.3</v>
      </c>
      <c r="V362" s="319"/>
      <c r="W362" s="450"/>
      <c r="X362" s="450"/>
      <c r="Y362" s="379">
        <v>1656.3</v>
      </c>
      <c r="Z362" s="252"/>
      <c r="AA362" s="450"/>
      <c r="AB362" s="124"/>
      <c r="AC362" s="234"/>
    </row>
    <row r="363" spans="2:30" s="1" customFormat="1" ht="20.25" hidden="1" customHeight="1" outlineLevel="1" x14ac:dyDescent="0.25">
      <c r="B363" s="448" t="s">
        <v>107</v>
      </c>
      <c r="C363" s="449"/>
      <c r="D363" s="350" t="s">
        <v>18</v>
      </c>
      <c r="E363" s="347" t="s">
        <v>16</v>
      </c>
      <c r="F363" s="347" t="s">
        <v>15</v>
      </c>
      <c r="G363" s="354" t="s">
        <v>255</v>
      </c>
      <c r="H363" s="133">
        <v>12773.6</v>
      </c>
      <c r="I363" s="133"/>
      <c r="J363" s="450"/>
      <c r="K363" s="382">
        <v>11365</v>
      </c>
      <c r="L363" s="450"/>
      <c r="M363" s="319">
        <f t="shared" si="85"/>
        <v>13802.6</v>
      </c>
      <c r="N363" s="382">
        <v>13802.6</v>
      </c>
      <c r="O363" s="450"/>
      <c r="P363" s="451">
        <v>14877.2</v>
      </c>
      <c r="Q363" s="390"/>
      <c r="R363" s="380"/>
      <c r="S363" s="450"/>
      <c r="T363" s="450"/>
      <c r="U363" s="451">
        <v>17765.3</v>
      </c>
      <c r="V363" s="319"/>
      <c r="W363" s="450"/>
      <c r="X363" s="450"/>
      <c r="Y363" s="379">
        <v>17765.3</v>
      </c>
      <c r="Z363" s="252"/>
      <c r="AA363" s="450"/>
      <c r="AB363" s="124"/>
      <c r="AC363" s="234"/>
    </row>
    <row r="364" spans="2:30" s="1" customFormat="1" ht="20.25" hidden="1" customHeight="1" outlineLevel="1" x14ac:dyDescent="0.25">
      <c r="B364" s="436" t="s">
        <v>108</v>
      </c>
      <c r="C364" s="348"/>
      <c r="D364" s="350" t="s">
        <v>18</v>
      </c>
      <c r="E364" s="347" t="s">
        <v>16</v>
      </c>
      <c r="F364" s="347" t="s">
        <v>15</v>
      </c>
      <c r="G364" s="354" t="s">
        <v>255</v>
      </c>
      <c r="H364" s="133">
        <v>8738.6</v>
      </c>
      <c r="I364" s="133"/>
      <c r="J364" s="133"/>
      <c r="K364" s="324">
        <v>8778.2999999999993</v>
      </c>
      <c r="L364" s="133"/>
      <c r="M364" s="319">
        <f t="shared" si="85"/>
        <v>9264.9</v>
      </c>
      <c r="N364" s="324">
        <v>9264.9</v>
      </c>
      <c r="O364" s="133"/>
      <c r="P364" s="379">
        <v>11040.1</v>
      </c>
      <c r="Q364" s="390"/>
      <c r="R364" s="380"/>
      <c r="S364" s="133"/>
      <c r="T364" s="133"/>
      <c r="U364" s="379">
        <v>12032.2</v>
      </c>
      <c r="V364" s="319"/>
      <c r="W364" s="133"/>
      <c r="X364" s="133"/>
      <c r="Y364" s="379">
        <v>12032.2</v>
      </c>
      <c r="Z364" s="302"/>
      <c r="AA364" s="133"/>
      <c r="AB364" s="124"/>
      <c r="AC364" s="234"/>
    </row>
    <row r="365" spans="2:30" s="1" customFormat="1" ht="20.25" hidden="1" customHeight="1" outlineLevel="1" x14ac:dyDescent="0.25">
      <c r="B365" s="436" t="s">
        <v>109</v>
      </c>
      <c r="C365" s="348"/>
      <c r="D365" s="350" t="s">
        <v>18</v>
      </c>
      <c r="E365" s="347" t="s">
        <v>16</v>
      </c>
      <c r="F365" s="347" t="s">
        <v>15</v>
      </c>
      <c r="G365" s="354" t="s">
        <v>255</v>
      </c>
      <c r="H365" s="133">
        <v>7042.5</v>
      </c>
      <c r="I365" s="133"/>
      <c r="J365" s="133"/>
      <c r="K365" s="324">
        <v>5960.9</v>
      </c>
      <c r="L365" s="133"/>
      <c r="M365" s="319">
        <f t="shared" si="85"/>
        <v>6210.9</v>
      </c>
      <c r="N365" s="324">
        <v>6210.9</v>
      </c>
      <c r="O365" s="133"/>
      <c r="P365" s="379">
        <v>8321.4</v>
      </c>
      <c r="Q365" s="390"/>
      <c r="R365" s="380"/>
      <c r="S365" s="133"/>
      <c r="T365" s="133"/>
      <c r="U365" s="379">
        <v>9057.6</v>
      </c>
      <c r="V365" s="319"/>
      <c r="W365" s="133"/>
      <c r="X365" s="133"/>
      <c r="Y365" s="379">
        <v>9057.6</v>
      </c>
      <c r="Z365" s="302"/>
      <c r="AA365" s="133"/>
      <c r="AB365" s="124"/>
      <c r="AC365" s="234"/>
    </row>
    <row r="366" spans="2:30" s="1" customFormat="1" ht="20.25" hidden="1" customHeight="1" outlineLevel="1" x14ac:dyDescent="0.25">
      <c r="B366" s="436" t="s">
        <v>110</v>
      </c>
      <c r="C366" s="348"/>
      <c r="D366" s="350" t="s">
        <v>18</v>
      </c>
      <c r="E366" s="347" t="s">
        <v>16</v>
      </c>
      <c r="F366" s="347" t="s">
        <v>15</v>
      </c>
      <c r="G366" s="354" t="s">
        <v>255</v>
      </c>
      <c r="H366" s="133">
        <v>5201.5</v>
      </c>
      <c r="I366" s="133"/>
      <c r="J366" s="133"/>
      <c r="K366" s="324">
        <v>4359.5</v>
      </c>
      <c r="L366" s="133"/>
      <c r="M366" s="319">
        <f t="shared" si="85"/>
        <v>4919.5</v>
      </c>
      <c r="N366" s="324">
        <v>4919.5</v>
      </c>
      <c r="O366" s="133"/>
      <c r="P366" s="379">
        <v>6066.9</v>
      </c>
      <c r="Q366" s="390"/>
      <c r="R366" s="380"/>
      <c r="S366" s="133"/>
      <c r="T366" s="133"/>
      <c r="U366" s="379">
        <v>7769.8</v>
      </c>
      <c r="V366" s="319"/>
      <c r="W366" s="133"/>
      <c r="X366" s="133"/>
      <c r="Y366" s="379">
        <v>7769.8</v>
      </c>
      <c r="Z366" s="302"/>
      <c r="AA366" s="133"/>
      <c r="AB366" s="124"/>
      <c r="AC366" s="234"/>
    </row>
    <row r="367" spans="2:30" s="1" customFormat="1" ht="20.25" hidden="1" customHeight="1" outlineLevel="1" x14ac:dyDescent="0.25">
      <c r="B367" s="436" t="s">
        <v>111</v>
      </c>
      <c r="C367" s="348"/>
      <c r="D367" s="350" t="s">
        <v>18</v>
      </c>
      <c r="E367" s="347" t="s">
        <v>16</v>
      </c>
      <c r="F367" s="347" t="s">
        <v>15</v>
      </c>
      <c r="G367" s="354" t="s">
        <v>255</v>
      </c>
      <c r="H367" s="133">
        <v>12529.9</v>
      </c>
      <c r="I367" s="133"/>
      <c r="J367" s="133"/>
      <c r="K367" s="324">
        <v>13411.5</v>
      </c>
      <c r="L367" s="133"/>
      <c r="M367" s="319">
        <f t="shared" si="85"/>
        <v>13411.5</v>
      </c>
      <c r="N367" s="324">
        <v>13411.5</v>
      </c>
      <c r="O367" s="133"/>
      <c r="P367" s="379">
        <v>29309.599999999999</v>
      </c>
      <c r="Q367" s="390"/>
      <c r="R367" s="380"/>
      <c r="S367" s="133"/>
      <c r="T367" s="133"/>
      <c r="U367" s="379">
        <v>32502.7</v>
      </c>
      <c r="V367" s="319"/>
      <c r="W367" s="133"/>
      <c r="X367" s="133"/>
      <c r="Y367" s="379">
        <v>32502.7</v>
      </c>
      <c r="Z367" s="302"/>
      <c r="AA367" s="133"/>
      <c r="AB367" s="124"/>
      <c r="AC367" s="234"/>
    </row>
    <row r="368" spans="2:30" s="1" customFormat="1" ht="61.5" hidden="1" customHeight="1" x14ac:dyDescent="0.25">
      <c r="B368" s="348" t="s">
        <v>272</v>
      </c>
      <c r="C368" s="369"/>
      <c r="D368" s="350" t="s">
        <v>18</v>
      </c>
      <c r="E368" s="347" t="s">
        <v>16</v>
      </c>
      <c r="F368" s="347" t="s">
        <v>8</v>
      </c>
      <c r="G368" s="354" t="s">
        <v>255</v>
      </c>
      <c r="H368" s="302">
        <v>35604.199999999997</v>
      </c>
      <c r="I368" s="302"/>
      <c r="J368" s="302">
        <v>35616.1</v>
      </c>
      <c r="K368" s="133">
        <v>31616.1</v>
      </c>
      <c r="L368" s="133"/>
      <c r="M368" s="319">
        <f t="shared" si="85"/>
        <v>31972.1</v>
      </c>
      <c r="N368" s="324">
        <v>31972.1</v>
      </c>
      <c r="O368" s="133"/>
      <c r="P368" s="134">
        <v>36618.699999999997</v>
      </c>
      <c r="Q368" s="319"/>
      <c r="R368" s="325"/>
      <c r="S368" s="133"/>
      <c r="T368" s="133"/>
      <c r="U368" s="134">
        <v>37023.5</v>
      </c>
      <c r="V368" s="319"/>
      <c r="W368" s="133"/>
      <c r="X368" s="133"/>
      <c r="Y368" s="379">
        <v>37023.5</v>
      </c>
      <c r="Z368" s="302"/>
      <c r="AA368" s="133"/>
      <c r="AB368" s="124"/>
      <c r="AC368" s="234"/>
    </row>
    <row r="369" spans="1:29" ht="59.25" hidden="1" customHeight="1" x14ac:dyDescent="0.25">
      <c r="B369" s="348"/>
      <c r="C369" s="369"/>
      <c r="D369" s="350"/>
      <c r="E369" s="347"/>
      <c r="F369" s="347"/>
      <c r="G369" s="354" t="s">
        <v>255</v>
      </c>
      <c r="H369" s="302">
        <v>3000</v>
      </c>
      <c r="I369" s="302">
        <v>0</v>
      </c>
      <c r="J369" s="302">
        <v>3000</v>
      </c>
      <c r="K369" s="133"/>
      <c r="L369" s="133"/>
      <c r="M369" s="319"/>
      <c r="N369" s="324"/>
      <c r="O369" s="133"/>
      <c r="P369" s="134">
        <v>0</v>
      </c>
      <c r="Q369" s="319"/>
      <c r="R369" s="325"/>
      <c r="S369" s="133"/>
      <c r="T369" s="133"/>
      <c r="U369" s="134">
        <v>0</v>
      </c>
      <c r="V369" s="319"/>
      <c r="W369" s="133"/>
      <c r="X369" s="133"/>
      <c r="Y369" s="379">
        <v>0</v>
      </c>
      <c r="Z369" s="302"/>
      <c r="AA369" s="133"/>
      <c r="AB369" s="124"/>
      <c r="AC369" s="234"/>
    </row>
    <row r="370" spans="1:29" ht="53.25" hidden="1" customHeight="1" x14ac:dyDescent="0.25">
      <c r="B370" s="315" t="s">
        <v>244</v>
      </c>
      <c r="C370" s="315"/>
      <c r="D370" s="327"/>
      <c r="E370" s="328"/>
      <c r="F370" s="328"/>
      <c r="G370" s="318" t="s">
        <v>249</v>
      </c>
      <c r="H370" s="319">
        <f t="shared" ref="H370:AB370" si="96">SUM(H371:H373)</f>
        <v>10100</v>
      </c>
      <c r="I370" s="319">
        <f t="shared" si="96"/>
        <v>0</v>
      </c>
      <c r="J370" s="319">
        <f t="shared" si="96"/>
        <v>12829</v>
      </c>
      <c r="K370" s="319">
        <f t="shared" si="96"/>
        <v>10291.299999999999</v>
      </c>
      <c r="L370" s="319">
        <f t="shared" si="96"/>
        <v>40871</v>
      </c>
      <c r="M370" s="319">
        <f t="shared" si="96"/>
        <v>110633</v>
      </c>
      <c r="N370" s="319">
        <f t="shared" si="96"/>
        <v>18930.599999999999</v>
      </c>
      <c r="O370" s="319">
        <f t="shared" si="96"/>
        <v>91702.399999999994</v>
      </c>
      <c r="P370" s="319">
        <f t="shared" si="96"/>
        <v>100976.4</v>
      </c>
      <c r="Q370" s="319">
        <f t="shared" si="96"/>
        <v>0</v>
      </c>
      <c r="R370" s="319">
        <f t="shared" si="96"/>
        <v>0</v>
      </c>
      <c r="S370" s="319">
        <f t="shared" si="96"/>
        <v>0</v>
      </c>
      <c r="T370" s="319">
        <f t="shared" si="96"/>
        <v>0</v>
      </c>
      <c r="U370" s="319">
        <f t="shared" si="96"/>
        <v>28102</v>
      </c>
      <c r="V370" s="319">
        <f t="shared" si="96"/>
        <v>0</v>
      </c>
      <c r="W370" s="319">
        <f t="shared" si="96"/>
        <v>0</v>
      </c>
      <c r="X370" s="319">
        <f t="shared" si="96"/>
        <v>0</v>
      </c>
      <c r="Y370" s="319">
        <f t="shared" si="96"/>
        <v>143873.29999999999</v>
      </c>
      <c r="Z370" s="319">
        <f t="shared" si="96"/>
        <v>0</v>
      </c>
      <c r="AA370" s="319">
        <f t="shared" si="96"/>
        <v>0</v>
      </c>
      <c r="AB370" s="210">
        <f t="shared" si="96"/>
        <v>0</v>
      </c>
      <c r="AC370" s="234"/>
    </row>
    <row r="371" spans="1:29" ht="103.5" hidden="1" customHeight="1" x14ac:dyDescent="0.25">
      <c r="B371" s="353" t="s">
        <v>539</v>
      </c>
      <c r="C371" s="348"/>
      <c r="D371" s="350" t="s">
        <v>18</v>
      </c>
      <c r="E371" s="347" t="s">
        <v>16</v>
      </c>
      <c r="F371" s="347" t="s">
        <v>8</v>
      </c>
      <c r="G371" s="354" t="s">
        <v>321</v>
      </c>
      <c r="H371" s="302">
        <v>10100</v>
      </c>
      <c r="I371" s="302"/>
      <c r="J371" s="302">
        <v>12829</v>
      </c>
      <c r="K371" s="324">
        <v>5750</v>
      </c>
      <c r="L371" s="324"/>
      <c r="M371" s="319">
        <f>SUM(N371:O371)</f>
        <v>7477.7</v>
      </c>
      <c r="N371" s="324">
        <v>7477.7</v>
      </c>
      <c r="O371" s="324"/>
      <c r="P371" s="134">
        <v>86269.4</v>
      </c>
      <c r="Q371" s="319"/>
      <c r="R371" s="325"/>
      <c r="S371" s="133"/>
      <c r="T371" s="324"/>
      <c r="U371" s="134">
        <v>13395</v>
      </c>
      <c r="V371" s="319"/>
      <c r="W371" s="133"/>
      <c r="X371" s="324"/>
      <c r="Y371" s="134">
        <v>129166.3</v>
      </c>
      <c r="Z371" s="133"/>
      <c r="AA371" s="324"/>
      <c r="AB371" s="124"/>
      <c r="AC371" s="234">
        <v>8000</v>
      </c>
    </row>
    <row r="372" spans="1:29" ht="120.75" hidden="1" customHeight="1" x14ac:dyDescent="0.25">
      <c r="A372" s="1"/>
      <c r="B372" s="348" t="s">
        <v>452</v>
      </c>
      <c r="C372" s="348"/>
      <c r="D372" s="350" t="s">
        <v>9</v>
      </c>
      <c r="E372" s="350" t="s">
        <v>16</v>
      </c>
      <c r="F372" s="350" t="s">
        <v>12</v>
      </c>
      <c r="G372" s="354" t="s">
        <v>320</v>
      </c>
      <c r="H372" s="325"/>
      <c r="I372" s="325"/>
      <c r="J372" s="319"/>
      <c r="K372" s="324">
        <v>4541.3</v>
      </c>
      <c r="L372" s="324"/>
      <c r="M372" s="319">
        <f>SUM(N372:O372)</f>
        <v>11452.9</v>
      </c>
      <c r="N372" s="324">
        <v>11452.9</v>
      </c>
      <c r="O372" s="324">
        <v>0</v>
      </c>
      <c r="P372" s="134">
        <v>14707</v>
      </c>
      <c r="Q372" s="319">
        <f>SUM(S372:T372)</f>
        <v>0</v>
      </c>
      <c r="R372" s="324"/>
      <c r="S372" s="133"/>
      <c r="T372" s="324"/>
      <c r="U372" s="134">
        <v>14707</v>
      </c>
      <c r="V372" s="319">
        <f>SUM(W372:X372)</f>
        <v>0</v>
      </c>
      <c r="W372" s="324"/>
      <c r="X372" s="324"/>
      <c r="Y372" s="134">
        <v>14707</v>
      </c>
      <c r="Z372" s="324"/>
      <c r="AA372" s="324"/>
      <c r="AB372" s="124"/>
      <c r="AC372" s="234"/>
    </row>
    <row r="373" spans="1:29" ht="121.5" hidden="1" customHeight="1" x14ac:dyDescent="0.25">
      <c r="A373" s="1">
        <v>520</v>
      </c>
      <c r="B373" s="428" t="s">
        <v>453</v>
      </c>
      <c r="C373" s="348"/>
      <c r="D373" s="350" t="s">
        <v>9</v>
      </c>
      <c r="E373" s="347" t="s">
        <v>16</v>
      </c>
      <c r="F373" s="347" t="s">
        <v>12</v>
      </c>
      <c r="G373" s="354" t="s">
        <v>250</v>
      </c>
      <c r="H373" s="325"/>
      <c r="I373" s="325"/>
      <c r="J373" s="319"/>
      <c r="K373" s="324"/>
      <c r="L373" s="324">
        <v>40871</v>
      </c>
      <c r="M373" s="319">
        <f>SUM(N373:O373)</f>
        <v>91702.399999999994</v>
      </c>
      <c r="N373" s="324"/>
      <c r="O373" s="324">
        <v>91702.399999999994</v>
      </c>
      <c r="P373" s="134"/>
      <c r="Q373" s="319">
        <f>SUM(S373:T373)</f>
        <v>0</v>
      </c>
      <c r="R373" s="325"/>
      <c r="S373" s="133"/>
      <c r="T373" s="324"/>
      <c r="U373" s="134"/>
      <c r="V373" s="319">
        <f>SUM(W373:X373)</f>
        <v>0</v>
      </c>
      <c r="W373" s="133"/>
      <c r="X373" s="324"/>
      <c r="Y373" s="134">
        <f>SUM(Z373:AA373)</f>
        <v>0</v>
      </c>
      <c r="Z373" s="133"/>
      <c r="AA373" s="324"/>
      <c r="AB373" s="124"/>
      <c r="AC373" s="234"/>
    </row>
    <row r="374" spans="1:29" ht="51" hidden="1" customHeight="1" x14ac:dyDescent="0.25">
      <c r="B374" s="432" t="s">
        <v>277</v>
      </c>
      <c r="C374" s="315"/>
      <c r="D374" s="327"/>
      <c r="E374" s="328"/>
      <c r="F374" s="328"/>
      <c r="G374" s="318" t="s">
        <v>322</v>
      </c>
      <c r="H374" s="319">
        <f>SUM(H375+H378+H379+H380+H381+H382+H383)</f>
        <v>65846.2</v>
      </c>
      <c r="I374" s="319">
        <f>SUM(I375+I378+I379+I380+I381+I382+I383)</f>
        <v>0</v>
      </c>
      <c r="J374" s="319">
        <f>SUM(J375+J378+J379+J380+J381+J382+J383)</f>
        <v>79141.100000000006</v>
      </c>
      <c r="K374" s="319">
        <f t="shared" ref="K374:AB374" si="97">SUM(K375+K378+K379+K380+K381+K382+K383)</f>
        <v>43110.7</v>
      </c>
      <c r="L374" s="319">
        <f t="shared" si="97"/>
        <v>14793</v>
      </c>
      <c r="M374" s="319">
        <f>SUM(M375+M378+M379+M380+M381+M382+M383)</f>
        <v>72681</v>
      </c>
      <c r="N374" s="319">
        <f t="shared" si="97"/>
        <v>57987.899999999994</v>
      </c>
      <c r="O374" s="319">
        <f t="shared" si="97"/>
        <v>14693.1</v>
      </c>
      <c r="P374" s="319">
        <f t="shared" si="97"/>
        <v>56519.200000000004</v>
      </c>
      <c r="Q374" s="319">
        <f t="shared" si="97"/>
        <v>0</v>
      </c>
      <c r="R374" s="319">
        <f t="shared" si="97"/>
        <v>0</v>
      </c>
      <c r="S374" s="319">
        <f t="shared" si="97"/>
        <v>0</v>
      </c>
      <c r="T374" s="319">
        <f t="shared" si="97"/>
        <v>14578.4</v>
      </c>
      <c r="U374" s="319">
        <f>SUM(U375+U378+U379+U380+U381+U382+U383)</f>
        <v>56361.399999999994</v>
      </c>
      <c r="V374" s="319">
        <f t="shared" si="97"/>
        <v>0</v>
      </c>
      <c r="W374" s="319">
        <f t="shared" si="97"/>
        <v>0</v>
      </c>
      <c r="X374" s="319">
        <f t="shared" si="97"/>
        <v>14578.4</v>
      </c>
      <c r="Y374" s="319">
        <f>SUM(Y375+Y378+Y379+Y380+Y381+Y382+Y383)</f>
        <v>54136.399999999994</v>
      </c>
      <c r="Z374" s="319">
        <f t="shared" si="97"/>
        <v>0</v>
      </c>
      <c r="AA374" s="319">
        <f t="shared" si="97"/>
        <v>12838.4</v>
      </c>
      <c r="AB374" s="210">
        <f t="shared" si="97"/>
        <v>0</v>
      </c>
      <c r="AC374" s="234"/>
    </row>
    <row r="375" spans="1:29" ht="84" hidden="1" customHeight="1" x14ac:dyDescent="0.25">
      <c r="B375" s="353" t="s">
        <v>245</v>
      </c>
      <c r="C375" s="348"/>
      <c r="D375" s="350" t="s">
        <v>18</v>
      </c>
      <c r="E375" s="347" t="s">
        <v>16</v>
      </c>
      <c r="F375" s="347" t="s">
        <v>16</v>
      </c>
      <c r="G375" s="354" t="s">
        <v>324</v>
      </c>
      <c r="H375" s="252">
        <f>SUM(H376:H377)</f>
        <v>46880</v>
      </c>
      <c r="I375" s="252">
        <f>SUM(I376:I377)</f>
        <v>0</v>
      </c>
      <c r="J375" s="252">
        <v>47408.5</v>
      </c>
      <c r="K375" s="252">
        <f>SUM(K376:K377)</f>
        <v>42860.7</v>
      </c>
      <c r="L375" s="252">
        <f>SUM(L376:L377)</f>
        <v>0</v>
      </c>
      <c r="M375" s="253">
        <f>SUM(M376:M377)</f>
        <v>43235.7</v>
      </c>
      <c r="N375" s="252">
        <f t="shared" ref="N375:AB375" si="98">SUM(N376:N377)</f>
        <v>43235.7</v>
      </c>
      <c r="O375" s="252">
        <f t="shared" si="98"/>
        <v>0</v>
      </c>
      <c r="P375" s="250">
        <f t="shared" si="98"/>
        <v>46455.3</v>
      </c>
      <c r="Q375" s="250">
        <f t="shared" si="98"/>
        <v>0</v>
      </c>
      <c r="R375" s="251">
        <f t="shared" si="98"/>
        <v>0</v>
      </c>
      <c r="S375" s="381">
        <f t="shared" si="98"/>
        <v>0</v>
      </c>
      <c r="T375" s="252">
        <f t="shared" si="98"/>
        <v>0</v>
      </c>
      <c r="U375" s="250">
        <f>SUM(U376:U377)</f>
        <v>53361.399999999994</v>
      </c>
      <c r="V375" s="253">
        <f t="shared" si="98"/>
        <v>0</v>
      </c>
      <c r="W375" s="381">
        <f t="shared" si="98"/>
        <v>0</v>
      </c>
      <c r="X375" s="252">
        <f t="shared" si="98"/>
        <v>0</v>
      </c>
      <c r="Y375" s="250">
        <f>SUM(Y376:Y377)</f>
        <v>53361.399999999994</v>
      </c>
      <c r="Z375" s="381">
        <f t="shared" si="98"/>
        <v>0</v>
      </c>
      <c r="AA375" s="252">
        <f t="shared" si="98"/>
        <v>0</v>
      </c>
      <c r="AB375" s="214">
        <f t="shared" si="98"/>
        <v>0</v>
      </c>
      <c r="AC375" s="234"/>
    </row>
    <row r="376" spans="1:29" ht="21" hidden="1" customHeight="1" outlineLevel="1" x14ac:dyDescent="0.25">
      <c r="B376" s="436" t="s">
        <v>112</v>
      </c>
      <c r="C376" s="348"/>
      <c r="D376" s="350" t="s">
        <v>18</v>
      </c>
      <c r="E376" s="347" t="s">
        <v>16</v>
      </c>
      <c r="F376" s="347" t="s">
        <v>16</v>
      </c>
      <c r="G376" s="354" t="s">
        <v>324</v>
      </c>
      <c r="H376" s="133">
        <v>30387.1</v>
      </c>
      <c r="I376" s="133"/>
      <c r="J376" s="302"/>
      <c r="K376" s="324">
        <v>27984.2</v>
      </c>
      <c r="L376" s="324"/>
      <c r="M376" s="319">
        <f t="shared" si="85"/>
        <v>28284.2</v>
      </c>
      <c r="N376" s="133">
        <v>28284.2</v>
      </c>
      <c r="O376" s="324"/>
      <c r="P376" s="379">
        <v>30011.3</v>
      </c>
      <c r="Q376" s="379"/>
      <c r="R376" s="380"/>
      <c r="S376" s="324"/>
      <c r="T376" s="324"/>
      <c r="U376" s="379">
        <v>35761.599999999999</v>
      </c>
      <c r="V376" s="319"/>
      <c r="W376" s="324"/>
      <c r="X376" s="324"/>
      <c r="Y376" s="379">
        <v>35761.599999999999</v>
      </c>
      <c r="Z376" s="324"/>
      <c r="AA376" s="324"/>
      <c r="AB376" s="124"/>
      <c r="AC376" s="234"/>
    </row>
    <row r="377" spans="1:29" ht="21" hidden="1" customHeight="1" outlineLevel="1" x14ac:dyDescent="0.25">
      <c r="B377" s="436" t="s">
        <v>113</v>
      </c>
      <c r="C377" s="348"/>
      <c r="D377" s="350" t="s">
        <v>18</v>
      </c>
      <c r="E377" s="347" t="s">
        <v>16</v>
      </c>
      <c r="F377" s="347" t="s">
        <v>16</v>
      </c>
      <c r="G377" s="354" t="s">
        <v>324</v>
      </c>
      <c r="H377" s="133">
        <v>16492.900000000001</v>
      </c>
      <c r="I377" s="133"/>
      <c r="J377" s="302"/>
      <c r="K377" s="324">
        <v>14876.5</v>
      </c>
      <c r="L377" s="324"/>
      <c r="M377" s="319">
        <f t="shared" si="85"/>
        <v>14951.5</v>
      </c>
      <c r="N377" s="133">
        <v>14951.5</v>
      </c>
      <c r="O377" s="324"/>
      <c r="P377" s="379">
        <v>16444</v>
      </c>
      <c r="Q377" s="379"/>
      <c r="R377" s="380"/>
      <c r="S377" s="324"/>
      <c r="T377" s="324"/>
      <c r="U377" s="379">
        <v>17599.8</v>
      </c>
      <c r="V377" s="319"/>
      <c r="W377" s="324"/>
      <c r="X377" s="324"/>
      <c r="Y377" s="379">
        <v>17599.8</v>
      </c>
      <c r="Z377" s="324"/>
      <c r="AA377" s="324"/>
      <c r="AB377" s="124"/>
      <c r="AC377" s="234"/>
    </row>
    <row r="378" spans="1:29" ht="92.25" hidden="1" customHeight="1" x14ac:dyDescent="0.25">
      <c r="B378" s="353" t="s">
        <v>246</v>
      </c>
      <c r="C378" s="348"/>
      <c r="D378" s="350" t="s">
        <v>18</v>
      </c>
      <c r="E378" s="347" t="s">
        <v>16</v>
      </c>
      <c r="F378" s="347" t="s">
        <v>16</v>
      </c>
      <c r="G378" s="354"/>
      <c r="H378" s="302"/>
      <c r="I378" s="302"/>
      <c r="J378" s="302"/>
      <c r="K378" s="324"/>
      <c r="L378" s="324"/>
      <c r="M378" s="319">
        <f t="shared" si="85"/>
        <v>0</v>
      </c>
      <c r="N378" s="133"/>
      <c r="O378" s="324"/>
      <c r="P378" s="134"/>
      <c r="Q378" s="319"/>
      <c r="R378" s="325"/>
      <c r="S378" s="133"/>
      <c r="T378" s="324"/>
      <c r="U378" s="379"/>
      <c r="V378" s="319"/>
      <c r="W378" s="133"/>
      <c r="X378" s="324"/>
      <c r="Y378" s="379">
        <f>SUM(Z378)</f>
        <v>0</v>
      </c>
      <c r="Z378" s="133"/>
      <c r="AA378" s="324"/>
      <c r="AB378" s="124"/>
      <c r="AC378" s="234"/>
    </row>
    <row r="379" spans="1:29" ht="95.25" hidden="1" customHeight="1" x14ac:dyDescent="0.25">
      <c r="B379" s="353" t="s">
        <v>540</v>
      </c>
      <c r="C379" s="348"/>
      <c r="D379" s="350" t="s">
        <v>18</v>
      </c>
      <c r="E379" s="347" t="s">
        <v>16</v>
      </c>
      <c r="F379" s="347" t="s">
        <v>16</v>
      </c>
      <c r="G379" s="354" t="s">
        <v>323</v>
      </c>
      <c r="H379" s="302">
        <v>3000</v>
      </c>
      <c r="I379" s="302"/>
      <c r="J379" s="302">
        <v>14245</v>
      </c>
      <c r="K379" s="324">
        <v>250</v>
      </c>
      <c r="L379" s="338"/>
      <c r="M379" s="319">
        <f t="shared" si="85"/>
        <v>14752.2</v>
      </c>
      <c r="N379" s="133">
        <v>14752.2</v>
      </c>
      <c r="O379" s="324"/>
      <c r="P379" s="134">
        <v>10063.9</v>
      </c>
      <c r="Q379" s="319"/>
      <c r="R379" s="325"/>
      <c r="S379" s="133"/>
      <c r="T379" s="338"/>
      <c r="U379" s="134">
        <v>3000</v>
      </c>
      <c r="V379" s="319"/>
      <c r="W379" s="133"/>
      <c r="X379" s="338"/>
      <c r="Y379" s="134">
        <v>775</v>
      </c>
      <c r="Z379" s="133"/>
      <c r="AA379" s="338"/>
      <c r="AB379" s="124"/>
      <c r="AC379" s="234">
        <v>2500</v>
      </c>
    </row>
    <row r="380" spans="1:29" ht="75" hidden="1" customHeight="1" x14ac:dyDescent="0.25">
      <c r="A380" s="34">
        <v>540</v>
      </c>
      <c r="B380" s="353" t="s">
        <v>271</v>
      </c>
      <c r="C380" s="348"/>
      <c r="D380" s="350" t="s">
        <v>18</v>
      </c>
      <c r="E380" s="347" t="s">
        <v>16</v>
      </c>
      <c r="F380" s="347" t="s">
        <v>16</v>
      </c>
      <c r="G380" s="354"/>
      <c r="H380" s="302"/>
      <c r="I380" s="302"/>
      <c r="J380" s="302"/>
      <c r="K380" s="324"/>
      <c r="L380" s="338"/>
      <c r="M380" s="319">
        <f t="shared" si="85"/>
        <v>0</v>
      </c>
      <c r="N380" s="324"/>
      <c r="O380" s="324"/>
      <c r="P380" s="134"/>
      <c r="Q380" s="319"/>
      <c r="R380" s="325"/>
      <c r="S380" s="133"/>
      <c r="T380" s="338"/>
      <c r="U380" s="134"/>
      <c r="V380" s="319"/>
      <c r="W380" s="133"/>
      <c r="X380" s="338"/>
      <c r="Y380" s="379"/>
      <c r="Z380" s="133"/>
      <c r="AA380" s="338"/>
      <c r="AB380" s="124"/>
      <c r="AC380" s="234"/>
    </row>
    <row r="381" spans="1:29" ht="98.25" hidden="1" customHeight="1" x14ac:dyDescent="0.25">
      <c r="A381" s="34">
        <v>521</v>
      </c>
      <c r="B381" s="353" t="s">
        <v>541</v>
      </c>
      <c r="C381" s="454"/>
      <c r="D381" s="455" t="s">
        <v>18</v>
      </c>
      <c r="E381" s="456" t="s">
        <v>16</v>
      </c>
      <c r="F381" s="456" t="s">
        <v>16</v>
      </c>
      <c r="G381" s="457" t="s">
        <v>542</v>
      </c>
      <c r="H381" s="337">
        <v>7199.4</v>
      </c>
      <c r="I381" s="458"/>
      <c r="J381" s="458">
        <v>5000</v>
      </c>
      <c r="K381" s="338"/>
      <c r="L381" s="133">
        <v>6428.6</v>
      </c>
      <c r="M381" s="319">
        <f t="shared" si="85"/>
        <v>6428.6</v>
      </c>
      <c r="N381" s="459"/>
      <c r="O381" s="460">
        <v>6428.6</v>
      </c>
      <c r="P381" s="461"/>
      <c r="Q381" s="319"/>
      <c r="R381" s="325"/>
      <c r="S381" s="133"/>
      <c r="T381" s="339">
        <v>5766.4</v>
      </c>
      <c r="U381" s="134"/>
      <c r="V381" s="319"/>
      <c r="W381" s="462"/>
      <c r="X381" s="463">
        <v>5766.4</v>
      </c>
      <c r="Y381" s="379"/>
      <c r="Z381" s="462"/>
      <c r="AA381" s="463">
        <v>5357</v>
      </c>
      <c r="AB381" s="124"/>
      <c r="AC381" s="234"/>
    </row>
    <row r="382" spans="1:29" ht="79.5" hidden="1" customHeight="1" x14ac:dyDescent="0.25">
      <c r="A382" s="34">
        <v>530</v>
      </c>
      <c r="B382" s="353" t="s">
        <v>543</v>
      </c>
      <c r="C382" s="454"/>
      <c r="D382" s="455" t="s">
        <v>18</v>
      </c>
      <c r="E382" s="456" t="s">
        <v>16</v>
      </c>
      <c r="F382" s="456" t="s">
        <v>16</v>
      </c>
      <c r="G382" s="457" t="s">
        <v>544</v>
      </c>
      <c r="H382" s="339">
        <v>8766.7999999999993</v>
      </c>
      <c r="I382" s="339"/>
      <c r="J382" s="339">
        <v>12487.6</v>
      </c>
      <c r="K382" s="338"/>
      <c r="L382" s="133">
        <v>8364.4</v>
      </c>
      <c r="M382" s="319">
        <f t="shared" si="85"/>
        <v>8113.5</v>
      </c>
      <c r="N382" s="459"/>
      <c r="O382" s="460">
        <v>8113.5</v>
      </c>
      <c r="P382" s="461"/>
      <c r="Q382" s="319"/>
      <c r="R382" s="325"/>
      <c r="S382" s="133"/>
      <c r="T382" s="339">
        <v>8812</v>
      </c>
      <c r="U382" s="134"/>
      <c r="V382" s="319"/>
      <c r="W382" s="462"/>
      <c r="X382" s="339">
        <v>8812</v>
      </c>
      <c r="Y382" s="379"/>
      <c r="Z382" s="462"/>
      <c r="AA382" s="339">
        <v>7481.4</v>
      </c>
      <c r="AB382" s="124"/>
      <c r="AC382" s="234"/>
    </row>
    <row r="383" spans="1:29" ht="105.75" hidden="1" customHeight="1" x14ac:dyDescent="0.25">
      <c r="B383" s="464" t="s">
        <v>360</v>
      </c>
      <c r="C383" s="454"/>
      <c r="D383" s="455" t="s">
        <v>18</v>
      </c>
      <c r="E383" s="456" t="s">
        <v>16</v>
      </c>
      <c r="F383" s="456" t="s">
        <v>16</v>
      </c>
      <c r="G383" s="465"/>
      <c r="H383" s="466"/>
      <c r="I383" s="466"/>
      <c r="J383" s="467"/>
      <c r="K383" s="460"/>
      <c r="L383" s="460"/>
      <c r="M383" s="467">
        <f>SUM(N383:O383)</f>
        <v>151</v>
      </c>
      <c r="N383" s="460"/>
      <c r="O383" s="460">
        <v>151</v>
      </c>
      <c r="P383" s="461"/>
      <c r="Q383" s="319">
        <f>SUM(S383:T383)</f>
        <v>0</v>
      </c>
      <c r="R383" s="466"/>
      <c r="S383" s="462"/>
      <c r="T383" s="460"/>
      <c r="U383" s="461"/>
      <c r="V383" s="467">
        <f>SUM(W383:X383)</f>
        <v>0</v>
      </c>
      <c r="W383" s="462"/>
      <c r="X383" s="460"/>
      <c r="Y383" s="461">
        <f>SUM(Z383:AA383)</f>
        <v>0</v>
      </c>
      <c r="Z383" s="462"/>
      <c r="AA383" s="460"/>
      <c r="AB383" s="223"/>
      <c r="AC383" s="234"/>
    </row>
    <row r="384" spans="1:29" ht="33" hidden="1" customHeight="1" x14ac:dyDescent="0.25">
      <c r="B384" s="351" t="s">
        <v>327</v>
      </c>
      <c r="C384" s="348"/>
      <c r="D384" s="468"/>
      <c r="E384" s="413"/>
      <c r="F384" s="413"/>
      <c r="G384" s="469"/>
      <c r="H384" s="148">
        <f t="shared" ref="H384:AA384" si="99">SUM(H385)</f>
        <v>1000</v>
      </c>
      <c r="I384" s="148">
        <f t="shared" si="99"/>
        <v>0</v>
      </c>
      <c r="J384" s="148">
        <f t="shared" si="99"/>
        <v>1000</v>
      </c>
      <c r="K384" s="148">
        <f t="shared" si="99"/>
        <v>0</v>
      </c>
      <c r="L384" s="148">
        <f t="shared" si="99"/>
        <v>0</v>
      </c>
      <c r="M384" s="148">
        <f t="shared" si="99"/>
        <v>0</v>
      </c>
      <c r="N384" s="148">
        <f t="shared" si="99"/>
        <v>0</v>
      </c>
      <c r="O384" s="148">
        <f t="shared" si="99"/>
        <v>0</v>
      </c>
      <c r="P384" s="148">
        <f t="shared" si="99"/>
        <v>12942.6</v>
      </c>
      <c r="Q384" s="148">
        <f t="shared" si="99"/>
        <v>0</v>
      </c>
      <c r="R384" s="148">
        <f t="shared" si="99"/>
        <v>0</v>
      </c>
      <c r="S384" s="148">
        <f t="shared" si="99"/>
        <v>0</v>
      </c>
      <c r="T384" s="148">
        <f t="shared" si="99"/>
        <v>0</v>
      </c>
      <c r="U384" s="148">
        <f t="shared" si="99"/>
        <v>3500</v>
      </c>
      <c r="V384" s="148">
        <f t="shared" si="99"/>
        <v>0</v>
      </c>
      <c r="W384" s="148">
        <f t="shared" si="99"/>
        <v>0</v>
      </c>
      <c r="X384" s="148">
        <f t="shared" si="99"/>
        <v>0</v>
      </c>
      <c r="Y384" s="148">
        <f t="shared" si="99"/>
        <v>3500</v>
      </c>
      <c r="Z384" s="148">
        <f t="shared" si="99"/>
        <v>0</v>
      </c>
      <c r="AA384" s="148">
        <f t="shared" si="99"/>
        <v>0</v>
      </c>
      <c r="AB384" s="124"/>
      <c r="AC384" s="233">
        <f>SUM(AC385)</f>
        <v>1700</v>
      </c>
    </row>
    <row r="385" spans="1:260" ht="48.75" hidden="1" customHeight="1" x14ac:dyDescent="0.25">
      <c r="B385" s="434" t="s">
        <v>328</v>
      </c>
      <c r="C385" s="348"/>
      <c r="D385" s="350" t="s">
        <v>9</v>
      </c>
      <c r="E385" s="347" t="s">
        <v>13</v>
      </c>
      <c r="F385" s="347" t="s">
        <v>7</v>
      </c>
      <c r="G385" s="354" t="s">
        <v>326</v>
      </c>
      <c r="H385" s="302">
        <v>1000</v>
      </c>
      <c r="I385" s="302"/>
      <c r="J385" s="302">
        <v>1000</v>
      </c>
      <c r="K385" s="324">
        <v>0</v>
      </c>
      <c r="L385" s="324">
        <v>0</v>
      </c>
      <c r="M385" s="319"/>
      <c r="N385" s="324">
        <v>0</v>
      </c>
      <c r="O385" s="324">
        <v>0</v>
      </c>
      <c r="P385" s="134">
        <v>12942.6</v>
      </c>
      <c r="Q385" s="319"/>
      <c r="R385" s="325"/>
      <c r="S385" s="324"/>
      <c r="T385" s="324"/>
      <c r="U385" s="134">
        <v>3500</v>
      </c>
      <c r="V385" s="319"/>
      <c r="W385" s="324"/>
      <c r="X385" s="324"/>
      <c r="Y385" s="379">
        <v>3500</v>
      </c>
      <c r="Z385" s="324"/>
      <c r="AA385" s="324"/>
      <c r="AB385" s="224"/>
      <c r="AC385" s="234">
        <v>1700</v>
      </c>
    </row>
    <row r="386" spans="1:260" s="136" customFormat="1" ht="37.5" hidden="1" customHeight="1" x14ac:dyDescent="0.25">
      <c r="A386" s="144"/>
      <c r="B386" s="149" t="s">
        <v>464</v>
      </c>
      <c r="C386" s="150"/>
      <c r="D386" s="145"/>
      <c r="E386" s="146"/>
      <c r="F386" s="146"/>
      <c r="G386" s="147" t="s">
        <v>450</v>
      </c>
      <c r="H386" s="148">
        <f t="shared" ref="H386:AA386" si="100">SUM(H387+H401+H405)</f>
        <v>349541.9</v>
      </c>
      <c r="I386" s="148">
        <f t="shared" si="100"/>
        <v>0</v>
      </c>
      <c r="J386" s="148">
        <f t="shared" si="100"/>
        <v>362130.19999999995</v>
      </c>
      <c r="K386" s="148">
        <f t="shared" si="100"/>
        <v>296272.7</v>
      </c>
      <c r="L386" s="148">
        <f t="shared" si="100"/>
        <v>36438.1</v>
      </c>
      <c r="M386" s="148">
        <f t="shared" si="100"/>
        <v>337821.5</v>
      </c>
      <c r="N386" s="148">
        <f t="shared" si="100"/>
        <v>301383.40000000002</v>
      </c>
      <c r="O386" s="148">
        <f t="shared" si="100"/>
        <v>36438.1</v>
      </c>
      <c r="P386" s="148">
        <f t="shared" si="100"/>
        <v>333131.2</v>
      </c>
      <c r="Q386" s="148">
        <f t="shared" si="100"/>
        <v>185634.9</v>
      </c>
      <c r="R386" s="148">
        <f t="shared" si="100"/>
        <v>167329.20000000001</v>
      </c>
      <c r="S386" s="148">
        <f t="shared" si="100"/>
        <v>184136.60000000003</v>
      </c>
      <c r="T386" s="148">
        <f t="shared" si="100"/>
        <v>27252.400000000001</v>
      </c>
      <c r="U386" s="148">
        <f t="shared" si="100"/>
        <v>333131.2</v>
      </c>
      <c r="V386" s="148">
        <f t="shared" si="100"/>
        <v>0</v>
      </c>
      <c r="W386" s="148">
        <f t="shared" si="100"/>
        <v>0</v>
      </c>
      <c r="X386" s="148">
        <f t="shared" si="100"/>
        <v>27282.400000000001</v>
      </c>
      <c r="Y386" s="148">
        <f t="shared" si="100"/>
        <v>333131.2</v>
      </c>
      <c r="Z386" s="148">
        <f t="shared" si="100"/>
        <v>0</v>
      </c>
      <c r="AA386" s="148">
        <f t="shared" si="100"/>
        <v>25650.2</v>
      </c>
      <c r="AB386" s="135"/>
      <c r="AC386" s="238">
        <v>318625.3</v>
      </c>
    </row>
    <row r="387" spans="1:260" customFormat="1" ht="65.25" hidden="1" customHeight="1" x14ac:dyDescent="0.25">
      <c r="A387" s="8"/>
      <c r="B387" s="470" t="s">
        <v>426</v>
      </c>
      <c r="C387" s="471"/>
      <c r="D387" s="328" t="s">
        <v>9</v>
      </c>
      <c r="E387" s="318"/>
      <c r="F387" s="318"/>
      <c r="G387" s="316">
        <v>2210000</v>
      </c>
      <c r="H387" s="406">
        <f>SUM(H388:H392)+H394</f>
        <v>211601</v>
      </c>
      <c r="I387" s="406">
        <f>SUM(I388:I392)+I394</f>
        <v>0</v>
      </c>
      <c r="J387" s="406">
        <f>SUM(J388:J392)+J394</f>
        <v>203535</v>
      </c>
      <c r="K387" s="406">
        <f t="shared" ref="K387:S387" si="101">SUM(K388:K392)+K394</f>
        <v>178941.2</v>
      </c>
      <c r="L387" s="406">
        <f t="shared" si="101"/>
        <v>36438.1</v>
      </c>
      <c r="M387" s="406">
        <f t="shared" si="101"/>
        <v>217523.6</v>
      </c>
      <c r="N387" s="406">
        <f t="shared" si="101"/>
        <v>181085.5</v>
      </c>
      <c r="O387" s="406">
        <f t="shared" si="101"/>
        <v>36438.1</v>
      </c>
      <c r="P387" s="406">
        <f t="shared" si="101"/>
        <v>163849.60000000001</v>
      </c>
      <c r="Q387" s="406">
        <f t="shared" si="101"/>
        <v>185634.9</v>
      </c>
      <c r="R387" s="406">
        <f t="shared" si="101"/>
        <v>2500</v>
      </c>
      <c r="S387" s="406">
        <f t="shared" si="101"/>
        <v>184136.60000000003</v>
      </c>
      <c r="T387" s="406">
        <f t="shared" ref="T387:AA387" si="102">SUM(T388:T392)+T394</f>
        <v>27252.400000000001</v>
      </c>
      <c r="U387" s="406">
        <f t="shared" si="102"/>
        <v>163849.60000000001</v>
      </c>
      <c r="V387" s="406">
        <f t="shared" si="102"/>
        <v>0</v>
      </c>
      <c r="W387" s="406">
        <f t="shared" si="102"/>
        <v>0</v>
      </c>
      <c r="X387" s="406">
        <f t="shared" si="102"/>
        <v>27282.400000000001</v>
      </c>
      <c r="Y387" s="406">
        <f t="shared" si="102"/>
        <v>163849.60000000001</v>
      </c>
      <c r="Z387" s="406">
        <f t="shared" si="102"/>
        <v>0</v>
      </c>
      <c r="AA387" s="406">
        <f t="shared" si="102"/>
        <v>25650.2</v>
      </c>
      <c r="AB387" s="225">
        <f>SUM(AC387:AD387)</f>
        <v>0</v>
      </c>
      <c r="AC387" s="239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  <c r="IW387" s="8"/>
      <c r="IX387" s="8"/>
      <c r="IY387" s="8"/>
      <c r="IZ387" s="8"/>
    </row>
    <row r="388" spans="1:260" customFormat="1" ht="32.25" hidden="1" customHeight="1" x14ac:dyDescent="0.25">
      <c r="A388" s="1"/>
      <c r="B388" s="346" t="s">
        <v>545</v>
      </c>
      <c r="C388" s="346"/>
      <c r="D388" s="347" t="s">
        <v>9</v>
      </c>
      <c r="E388" s="354" t="s">
        <v>12</v>
      </c>
      <c r="F388" s="354" t="s">
        <v>11</v>
      </c>
      <c r="G388" s="97">
        <v>2210204</v>
      </c>
      <c r="H388" s="404">
        <v>4703.3999999999996</v>
      </c>
      <c r="I388" s="404"/>
      <c r="J388" s="404">
        <v>487.2</v>
      </c>
      <c r="K388" s="324">
        <v>4533.5</v>
      </c>
      <c r="L388" s="405"/>
      <c r="M388" s="406">
        <f t="shared" ref="M388:M393" si="103">SUM(N388:O388)</f>
        <v>4533.5</v>
      </c>
      <c r="N388" s="405">
        <v>4533.5</v>
      </c>
      <c r="O388" s="405"/>
      <c r="P388" s="407">
        <v>4895.3999999999996</v>
      </c>
      <c r="Q388" s="407">
        <v>4703.3999999999996</v>
      </c>
      <c r="R388" s="472"/>
      <c r="S388" s="473">
        <v>4692.2</v>
      </c>
      <c r="T388" s="405"/>
      <c r="U388" s="407">
        <v>4895.3999999999996</v>
      </c>
      <c r="V388" s="406">
        <f t="shared" ref="V388:V393" si="104">SUM(W388:X388)</f>
        <v>0</v>
      </c>
      <c r="W388" s="405"/>
      <c r="X388" s="405"/>
      <c r="Y388" s="379">
        <v>4895.3999999999996</v>
      </c>
      <c r="Z388" s="405"/>
      <c r="AA388" s="405"/>
      <c r="AB388" s="212">
        <f t="shared" ref="AB388:AB393" si="105">SUM(AC388:AD388)</f>
        <v>0</v>
      </c>
      <c r="AC388" s="234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</row>
    <row r="389" spans="1:260" customFormat="1" ht="31.5" hidden="1" customHeight="1" x14ac:dyDescent="0.25">
      <c r="A389" s="1"/>
      <c r="B389" s="348" t="s">
        <v>546</v>
      </c>
      <c r="C389" s="346"/>
      <c r="D389" s="347" t="s">
        <v>9</v>
      </c>
      <c r="E389" s="354" t="s">
        <v>12</v>
      </c>
      <c r="F389" s="354" t="s">
        <v>11</v>
      </c>
      <c r="G389" s="97">
        <v>2210204</v>
      </c>
      <c r="H389" s="404">
        <v>165758.20000000001</v>
      </c>
      <c r="I389" s="404"/>
      <c r="J389" s="404">
        <v>165286.79999999999</v>
      </c>
      <c r="K389" s="372">
        <v>166699.5</v>
      </c>
      <c r="L389" s="405"/>
      <c r="M389" s="406">
        <f t="shared" si="103"/>
        <v>166699.5</v>
      </c>
      <c r="N389" s="474">
        <v>166699.5</v>
      </c>
      <c r="O389" s="405"/>
      <c r="P389" s="407">
        <v>153098.29999999999</v>
      </c>
      <c r="Q389" s="407">
        <v>169133.1</v>
      </c>
      <c r="R389" s="408"/>
      <c r="S389" s="475">
        <v>171736.2</v>
      </c>
      <c r="T389" s="405"/>
      <c r="U389" s="407">
        <v>153098.29999999999</v>
      </c>
      <c r="V389" s="406">
        <f t="shared" si="104"/>
        <v>0</v>
      </c>
      <c r="W389" s="474"/>
      <c r="X389" s="405"/>
      <c r="Y389" s="379">
        <v>153098.29999999999</v>
      </c>
      <c r="Z389" s="476"/>
      <c r="AA389" s="405"/>
      <c r="AB389" s="212">
        <f t="shared" si="105"/>
        <v>0</v>
      </c>
      <c r="AC389" s="234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</row>
    <row r="390" spans="1:260" customFormat="1" ht="51" hidden="1" customHeight="1" x14ac:dyDescent="0.25">
      <c r="A390" s="8"/>
      <c r="B390" s="398" t="s">
        <v>547</v>
      </c>
      <c r="C390" s="477"/>
      <c r="D390" s="347" t="s">
        <v>9</v>
      </c>
      <c r="E390" s="354" t="s">
        <v>12</v>
      </c>
      <c r="F390" s="354" t="s">
        <v>21</v>
      </c>
      <c r="G390" s="97">
        <v>2210240</v>
      </c>
      <c r="H390" s="403">
        <v>1904.5</v>
      </c>
      <c r="I390" s="403"/>
      <c r="J390" s="403">
        <v>1904.5</v>
      </c>
      <c r="K390" s="474">
        <v>3770.6</v>
      </c>
      <c r="L390" s="478"/>
      <c r="M390" s="406">
        <f t="shared" si="103"/>
        <v>4873.5</v>
      </c>
      <c r="N390" s="474">
        <v>4873.5</v>
      </c>
      <c r="O390" s="478"/>
      <c r="P390" s="479">
        <v>3360</v>
      </c>
      <c r="Q390" s="479">
        <v>5640</v>
      </c>
      <c r="R390" s="408">
        <v>2500</v>
      </c>
      <c r="S390" s="474">
        <v>3770.6</v>
      </c>
      <c r="T390" s="478"/>
      <c r="U390" s="479">
        <v>3360</v>
      </c>
      <c r="V390" s="406">
        <f t="shared" si="104"/>
        <v>0</v>
      </c>
      <c r="W390" s="474"/>
      <c r="X390" s="478"/>
      <c r="Y390" s="379">
        <v>3360</v>
      </c>
      <c r="Z390" s="474"/>
      <c r="AA390" s="478"/>
      <c r="AB390" s="212">
        <f t="shared" si="105"/>
        <v>0</v>
      </c>
      <c r="AC390" s="239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  <c r="IW390" s="8"/>
      <c r="IX390" s="8"/>
      <c r="IY390" s="8"/>
      <c r="IZ390" s="8"/>
    </row>
    <row r="391" spans="1:260" customFormat="1" ht="51" hidden="1" customHeight="1" x14ac:dyDescent="0.25">
      <c r="A391" s="8"/>
      <c r="B391" s="398" t="s">
        <v>548</v>
      </c>
      <c r="C391" s="477"/>
      <c r="D391" s="347" t="s">
        <v>9</v>
      </c>
      <c r="E391" s="354" t="s">
        <v>12</v>
      </c>
      <c r="F391" s="354" t="s">
        <v>21</v>
      </c>
      <c r="G391" s="97">
        <v>2210240</v>
      </c>
      <c r="H391" s="403">
        <v>2388.4</v>
      </c>
      <c r="I391" s="403"/>
      <c r="J391" s="403"/>
      <c r="K391" s="474">
        <v>3770.6</v>
      </c>
      <c r="L391" s="478"/>
      <c r="M391" s="406">
        <f t="shared" si="103"/>
        <v>4873.5</v>
      </c>
      <c r="N391" s="474">
        <v>4873.5</v>
      </c>
      <c r="O391" s="478"/>
      <c r="P391" s="479">
        <v>1971.7</v>
      </c>
      <c r="Q391" s="479">
        <v>5640</v>
      </c>
      <c r="R391" s="408"/>
      <c r="S391" s="474">
        <v>3770.6</v>
      </c>
      <c r="T391" s="478"/>
      <c r="U391" s="479">
        <v>1971.7</v>
      </c>
      <c r="V391" s="406">
        <f t="shared" si="104"/>
        <v>0</v>
      </c>
      <c r="W391" s="474"/>
      <c r="X391" s="478"/>
      <c r="Y391" s="379">
        <v>1971.7</v>
      </c>
      <c r="Z391" s="474"/>
      <c r="AA391" s="478"/>
      <c r="AB391" s="212">
        <f t="shared" si="105"/>
        <v>0</v>
      </c>
      <c r="AC391" s="239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  <c r="IW391" s="8"/>
      <c r="IX391" s="8"/>
      <c r="IY391" s="8"/>
      <c r="IZ391" s="8"/>
    </row>
    <row r="392" spans="1:260" customFormat="1" ht="27" hidden="1" customHeight="1" x14ac:dyDescent="0.25">
      <c r="A392" s="8"/>
      <c r="B392" s="480" t="s">
        <v>549</v>
      </c>
      <c r="C392" s="477"/>
      <c r="D392" s="347" t="s">
        <v>9</v>
      </c>
      <c r="E392" s="354" t="s">
        <v>11</v>
      </c>
      <c r="F392" s="354" t="s">
        <v>17</v>
      </c>
      <c r="G392" s="97">
        <v>2210240</v>
      </c>
      <c r="H392" s="403">
        <v>518.4</v>
      </c>
      <c r="I392" s="403"/>
      <c r="J392" s="403">
        <v>518.4</v>
      </c>
      <c r="K392" s="474">
        <v>167</v>
      </c>
      <c r="L392" s="478"/>
      <c r="M392" s="406">
        <f t="shared" si="103"/>
        <v>105.5</v>
      </c>
      <c r="N392" s="474">
        <v>105.5</v>
      </c>
      <c r="O392" s="478"/>
      <c r="P392" s="479">
        <v>524.20000000000005</v>
      </c>
      <c r="Q392" s="479">
        <v>518.4</v>
      </c>
      <c r="R392" s="408"/>
      <c r="S392" s="474">
        <v>167</v>
      </c>
      <c r="T392" s="478"/>
      <c r="U392" s="479">
        <v>524.20000000000005</v>
      </c>
      <c r="V392" s="406">
        <f t="shared" si="104"/>
        <v>0</v>
      </c>
      <c r="W392" s="474"/>
      <c r="X392" s="478"/>
      <c r="Y392" s="379">
        <v>524.20000000000005</v>
      </c>
      <c r="Z392" s="474"/>
      <c r="AA392" s="478"/>
      <c r="AB392" s="212">
        <f t="shared" si="105"/>
        <v>0</v>
      </c>
      <c r="AC392" s="239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  <c r="IW392" s="8"/>
      <c r="IX392" s="8"/>
      <c r="IY392" s="8"/>
      <c r="IZ392" s="8"/>
    </row>
    <row r="393" spans="1:260" s="153" customFormat="1" ht="54.75" hidden="1" customHeight="1" x14ac:dyDescent="0.25">
      <c r="A393" s="101"/>
      <c r="B393" s="364" t="s">
        <v>337</v>
      </c>
      <c r="C393" s="481"/>
      <c r="D393" s="365" t="s">
        <v>9</v>
      </c>
      <c r="E393" s="366" t="s">
        <v>7</v>
      </c>
      <c r="F393" s="366" t="s">
        <v>8</v>
      </c>
      <c r="G393" s="366" t="s">
        <v>338</v>
      </c>
      <c r="H393" s="404">
        <v>0</v>
      </c>
      <c r="I393" s="404"/>
      <c r="J393" s="404">
        <v>0</v>
      </c>
      <c r="K393" s="482"/>
      <c r="L393" s="482"/>
      <c r="M393" s="483">
        <f t="shared" si="103"/>
        <v>0</v>
      </c>
      <c r="N393" s="482"/>
      <c r="O393" s="482"/>
      <c r="P393" s="484">
        <v>0</v>
      </c>
      <c r="Q393" s="484">
        <v>0</v>
      </c>
      <c r="R393" s="484">
        <v>0</v>
      </c>
      <c r="S393" s="482"/>
      <c r="T393" s="482"/>
      <c r="U393" s="484">
        <v>0</v>
      </c>
      <c r="V393" s="483">
        <f t="shared" si="104"/>
        <v>0</v>
      </c>
      <c r="W393" s="482"/>
      <c r="X393" s="482"/>
      <c r="Y393" s="483">
        <f>SUM(Z393:AA393)</f>
        <v>0</v>
      </c>
      <c r="Z393" s="482"/>
      <c r="AA393" s="482"/>
      <c r="AB393" s="226">
        <f t="shared" si="105"/>
        <v>0</v>
      </c>
      <c r="AC393" s="236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  <c r="AV393" s="101"/>
      <c r="AW393" s="101"/>
      <c r="AX393" s="101"/>
      <c r="AY393" s="101"/>
      <c r="AZ393" s="101"/>
      <c r="BA393" s="101"/>
      <c r="BB393" s="101"/>
      <c r="BC393" s="101"/>
      <c r="BD393" s="101"/>
      <c r="BE393" s="101"/>
      <c r="BF393" s="101"/>
      <c r="BG393" s="101"/>
      <c r="BH393" s="101"/>
      <c r="BI393" s="101"/>
      <c r="BJ393" s="101"/>
      <c r="BK393" s="101"/>
      <c r="BL393" s="101"/>
      <c r="BM393" s="101"/>
      <c r="BN393" s="101"/>
      <c r="BO393" s="101"/>
      <c r="BP393" s="101"/>
      <c r="BQ393" s="101"/>
      <c r="BR393" s="101"/>
      <c r="BS393" s="101"/>
      <c r="BT393" s="101"/>
      <c r="BU393" s="101"/>
      <c r="BV393" s="101"/>
      <c r="BW393" s="101"/>
      <c r="BX393" s="101"/>
      <c r="BY393" s="101"/>
      <c r="BZ393" s="101"/>
      <c r="CA393" s="101"/>
      <c r="CB393" s="101"/>
      <c r="CC393" s="101"/>
      <c r="CD393" s="101"/>
      <c r="CE393" s="101"/>
      <c r="CF393" s="101"/>
      <c r="CG393" s="101"/>
      <c r="CH393" s="101"/>
      <c r="CI393" s="101"/>
      <c r="CJ393" s="101"/>
      <c r="CK393" s="101"/>
      <c r="CL393" s="101"/>
      <c r="CM393" s="101"/>
      <c r="CN393" s="101"/>
      <c r="CO393" s="101"/>
      <c r="CP393" s="101"/>
      <c r="CQ393" s="101"/>
      <c r="CR393" s="101"/>
      <c r="CS393" s="101"/>
      <c r="CT393" s="101"/>
      <c r="CU393" s="101"/>
      <c r="CV393" s="101"/>
      <c r="CW393" s="101"/>
      <c r="CX393" s="101"/>
      <c r="CY393" s="101"/>
      <c r="CZ393" s="101"/>
      <c r="DA393" s="101"/>
      <c r="DB393" s="101"/>
      <c r="DC393" s="101"/>
      <c r="DD393" s="101"/>
      <c r="DE393" s="101"/>
      <c r="DF393" s="101"/>
      <c r="DG393" s="101"/>
      <c r="DH393" s="101"/>
      <c r="DI393" s="101"/>
      <c r="DJ393" s="101"/>
      <c r="DK393" s="101"/>
      <c r="DL393" s="101"/>
      <c r="DM393" s="101"/>
      <c r="DN393" s="101"/>
      <c r="DO393" s="101"/>
      <c r="DP393" s="101"/>
      <c r="DQ393" s="101"/>
      <c r="DR393" s="101"/>
      <c r="DS393" s="101"/>
      <c r="DT393" s="101"/>
      <c r="DU393" s="101"/>
      <c r="DV393" s="101"/>
      <c r="DW393" s="101"/>
      <c r="DX393" s="101"/>
      <c r="DY393" s="101"/>
      <c r="DZ393" s="101"/>
      <c r="EA393" s="101"/>
      <c r="EB393" s="101"/>
      <c r="EC393" s="101"/>
      <c r="ED393" s="101"/>
      <c r="EE393" s="101"/>
      <c r="EF393" s="101"/>
      <c r="EG393" s="101"/>
      <c r="EH393" s="101"/>
      <c r="EI393" s="101"/>
      <c r="EJ393" s="101"/>
      <c r="EK393" s="101"/>
      <c r="EL393" s="101"/>
      <c r="EM393" s="101"/>
      <c r="EN393" s="101"/>
      <c r="EO393" s="101"/>
      <c r="EP393" s="101"/>
      <c r="EQ393" s="101"/>
      <c r="ER393" s="101"/>
      <c r="ES393" s="101"/>
      <c r="ET393" s="101"/>
      <c r="EU393" s="101"/>
      <c r="EV393" s="101"/>
      <c r="EW393" s="101"/>
      <c r="EX393" s="101"/>
      <c r="EY393" s="101"/>
      <c r="EZ393" s="101"/>
      <c r="FA393" s="101"/>
      <c r="FB393" s="101"/>
      <c r="FC393" s="101"/>
      <c r="FD393" s="101"/>
      <c r="FE393" s="101"/>
      <c r="FF393" s="101"/>
      <c r="FG393" s="101"/>
      <c r="FH393" s="101"/>
      <c r="FI393" s="101"/>
      <c r="FJ393" s="101"/>
      <c r="FK393" s="101"/>
      <c r="FL393" s="101"/>
      <c r="FM393" s="101"/>
      <c r="FN393" s="101"/>
      <c r="FO393" s="101"/>
      <c r="FP393" s="101"/>
      <c r="FQ393" s="101"/>
      <c r="FR393" s="101"/>
      <c r="FS393" s="101"/>
      <c r="FT393" s="101"/>
      <c r="FU393" s="101"/>
      <c r="FV393" s="101"/>
      <c r="FW393" s="101"/>
      <c r="FX393" s="101"/>
      <c r="FY393" s="101"/>
      <c r="FZ393" s="101"/>
      <c r="GA393" s="101"/>
      <c r="GB393" s="101"/>
      <c r="GC393" s="101"/>
      <c r="GD393" s="101"/>
      <c r="GE393" s="101"/>
      <c r="GF393" s="101"/>
      <c r="GG393" s="101"/>
      <c r="GH393" s="101"/>
      <c r="GI393" s="101"/>
      <c r="GJ393" s="101"/>
      <c r="GK393" s="101"/>
      <c r="GL393" s="101"/>
      <c r="GM393" s="101"/>
      <c r="GN393" s="101"/>
      <c r="GO393" s="101"/>
      <c r="GP393" s="101"/>
      <c r="GQ393" s="101"/>
      <c r="GR393" s="101"/>
      <c r="GS393" s="101"/>
      <c r="GT393" s="101"/>
      <c r="GU393" s="101"/>
      <c r="GV393" s="101"/>
      <c r="GW393" s="101"/>
      <c r="GX393" s="101"/>
      <c r="GY393" s="101"/>
      <c r="GZ393" s="101"/>
      <c r="HA393" s="101"/>
      <c r="HB393" s="101"/>
      <c r="HC393" s="101"/>
      <c r="HD393" s="101"/>
      <c r="HE393" s="101"/>
      <c r="HF393" s="101"/>
      <c r="HG393" s="101"/>
      <c r="HH393" s="101"/>
      <c r="HI393" s="101"/>
      <c r="HJ393" s="101"/>
      <c r="HK393" s="101"/>
      <c r="HL393" s="101"/>
      <c r="HM393" s="101"/>
      <c r="HN393" s="101"/>
      <c r="HO393" s="101"/>
      <c r="HP393" s="101"/>
      <c r="HQ393" s="101"/>
      <c r="HR393" s="101"/>
      <c r="HS393" s="101"/>
      <c r="HT393" s="101"/>
      <c r="HU393" s="101"/>
      <c r="HV393" s="101"/>
      <c r="HW393" s="101"/>
      <c r="HX393" s="101"/>
      <c r="HY393" s="101"/>
      <c r="HZ393" s="101"/>
      <c r="IA393" s="101"/>
      <c r="IB393" s="101"/>
      <c r="IC393" s="101"/>
      <c r="ID393" s="101"/>
      <c r="IE393" s="101"/>
      <c r="IF393" s="101"/>
      <c r="IG393" s="101"/>
      <c r="IH393" s="101"/>
      <c r="II393" s="101"/>
      <c r="IJ393" s="101"/>
      <c r="IK393" s="101"/>
      <c r="IL393" s="101"/>
      <c r="IM393" s="101"/>
      <c r="IN393" s="101"/>
      <c r="IO393" s="101"/>
      <c r="IP393" s="101"/>
      <c r="IQ393" s="101"/>
      <c r="IR393" s="101"/>
      <c r="IS393" s="101"/>
      <c r="IT393" s="101"/>
      <c r="IU393" s="101"/>
      <c r="IV393" s="101"/>
      <c r="IW393" s="101"/>
      <c r="IX393" s="101"/>
      <c r="IY393" s="101"/>
      <c r="IZ393" s="101"/>
    </row>
    <row r="394" spans="1:260" customFormat="1" ht="21.75" hidden="1" customHeight="1" x14ac:dyDescent="0.25">
      <c r="A394" s="8"/>
      <c r="B394" s="485" t="s">
        <v>345</v>
      </c>
      <c r="C394" s="486"/>
      <c r="D394" s="486"/>
      <c r="E394" s="487"/>
      <c r="F394" s="487"/>
      <c r="G394" s="488">
        <v>2210000</v>
      </c>
      <c r="H394" s="489">
        <f t="shared" ref="H394:AA394" si="106">SUM(H395:H400)</f>
        <v>36328.100000000006</v>
      </c>
      <c r="I394" s="489">
        <f t="shared" si="106"/>
        <v>0</v>
      </c>
      <c r="J394" s="489">
        <f>SUM(J395:J400)</f>
        <v>35338.1</v>
      </c>
      <c r="K394" s="489">
        <f t="shared" si="106"/>
        <v>0</v>
      </c>
      <c r="L394" s="489">
        <f t="shared" si="106"/>
        <v>36438.1</v>
      </c>
      <c r="M394" s="489">
        <f t="shared" si="106"/>
        <v>36438.1</v>
      </c>
      <c r="N394" s="489">
        <f t="shared" si="106"/>
        <v>0</v>
      </c>
      <c r="O394" s="489">
        <f t="shared" si="106"/>
        <v>36438.1</v>
      </c>
      <c r="P394" s="489">
        <f t="shared" si="106"/>
        <v>0</v>
      </c>
      <c r="Q394" s="408">
        <f t="shared" si="106"/>
        <v>0</v>
      </c>
      <c r="R394" s="408">
        <f t="shared" si="106"/>
        <v>0</v>
      </c>
      <c r="S394" s="408">
        <f t="shared" si="106"/>
        <v>0</v>
      </c>
      <c r="T394" s="408">
        <f t="shared" si="106"/>
        <v>27252.400000000001</v>
      </c>
      <c r="U394" s="479">
        <f t="shared" si="106"/>
        <v>0</v>
      </c>
      <c r="V394" s="408">
        <f t="shared" si="106"/>
        <v>0</v>
      </c>
      <c r="W394" s="408">
        <f t="shared" si="106"/>
        <v>0</v>
      </c>
      <c r="X394" s="408">
        <f t="shared" si="106"/>
        <v>27282.400000000001</v>
      </c>
      <c r="Y394" s="479">
        <f t="shared" si="106"/>
        <v>0</v>
      </c>
      <c r="Z394" s="408">
        <f t="shared" si="106"/>
        <v>0</v>
      </c>
      <c r="AA394" s="408">
        <f t="shared" si="106"/>
        <v>25650.2</v>
      </c>
      <c r="AB394" s="225">
        <f t="shared" ref="AB394:AB400" si="107">SUM(AC394:AD394)</f>
        <v>0</v>
      </c>
      <c r="AC394" s="239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  <c r="IW394" s="8"/>
      <c r="IX394" s="8"/>
      <c r="IY394" s="8"/>
      <c r="IZ394" s="8"/>
    </row>
    <row r="395" spans="1:260" customFormat="1" ht="96" hidden="1" customHeight="1" x14ac:dyDescent="0.25">
      <c r="A395" s="1"/>
      <c r="B395" s="334" t="s">
        <v>550</v>
      </c>
      <c r="C395" s="177"/>
      <c r="D395" s="331" t="s">
        <v>9</v>
      </c>
      <c r="E395" s="331" t="s">
        <v>12</v>
      </c>
      <c r="F395" s="331" t="s">
        <v>21</v>
      </c>
      <c r="G395" s="375" t="s">
        <v>417</v>
      </c>
      <c r="H395" s="337">
        <v>141.4</v>
      </c>
      <c r="I395" s="337"/>
      <c r="J395" s="404">
        <v>134.6</v>
      </c>
      <c r="K395" s="475"/>
      <c r="L395" s="475">
        <v>138.6</v>
      </c>
      <c r="M395" s="406">
        <f t="shared" ref="M395:M400" si="108">SUM(N395:O395)</f>
        <v>138.6</v>
      </c>
      <c r="N395" s="473"/>
      <c r="O395" s="405">
        <v>138.6</v>
      </c>
      <c r="P395" s="407"/>
      <c r="Q395" s="407"/>
      <c r="R395" s="472"/>
      <c r="S395" s="473"/>
      <c r="T395" s="526">
        <v>172.2</v>
      </c>
      <c r="U395" s="407"/>
      <c r="V395" s="406"/>
      <c r="W395" s="475"/>
      <c r="X395" s="376">
        <v>202.2</v>
      </c>
      <c r="Y395" s="379"/>
      <c r="Z395" s="475"/>
      <c r="AA395" s="376">
        <v>234.2</v>
      </c>
      <c r="AB395" s="218">
        <f t="shared" si="107"/>
        <v>0</v>
      </c>
      <c r="AC395" s="234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</row>
    <row r="396" spans="1:260" customFormat="1" ht="100.5" hidden="1" customHeight="1" x14ac:dyDescent="0.25">
      <c r="A396" s="1"/>
      <c r="B396" s="402" t="s">
        <v>551</v>
      </c>
      <c r="C396" s="177"/>
      <c r="D396" s="331" t="s">
        <v>9</v>
      </c>
      <c r="E396" s="331" t="s">
        <v>12</v>
      </c>
      <c r="F396" s="331" t="s">
        <v>21</v>
      </c>
      <c r="G396" s="375" t="s">
        <v>418</v>
      </c>
      <c r="H396" s="337">
        <v>3487.8</v>
      </c>
      <c r="I396" s="337"/>
      <c r="J396" s="404">
        <v>3487.8</v>
      </c>
      <c r="K396" s="475"/>
      <c r="L396" s="475">
        <v>3487.8</v>
      </c>
      <c r="M396" s="406">
        <f t="shared" si="108"/>
        <v>3487.8</v>
      </c>
      <c r="N396" s="473"/>
      <c r="O396" s="405">
        <v>3487.8</v>
      </c>
      <c r="P396" s="407"/>
      <c r="Q396" s="407"/>
      <c r="R396" s="472"/>
      <c r="S396" s="473"/>
      <c r="T396" s="526">
        <v>1665.4</v>
      </c>
      <c r="U396" s="407"/>
      <c r="V396" s="406"/>
      <c r="W396" s="475"/>
      <c r="X396" s="376">
        <v>1665.4</v>
      </c>
      <c r="Y396" s="379"/>
      <c r="Z396" s="475"/>
      <c r="AA396" s="376">
        <v>1665.4</v>
      </c>
      <c r="AB396" s="218">
        <f t="shared" si="107"/>
        <v>0</v>
      </c>
      <c r="AC396" s="234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</row>
    <row r="397" spans="1:260" customFormat="1" ht="35.25" hidden="1" customHeight="1" x14ac:dyDescent="0.25">
      <c r="A397" s="1"/>
      <c r="B397" s="402" t="s">
        <v>552</v>
      </c>
      <c r="C397" s="346"/>
      <c r="D397" s="331" t="s">
        <v>9</v>
      </c>
      <c r="E397" s="331" t="s">
        <v>12</v>
      </c>
      <c r="F397" s="331" t="s">
        <v>21</v>
      </c>
      <c r="G397" s="336" t="s">
        <v>419</v>
      </c>
      <c r="H397" s="337">
        <v>7855.5</v>
      </c>
      <c r="I397" s="337"/>
      <c r="J397" s="404">
        <v>7855.5</v>
      </c>
      <c r="K397" s="405"/>
      <c r="L397" s="405">
        <v>7855.5</v>
      </c>
      <c r="M397" s="406">
        <f t="shared" si="108"/>
        <v>7855.5</v>
      </c>
      <c r="N397" s="405"/>
      <c r="O397" s="405">
        <v>7855.5</v>
      </c>
      <c r="P397" s="407"/>
      <c r="Q397" s="407"/>
      <c r="R397" s="472"/>
      <c r="S397" s="405"/>
      <c r="T397" s="526">
        <v>7227</v>
      </c>
      <c r="U397" s="407"/>
      <c r="V397" s="406"/>
      <c r="W397" s="405"/>
      <c r="X397" s="339">
        <v>7227</v>
      </c>
      <c r="Y397" s="379"/>
      <c r="Z397" s="405"/>
      <c r="AA397" s="339">
        <v>7227</v>
      </c>
      <c r="AB397" s="218">
        <f t="shared" si="107"/>
        <v>0</v>
      </c>
      <c r="AC397" s="234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</row>
    <row r="398" spans="1:260" s="94" customFormat="1" ht="42.75" hidden="1" customHeight="1" x14ac:dyDescent="0.25">
      <c r="A398" s="1" t="s">
        <v>384</v>
      </c>
      <c r="B398" s="652" t="s">
        <v>553</v>
      </c>
      <c r="C398" s="490"/>
      <c r="D398" s="347" t="s">
        <v>9</v>
      </c>
      <c r="E398" s="347" t="s">
        <v>7</v>
      </c>
      <c r="F398" s="347" t="s">
        <v>11</v>
      </c>
      <c r="G398" s="491">
        <v>2215930</v>
      </c>
      <c r="H398" s="337">
        <v>5539.6</v>
      </c>
      <c r="I398" s="337"/>
      <c r="J398" s="404">
        <v>4681.5</v>
      </c>
      <c r="K398" s="492"/>
      <c r="L398" s="473">
        <v>5652.4</v>
      </c>
      <c r="M398" s="406">
        <f t="shared" si="108"/>
        <v>5652.4</v>
      </c>
      <c r="N398" s="492"/>
      <c r="O398" s="473">
        <v>5652.4</v>
      </c>
      <c r="P398" s="407"/>
      <c r="Q398" s="407"/>
      <c r="R398" s="472"/>
      <c r="S398" s="492"/>
      <c r="T398" s="337"/>
      <c r="U398" s="407"/>
      <c r="V398" s="406"/>
      <c r="W398" s="492"/>
      <c r="X398" s="337"/>
      <c r="Y398" s="379"/>
      <c r="Z398" s="492"/>
      <c r="AA398" s="337"/>
      <c r="AB398" s="227">
        <f t="shared" si="107"/>
        <v>0</v>
      </c>
      <c r="AC398" s="241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93"/>
      <c r="DB398" s="93"/>
      <c r="DC398" s="93"/>
      <c r="DD398" s="93"/>
      <c r="DE398" s="93"/>
      <c r="DF398" s="93"/>
      <c r="DG398" s="93"/>
      <c r="DH398" s="93"/>
      <c r="DI398" s="93"/>
      <c r="DJ398" s="93"/>
      <c r="DK398" s="93"/>
      <c r="DL398" s="93"/>
      <c r="DM398" s="93"/>
      <c r="DN398" s="93"/>
      <c r="DO398" s="93"/>
      <c r="DP398" s="93"/>
      <c r="DQ398" s="93"/>
      <c r="DR398" s="93"/>
      <c r="DS398" s="93"/>
      <c r="DT398" s="93"/>
      <c r="DU398" s="93"/>
      <c r="DV398" s="93"/>
      <c r="DW398" s="93"/>
      <c r="DX398" s="93"/>
      <c r="DY398" s="93"/>
      <c r="DZ398" s="93"/>
      <c r="EA398" s="93"/>
      <c r="EB398" s="93"/>
      <c r="EC398" s="93"/>
      <c r="ED398" s="93"/>
      <c r="EE398" s="93"/>
      <c r="EF398" s="93"/>
      <c r="EG398" s="93"/>
      <c r="EH398" s="93"/>
      <c r="EI398" s="93"/>
      <c r="EJ398" s="93"/>
      <c r="EK398" s="93"/>
      <c r="EL398" s="93"/>
      <c r="EM398" s="93"/>
      <c r="EN398" s="93"/>
      <c r="EO398" s="93"/>
      <c r="EP398" s="93"/>
      <c r="EQ398" s="93"/>
      <c r="ER398" s="93"/>
      <c r="ES398" s="93"/>
      <c r="ET398" s="93"/>
      <c r="EU398" s="93"/>
      <c r="EV398" s="93"/>
      <c r="EW398" s="93"/>
      <c r="EX398" s="93"/>
      <c r="EY398" s="93"/>
      <c r="EZ398" s="93"/>
      <c r="FA398" s="93"/>
      <c r="FB398" s="93"/>
      <c r="FC398" s="93"/>
      <c r="FD398" s="93"/>
      <c r="FE398" s="93"/>
      <c r="FF398" s="93"/>
      <c r="FG398" s="93"/>
      <c r="FH398" s="93"/>
      <c r="FI398" s="93"/>
      <c r="FJ398" s="93"/>
      <c r="FK398" s="93"/>
      <c r="FL398" s="93"/>
      <c r="FM398" s="93"/>
      <c r="FN398" s="93"/>
      <c r="FO398" s="93"/>
      <c r="FP398" s="93"/>
      <c r="FQ398" s="93"/>
      <c r="FR398" s="93"/>
      <c r="FS398" s="93"/>
      <c r="FT398" s="93"/>
      <c r="FU398" s="93"/>
      <c r="FV398" s="93"/>
      <c r="FW398" s="93"/>
      <c r="FX398" s="93"/>
      <c r="FY398" s="93"/>
      <c r="FZ398" s="93"/>
      <c r="GA398" s="93"/>
      <c r="GB398" s="93"/>
      <c r="GC398" s="93"/>
      <c r="GD398" s="93"/>
      <c r="GE398" s="93"/>
      <c r="GF398" s="93"/>
      <c r="GG398" s="93"/>
      <c r="GH398" s="93"/>
      <c r="GI398" s="93"/>
      <c r="GJ398" s="93"/>
      <c r="GK398" s="93"/>
      <c r="GL398" s="93"/>
      <c r="GM398" s="93"/>
      <c r="GN398" s="93"/>
      <c r="GO398" s="93"/>
      <c r="GP398" s="93"/>
      <c r="GQ398" s="93"/>
      <c r="GR398" s="93"/>
      <c r="GS398" s="93"/>
      <c r="GT398" s="93"/>
      <c r="GU398" s="93"/>
      <c r="GV398" s="93"/>
      <c r="GW398" s="93"/>
      <c r="GX398" s="93"/>
      <c r="GY398" s="93"/>
      <c r="GZ398" s="93"/>
      <c r="HA398" s="93"/>
      <c r="HB398" s="93"/>
      <c r="HC398" s="93"/>
      <c r="HD398" s="93"/>
      <c r="HE398" s="93"/>
      <c r="HF398" s="93"/>
      <c r="HG398" s="93"/>
      <c r="HH398" s="93"/>
      <c r="HI398" s="93"/>
      <c r="HJ398" s="93"/>
      <c r="HK398" s="93"/>
      <c r="HL398" s="93"/>
      <c r="HM398" s="93"/>
      <c r="HN398" s="93"/>
      <c r="HO398" s="93"/>
      <c r="HP398" s="93"/>
      <c r="HQ398" s="93"/>
      <c r="HR398" s="93"/>
      <c r="HS398" s="93"/>
      <c r="HT398" s="93"/>
      <c r="HU398" s="93"/>
      <c r="HV398" s="93"/>
      <c r="HW398" s="93"/>
      <c r="HX398" s="93"/>
      <c r="HY398" s="93"/>
      <c r="HZ398" s="93"/>
      <c r="IA398" s="93"/>
      <c r="IB398" s="93"/>
      <c r="IC398" s="93"/>
      <c r="ID398" s="93"/>
      <c r="IE398" s="93"/>
      <c r="IF398" s="93"/>
      <c r="IG398" s="93"/>
      <c r="IH398" s="93"/>
      <c r="II398" s="93"/>
      <c r="IJ398" s="93"/>
      <c r="IK398" s="93"/>
      <c r="IL398" s="93"/>
      <c r="IM398" s="93"/>
      <c r="IN398" s="93"/>
      <c r="IO398" s="93"/>
      <c r="IP398" s="93"/>
      <c r="IQ398" s="93"/>
      <c r="IR398" s="93"/>
      <c r="IS398" s="93"/>
      <c r="IT398" s="93"/>
      <c r="IU398" s="93"/>
      <c r="IV398" s="93"/>
      <c r="IW398" s="93"/>
      <c r="IX398" s="93"/>
      <c r="IY398" s="93"/>
      <c r="IZ398" s="93"/>
    </row>
    <row r="399" spans="1:260" customFormat="1" ht="54.75" hidden="1" customHeight="1" x14ac:dyDescent="0.25">
      <c r="A399" s="1" t="s">
        <v>383</v>
      </c>
      <c r="B399" s="653"/>
      <c r="C399" s="346"/>
      <c r="D399" s="331" t="s">
        <v>9</v>
      </c>
      <c r="E399" s="331" t="s">
        <v>7</v>
      </c>
      <c r="F399" s="331" t="s">
        <v>11</v>
      </c>
      <c r="G399" s="493">
        <v>2215931</v>
      </c>
      <c r="H399" s="337">
        <v>2501.8000000000002</v>
      </c>
      <c r="I399" s="337"/>
      <c r="J399" s="404">
        <v>2376.6999999999998</v>
      </c>
      <c r="K399" s="405"/>
      <c r="L399" s="405">
        <v>2501.8000000000002</v>
      </c>
      <c r="M399" s="406">
        <f t="shared" si="108"/>
        <v>2501.8000000000002</v>
      </c>
      <c r="N399" s="492"/>
      <c r="O399" s="473">
        <v>2501.8000000000002</v>
      </c>
      <c r="P399" s="407"/>
      <c r="Q399" s="407"/>
      <c r="R399" s="472"/>
      <c r="S399" s="405"/>
      <c r="T399" s="526">
        <v>2501.8000000000002</v>
      </c>
      <c r="U399" s="407"/>
      <c r="V399" s="406"/>
      <c r="W399" s="494"/>
      <c r="X399" s="339">
        <v>2501.8000000000002</v>
      </c>
      <c r="Y399" s="379"/>
      <c r="Z399" s="494"/>
      <c r="AA399" s="339">
        <v>1951.4</v>
      </c>
      <c r="AB399" s="218">
        <f t="shared" si="107"/>
        <v>0</v>
      </c>
      <c r="AC399" s="234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</row>
    <row r="400" spans="1:260" customFormat="1" ht="53.25" hidden="1" customHeight="1" x14ac:dyDescent="0.25">
      <c r="A400" s="1"/>
      <c r="B400" s="402" t="s">
        <v>554</v>
      </c>
      <c r="C400" s="346"/>
      <c r="D400" s="347" t="s">
        <v>9</v>
      </c>
      <c r="E400" s="97">
        <v>10</v>
      </c>
      <c r="F400" s="347" t="s">
        <v>22</v>
      </c>
      <c r="G400" s="354" t="s">
        <v>555</v>
      </c>
      <c r="H400" s="337">
        <v>16802</v>
      </c>
      <c r="I400" s="337"/>
      <c r="J400" s="404">
        <v>16802</v>
      </c>
      <c r="K400" s="405"/>
      <c r="L400" s="405">
        <v>16802</v>
      </c>
      <c r="M400" s="406">
        <f t="shared" si="108"/>
        <v>16802</v>
      </c>
      <c r="N400" s="405"/>
      <c r="O400" s="405">
        <v>16802</v>
      </c>
      <c r="P400" s="407"/>
      <c r="Q400" s="407"/>
      <c r="R400" s="472"/>
      <c r="S400" s="405"/>
      <c r="T400" s="339">
        <v>15686</v>
      </c>
      <c r="U400" s="407"/>
      <c r="V400" s="406"/>
      <c r="W400" s="405"/>
      <c r="X400" s="339">
        <v>15686</v>
      </c>
      <c r="Y400" s="379"/>
      <c r="Z400" s="405"/>
      <c r="AA400" s="339">
        <v>14572.2</v>
      </c>
      <c r="AB400" s="218">
        <f t="shared" si="107"/>
        <v>0</v>
      </c>
      <c r="AC400" s="234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</row>
    <row r="401" spans="1:260" customFormat="1" ht="47.25" hidden="1" customHeight="1" x14ac:dyDescent="0.25">
      <c r="A401" s="8"/>
      <c r="B401" s="470" t="s">
        <v>427</v>
      </c>
      <c r="C401" s="471" t="s">
        <v>422</v>
      </c>
      <c r="D401" s="328"/>
      <c r="E401" s="318"/>
      <c r="F401" s="318"/>
      <c r="G401" s="316" t="s">
        <v>424</v>
      </c>
      <c r="H401" s="406">
        <f>SUM(H402)</f>
        <v>25932.7</v>
      </c>
      <c r="I401" s="406">
        <f>SUM(I402)</f>
        <v>0</v>
      </c>
      <c r="J401" s="406">
        <f>SUM(J402:J404)</f>
        <v>44214.400000000001</v>
      </c>
      <c r="K401" s="406">
        <f>SUM(K402)</f>
        <v>27033.3</v>
      </c>
      <c r="L401" s="406">
        <f>SUM(L402)</f>
        <v>0</v>
      </c>
      <c r="M401" s="406">
        <f>SUM(M402)</f>
        <v>27033.3</v>
      </c>
      <c r="N401" s="406">
        <f>SUM(N402)</f>
        <v>27033.3</v>
      </c>
      <c r="O401" s="406">
        <f>SUM(O402)</f>
        <v>0</v>
      </c>
      <c r="P401" s="406">
        <f t="shared" ref="P401:AA401" si="109">SUM(P402:P404)</f>
        <v>38452.1</v>
      </c>
      <c r="Q401" s="406">
        <f t="shared" si="109"/>
        <v>0</v>
      </c>
      <c r="R401" s="406">
        <f t="shared" si="109"/>
        <v>36539.599999999999</v>
      </c>
      <c r="S401" s="406">
        <f t="shared" si="109"/>
        <v>0</v>
      </c>
      <c r="T401" s="406">
        <f t="shared" si="109"/>
        <v>0</v>
      </c>
      <c r="U401" s="406">
        <f t="shared" si="109"/>
        <v>38452.1</v>
      </c>
      <c r="V401" s="406">
        <f t="shared" si="109"/>
        <v>0</v>
      </c>
      <c r="W401" s="406">
        <f t="shared" si="109"/>
        <v>0</v>
      </c>
      <c r="X401" s="406">
        <f t="shared" si="109"/>
        <v>0</v>
      </c>
      <c r="Y401" s="406">
        <f t="shared" si="109"/>
        <v>38452.1</v>
      </c>
      <c r="Z401" s="406">
        <f t="shared" si="109"/>
        <v>0</v>
      </c>
      <c r="AA401" s="406">
        <f t="shared" si="109"/>
        <v>0</v>
      </c>
      <c r="AB401" s="25">
        <f>SUM(AB402)</f>
        <v>0</v>
      </c>
      <c r="AC401" s="25">
        <f>SUM(AC402)</f>
        <v>0</v>
      </c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  <c r="IW401" s="8"/>
      <c r="IX401" s="8"/>
      <c r="IY401" s="8"/>
      <c r="IZ401" s="8"/>
    </row>
    <row r="402" spans="1:260" customFormat="1" ht="38.25" hidden="1" customHeight="1" x14ac:dyDescent="0.25">
      <c r="A402" s="1"/>
      <c r="B402" s="495" t="s">
        <v>620</v>
      </c>
      <c r="C402" s="346"/>
      <c r="D402" s="347" t="s">
        <v>9</v>
      </c>
      <c r="E402" s="354" t="s">
        <v>11</v>
      </c>
      <c r="F402" s="354" t="s">
        <v>17</v>
      </c>
      <c r="G402" s="97" t="s">
        <v>425</v>
      </c>
      <c r="H402" s="404">
        <v>25932.7</v>
      </c>
      <c r="I402" s="404"/>
      <c r="J402" s="404">
        <v>26081.7</v>
      </c>
      <c r="K402" s="324">
        <v>27033.3</v>
      </c>
      <c r="L402" s="405"/>
      <c r="M402" s="406">
        <f>SUM(N402:O402)</f>
        <v>27033.3</v>
      </c>
      <c r="N402" s="405">
        <v>27033.3</v>
      </c>
      <c r="O402" s="405"/>
      <c r="P402" s="407">
        <v>38452.1</v>
      </c>
      <c r="Q402" s="407"/>
      <c r="R402" s="472">
        <v>36539.599999999999</v>
      </c>
      <c r="S402" s="405"/>
      <c r="T402" s="405"/>
      <c r="U402" s="407">
        <v>38452.1</v>
      </c>
      <c r="V402" s="406"/>
      <c r="W402" s="496"/>
      <c r="X402" s="405"/>
      <c r="Y402" s="407">
        <v>38452.1</v>
      </c>
      <c r="Z402" s="405"/>
      <c r="AA402" s="405"/>
      <c r="AB402" s="212">
        <f>SUM(AC402:AD402)</f>
        <v>0</v>
      </c>
      <c r="AC402" s="234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</row>
    <row r="403" spans="1:260" customFormat="1" ht="68.25" hidden="1" customHeight="1" x14ac:dyDescent="0.25">
      <c r="A403" s="1"/>
      <c r="B403" s="495" t="s">
        <v>619</v>
      </c>
      <c r="C403" s="346"/>
      <c r="D403" s="347"/>
      <c r="E403" s="354"/>
      <c r="F403" s="354"/>
      <c r="G403" s="97"/>
      <c r="H403" s="404"/>
      <c r="I403" s="404"/>
      <c r="J403" s="404">
        <v>16240.3</v>
      </c>
      <c r="K403" s="324"/>
      <c r="L403" s="405"/>
      <c r="M403" s="406"/>
      <c r="N403" s="405"/>
      <c r="O403" s="405"/>
      <c r="P403" s="407"/>
      <c r="Q403" s="407"/>
      <c r="R403" s="472"/>
      <c r="S403" s="405"/>
      <c r="T403" s="405"/>
      <c r="U403" s="407"/>
      <c r="V403" s="406"/>
      <c r="W403" s="496"/>
      <c r="X403" s="405"/>
      <c r="Y403" s="407"/>
      <c r="Z403" s="405"/>
      <c r="AA403" s="405"/>
      <c r="AB403" s="212"/>
      <c r="AC403" s="234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</row>
    <row r="404" spans="1:260" customFormat="1" ht="67.5" hidden="1" customHeight="1" x14ac:dyDescent="0.25">
      <c r="A404" s="1"/>
      <c r="B404" s="495" t="s">
        <v>618</v>
      </c>
      <c r="C404" s="346"/>
      <c r="D404" s="347"/>
      <c r="E404" s="354"/>
      <c r="F404" s="354"/>
      <c r="G404" s="97"/>
      <c r="H404" s="404"/>
      <c r="I404" s="404"/>
      <c r="J404" s="404">
        <v>1892.4</v>
      </c>
      <c r="K404" s="324"/>
      <c r="L404" s="405"/>
      <c r="M404" s="406"/>
      <c r="N404" s="405"/>
      <c r="O404" s="405"/>
      <c r="P404" s="407"/>
      <c r="Q404" s="407"/>
      <c r="R404" s="472"/>
      <c r="S404" s="405"/>
      <c r="T404" s="405"/>
      <c r="U404" s="407"/>
      <c r="V404" s="406"/>
      <c r="W404" s="496"/>
      <c r="X404" s="405"/>
      <c r="Y404" s="407"/>
      <c r="Z404" s="405"/>
      <c r="AA404" s="405"/>
      <c r="AB404" s="212"/>
      <c r="AC404" s="23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</row>
    <row r="405" spans="1:260" customFormat="1" ht="34.5" hidden="1" customHeight="1" x14ac:dyDescent="0.25">
      <c r="A405" s="8"/>
      <c r="B405" s="470" t="s">
        <v>428</v>
      </c>
      <c r="C405" s="471" t="s">
        <v>422</v>
      </c>
      <c r="D405" s="328"/>
      <c r="E405" s="318"/>
      <c r="F405" s="318"/>
      <c r="G405" s="316" t="s">
        <v>423</v>
      </c>
      <c r="H405" s="406">
        <f t="shared" ref="H405:AA405" si="110">SUM(H406:H407)</f>
        <v>112008.2</v>
      </c>
      <c r="I405" s="406">
        <f t="shared" si="110"/>
        <v>0</v>
      </c>
      <c r="J405" s="406">
        <f t="shared" si="110"/>
        <v>114380.79999999999</v>
      </c>
      <c r="K405" s="406">
        <f t="shared" si="110"/>
        <v>90298.2</v>
      </c>
      <c r="L405" s="406">
        <f t="shared" si="110"/>
        <v>0</v>
      </c>
      <c r="M405" s="406">
        <f t="shared" si="110"/>
        <v>93264.6</v>
      </c>
      <c r="N405" s="406">
        <f t="shared" si="110"/>
        <v>93264.6</v>
      </c>
      <c r="O405" s="406">
        <f t="shared" si="110"/>
        <v>0</v>
      </c>
      <c r="P405" s="406">
        <f t="shared" si="110"/>
        <v>130829.5</v>
      </c>
      <c r="Q405" s="406">
        <f t="shared" si="110"/>
        <v>0</v>
      </c>
      <c r="R405" s="406">
        <f t="shared" si="110"/>
        <v>128289.60000000001</v>
      </c>
      <c r="S405" s="406">
        <f t="shared" si="110"/>
        <v>0</v>
      </c>
      <c r="T405" s="406">
        <f t="shared" si="110"/>
        <v>0</v>
      </c>
      <c r="U405" s="406">
        <f t="shared" si="110"/>
        <v>130829.5</v>
      </c>
      <c r="V405" s="406">
        <f t="shared" si="110"/>
        <v>0</v>
      </c>
      <c r="W405" s="406">
        <f t="shared" si="110"/>
        <v>0</v>
      </c>
      <c r="X405" s="406">
        <f t="shared" si="110"/>
        <v>0</v>
      </c>
      <c r="Y405" s="406">
        <f t="shared" si="110"/>
        <v>130829.5</v>
      </c>
      <c r="Z405" s="406">
        <f t="shared" si="110"/>
        <v>0</v>
      </c>
      <c r="AA405" s="406">
        <f t="shared" si="110"/>
        <v>0</v>
      </c>
      <c r="AB405" s="225">
        <f>SUM(AC405:AD405)</f>
        <v>0</v>
      </c>
      <c r="AC405" s="239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  <c r="IW405" s="8"/>
      <c r="IX405" s="8"/>
      <c r="IY405" s="8"/>
      <c r="IZ405" s="8"/>
    </row>
    <row r="406" spans="1:260" s="47" customFormat="1" ht="36" hidden="1" customHeight="1" x14ac:dyDescent="0.25">
      <c r="A406" s="45"/>
      <c r="B406" s="495" t="s">
        <v>556</v>
      </c>
      <c r="C406" s="497"/>
      <c r="D406" s="347" t="s">
        <v>9</v>
      </c>
      <c r="E406" s="354" t="s">
        <v>12</v>
      </c>
      <c r="F406" s="347" t="s">
        <v>21</v>
      </c>
      <c r="G406" s="97">
        <v>2230059</v>
      </c>
      <c r="H406" s="403">
        <v>78496.899999999994</v>
      </c>
      <c r="I406" s="403"/>
      <c r="J406" s="403">
        <v>78984.899999999994</v>
      </c>
      <c r="K406" s="372">
        <v>60276.6</v>
      </c>
      <c r="L406" s="478"/>
      <c r="M406" s="406">
        <f>SUM(N406:O406)</f>
        <v>62941.5</v>
      </c>
      <c r="N406" s="474">
        <v>62941.5</v>
      </c>
      <c r="O406" s="478"/>
      <c r="P406" s="498">
        <v>86343.7</v>
      </c>
      <c r="Q406" s="498"/>
      <c r="R406" s="499">
        <v>84355</v>
      </c>
      <c r="S406" s="500"/>
      <c r="T406" s="501"/>
      <c r="U406" s="498">
        <v>86343.7</v>
      </c>
      <c r="V406" s="502"/>
      <c r="W406" s="500"/>
      <c r="X406" s="501"/>
      <c r="Y406" s="503">
        <v>86343.7</v>
      </c>
      <c r="Z406" s="474"/>
      <c r="AA406" s="478"/>
      <c r="AB406" s="212">
        <f>SUM(AC406:AD406)</f>
        <v>0</v>
      </c>
      <c r="AC406" s="240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  <c r="IV406" s="45"/>
      <c r="IW406" s="45"/>
      <c r="IX406" s="45"/>
      <c r="IY406" s="45"/>
      <c r="IZ406" s="45"/>
    </row>
    <row r="407" spans="1:260" customFormat="1" ht="36.75" hidden="1" customHeight="1" x14ac:dyDescent="0.25">
      <c r="A407" s="1"/>
      <c r="B407" s="495" t="s">
        <v>557</v>
      </c>
      <c r="C407" s="346"/>
      <c r="D407" s="347" t="s">
        <v>9</v>
      </c>
      <c r="E407" s="354" t="s">
        <v>11</v>
      </c>
      <c r="F407" s="354" t="s">
        <v>14</v>
      </c>
      <c r="G407" s="97">
        <v>2230059</v>
      </c>
      <c r="H407" s="404">
        <v>33511.300000000003</v>
      </c>
      <c r="I407" s="404"/>
      <c r="J407" s="404">
        <v>35395.9</v>
      </c>
      <c r="K407" s="324">
        <v>30021.599999999999</v>
      </c>
      <c r="L407" s="405"/>
      <c r="M407" s="406">
        <f>SUM(N407:O407)</f>
        <v>30323.1</v>
      </c>
      <c r="N407" s="405">
        <v>30323.1</v>
      </c>
      <c r="O407" s="405"/>
      <c r="P407" s="504">
        <v>44485.8</v>
      </c>
      <c r="Q407" s="504"/>
      <c r="R407" s="505">
        <v>43934.6</v>
      </c>
      <c r="S407" s="506"/>
      <c r="T407" s="506"/>
      <c r="U407" s="504">
        <v>44485.8</v>
      </c>
      <c r="V407" s="502"/>
      <c r="W407" s="506"/>
      <c r="X407" s="506"/>
      <c r="Y407" s="504">
        <v>44485.8</v>
      </c>
      <c r="Z407" s="405"/>
      <c r="AA407" s="405"/>
      <c r="AB407" s="212">
        <f>SUM(AC407:AD407)</f>
        <v>0</v>
      </c>
      <c r="AC407" s="234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</row>
    <row r="408" spans="1:260" ht="32.25" hidden="1" customHeight="1" thickBot="1" x14ac:dyDescent="0.3">
      <c r="B408" s="118" t="s">
        <v>594</v>
      </c>
      <c r="C408" s="119"/>
      <c r="D408" s="120"/>
      <c r="E408" s="121"/>
      <c r="F408" s="121"/>
      <c r="G408" s="122"/>
      <c r="H408" s="123" t="e">
        <f t="shared" ref="H408:AC408" si="111">SUM(H13+H28+H31+H35+H37+H50+H96+H101+H104+H142+H162+H191+H207+H229+H259+H262+H264+H276+H283+H285+H384+H386)</f>
        <v>#REF!</v>
      </c>
      <c r="I408" s="123" t="e">
        <f t="shared" si="111"/>
        <v>#REF!</v>
      </c>
      <c r="J408" s="279">
        <f t="shared" si="111"/>
        <v>3925183.0000000009</v>
      </c>
      <c r="K408" s="123">
        <f t="shared" si="111"/>
        <v>1412903.9000000001</v>
      </c>
      <c r="L408" s="123">
        <f t="shared" si="111"/>
        <v>1665583.2000000002</v>
      </c>
      <c r="M408" s="123">
        <f t="shared" si="111"/>
        <v>3501046.1</v>
      </c>
      <c r="N408" s="123">
        <f t="shared" si="111"/>
        <v>1544709</v>
      </c>
      <c r="O408" s="123">
        <f t="shared" si="111"/>
        <v>1956337.1</v>
      </c>
      <c r="P408" s="123">
        <f t="shared" si="111"/>
        <v>2369574.9000000004</v>
      </c>
      <c r="Q408" s="123">
        <f t="shared" si="111"/>
        <v>607442.69999999995</v>
      </c>
      <c r="R408" s="123">
        <f t="shared" si="111"/>
        <v>592153.10000000009</v>
      </c>
      <c r="S408" s="123">
        <f t="shared" si="111"/>
        <v>276912.90000000002</v>
      </c>
      <c r="T408" s="123">
        <f t="shared" si="111"/>
        <v>1836695.1999999997</v>
      </c>
      <c r="U408" s="123">
        <f t="shared" si="111"/>
        <v>2016146.3</v>
      </c>
      <c r="V408" s="123">
        <f t="shared" si="111"/>
        <v>0</v>
      </c>
      <c r="W408" s="123">
        <f t="shared" si="111"/>
        <v>312298.90000000002</v>
      </c>
      <c r="X408" s="123">
        <f t="shared" si="111"/>
        <v>1792277.2</v>
      </c>
      <c r="Y408" s="123">
        <f t="shared" si="111"/>
        <v>2202320.3000000003</v>
      </c>
      <c r="Z408" s="123">
        <f t="shared" si="111"/>
        <v>232076.1</v>
      </c>
      <c r="AA408" s="123">
        <f t="shared" si="111"/>
        <v>1689738.7999999998</v>
      </c>
      <c r="AB408" s="228" t="e">
        <f t="shared" si="111"/>
        <v>#REF!</v>
      </c>
      <c r="AC408" s="234" t="e">
        <f t="shared" si="111"/>
        <v>#REF!</v>
      </c>
    </row>
    <row r="409" spans="1:260" ht="39" hidden="1" customHeight="1" x14ac:dyDescent="0.25">
      <c r="B409" s="38"/>
      <c r="C409" s="39"/>
      <c r="D409" s="40"/>
      <c r="E409" s="41"/>
      <c r="F409" s="41"/>
      <c r="G409" s="42"/>
      <c r="H409" s="244"/>
      <c r="I409" s="244"/>
      <c r="J409" s="280"/>
      <c r="K409" s="43"/>
      <c r="L409" s="43"/>
      <c r="M409" s="43"/>
      <c r="N409" s="43"/>
      <c r="O409" s="43"/>
      <c r="P409" s="43"/>
      <c r="Q409" s="43"/>
      <c r="R409" s="244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234"/>
    </row>
    <row r="410" spans="1:260" customFormat="1" ht="15" hidden="1" customHeight="1" x14ac:dyDescent="0.25">
      <c r="A410" s="8"/>
      <c r="B410" s="654" t="s">
        <v>221</v>
      </c>
      <c r="C410" s="657" t="s">
        <v>24</v>
      </c>
      <c r="D410" s="660" t="s">
        <v>1</v>
      </c>
      <c r="E410" s="660" t="s">
        <v>2</v>
      </c>
      <c r="F410" s="660" t="s">
        <v>23</v>
      </c>
      <c r="G410" s="660" t="s">
        <v>3</v>
      </c>
      <c r="H410" s="676" t="s">
        <v>390</v>
      </c>
      <c r="I410" s="305"/>
      <c r="J410" s="281"/>
      <c r="K410" s="679" t="s">
        <v>4</v>
      </c>
      <c r="L410" s="680"/>
      <c r="M410" s="674" t="s">
        <v>336</v>
      </c>
      <c r="N410" s="684" t="s">
        <v>4</v>
      </c>
      <c r="O410" s="685"/>
      <c r="P410" s="671" t="s">
        <v>278</v>
      </c>
      <c r="Q410" s="674" t="s">
        <v>281</v>
      </c>
      <c r="R410" s="676" t="s">
        <v>390</v>
      </c>
      <c r="S410" s="679" t="s">
        <v>4</v>
      </c>
      <c r="T410" s="680"/>
      <c r="U410" s="132"/>
      <c r="V410" s="674" t="s">
        <v>280</v>
      </c>
      <c r="W410" s="662" t="s">
        <v>4</v>
      </c>
      <c r="X410" s="663"/>
      <c r="Y410" s="681" t="s">
        <v>279</v>
      </c>
      <c r="Z410" s="662" t="s">
        <v>4</v>
      </c>
      <c r="AA410" s="663"/>
      <c r="AB410" s="664"/>
      <c r="AC410" s="239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  <c r="IW410" s="8"/>
      <c r="IX410" s="8"/>
      <c r="IY410" s="8"/>
      <c r="IZ410" s="8"/>
    </row>
    <row r="411" spans="1:260" customFormat="1" ht="15" hidden="1" customHeight="1" x14ac:dyDescent="0.25">
      <c r="A411" s="8"/>
      <c r="B411" s="655"/>
      <c r="C411" s="658"/>
      <c r="D411" s="661"/>
      <c r="E411" s="661"/>
      <c r="F411" s="661"/>
      <c r="G411" s="661"/>
      <c r="H411" s="677"/>
      <c r="I411" s="534"/>
      <c r="J411" s="666" t="s">
        <v>329</v>
      </c>
      <c r="K411" s="669" t="s">
        <v>5</v>
      </c>
      <c r="L411" s="669" t="s">
        <v>26</v>
      </c>
      <c r="M411" s="675"/>
      <c r="N411" s="669" t="s">
        <v>5</v>
      </c>
      <c r="O411" s="669" t="s">
        <v>26</v>
      </c>
      <c r="P411" s="686"/>
      <c r="Q411" s="675"/>
      <c r="R411" s="677"/>
      <c r="S411" s="669" t="s">
        <v>5</v>
      </c>
      <c r="T411" s="669" t="s">
        <v>26</v>
      </c>
      <c r="U411" s="671" t="s">
        <v>329</v>
      </c>
      <c r="V411" s="675"/>
      <c r="W411" s="669" t="s">
        <v>5</v>
      </c>
      <c r="X411" s="669" t="s">
        <v>26</v>
      </c>
      <c r="Y411" s="682"/>
      <c r="Z411" s="669" t="s">
        <v>5</v>
      </c>
      <c r="AA411" s="669" t="s">
        <v>26</v>
      </c>
      <c r="AB411" s="665"/>
      <c r="AC411" s="239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  <c r="IW411" s="8"/>
      <c r="IX411" s="8"/>
      <c r="IY411" s="8"/>
      <c r="IZ411" s="8"/>
    </row>
    <row r="412" spans="1:260" customFormat="1" ht="15" hidden="1" customHeight="1" x14ac:dyDescent="0.25">
      <c r="A412" s="8"/>
      <c r="B412" s="655"/>
      <c r="C412" s="658"/>
      <c r="D412" s="661"/>
      <c r="E412" s="661"/>
      <c r="F412" s="661"/>
      <c r="G412" s="661"/>
      <c r="H412" s="677"/>
      <c r="I412" s="534"/>
      <c r="J412" s="667"/>
      <c r="K412" s="670"/>
      <c r="L412" s="670"/>
      <c r="M412" s="675"/>
      <c r="N412" s="670"/>
      <c r="O412" s="670"/>
      <c r="P412" s="686"/>
      <c r="Q412" s="675"/>
      <c r="R412" s="677"/>
      <c r="S412" s="670"/>
      <c r="T412" s="670"/>
      <c r="U412" s="672"/>
      <c r="V412" s="675"/>
      <c r="W412" s="670"/>
      <c r="X412" s="670"/>
      <c r="Y412" s="682"/>
      <c r="Z412" s="670"/>
      <c r="AA412" s="670"/>
      <c r="AB412" s="665"/>
      <c r="AC412" s="239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  <c r="IW412" s="8"/>
      <c r="IX412" s="8"/>
      <c r="IY412" s="8"/>
      <c r="IZ412" s="8"/>
    </row>
    <row r="413" spans="1:260" customFormat="1" ht="12.75" hidden="1" customHeight="1" x14ac:dyDescent="0.25">
      <c r="A413" s="8"/>
      <c r="B413" s="656"/>
      <c r="C413" s="659"/>
      <c r="D413" s="661"/>
      <c r="E413" s="661"/>
      <c r="F413" s="661"/>
      <c r="G413" s="661"/>
      <c r="H413" s="678"/>
      <c r="I413" s="535"/>
      <c r="J413" s="668"/>
      <c r="K413" s="670"/>
      <c r="L413" s="670"/>
      <c r="M413" s="675"/>
      <c r="N413" s="670"/>
      <c r="O413" s="670"/>
      <c r="P413" s="687"/>
      <c r="Q413" s="675"/>
      <c r="R413" s="678"/>
      <c r="S413" s="670"/>
      <c r="T413" s="670"/>
      <c r="U413" s="673"/>
      <c r="V413" s="675"/>
      <c r="W413" s="670"/>
      <c r="X413" s="670"/>
      <c r="Y413" s="682"/>
      <c r="Z413" s="670"/>
      <c r="AA413" s="670"/>
      <c r="AB413" s="665"/>
      <c r="AC413" s="239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  <c r="IW413" s="8"/>
      <c r="IX413" s="8"/>
      <c r="IY413" s="8"/>
      <c r="IZ413" s="8"/>
    </row>
    <row r="414" spans="1:260" customFormat="1" ht="14.25" hidden="1" customHeight="1" x14ac:dyDescent="0.25">
      <c r="A414" s="8"/>
      <c r="B414" s="537" t="s">
        <v>192</v>
      </c>
      <c r="C414" s="537"/>
      <c r="D414" s="532">
        <v>2</v>
      </c>
      <c r="E414" s="532">
        <v>3</v>
      </c>
      <c r="F414" s="532">
        <v>4</v>
      </c>
      <c r="G414" s="532">
        <v>2</v>
      </c>
      <c r="H414" s="242">
        <v>3</v>
      </c>
      <c r="I414" s="242"/>
      <c r="J414" s="106">
        <v>4</v>
      </c>
      <c r="K414" s="103"/>
      <c r="L414" s="103"/>
      <c r="M414" s="533">
        <v>6</v>
      </c>
      <c r="N414" s="537">
        <v>7</v>
      </c>
      <c r="O414" s="537">
        <v>8</v>
      </c>
      <c r="P414" s="127">
        <v>5</v>
      </c>
      <c r="Q414" s="533">
        <v>10</v>
      </c>
      <c r="R414" s="242">
        <v>6</v>
      </c>
      <c r="S414" s="537">
        <v>11</v>
      </c>
      <c r="T414" s="537">
        <v>7</v>
      </c>
      <c r="U414" s="127">
        <v>8</v>
      </c>
      <c r="V414" s="533">
        <v>14</v>
      </c>
      <c r="W414" s="537">
        <v>15</v>
      </c>
      <c r="X414" s="537">
        <v>9</v>
      </c>
      <c r="Y414" s="131">
        <v>10</v>
      </c>
      <c r="Z414" s="537"/>
      <c r="AA414" s="537">
        <v>11</v>
      </c>
      <c r="AB414" s="229">
        <v>18</v>
      </c>
      <c r="AC414" s="239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  <c r="IW414" s="8"/>
      <c r="IX414" s="8"/>
      <c r="IY414" s="8"/>
      <c r="IZ414" s="8"/>
    </row>
    <row r="415" spans="1:260" customFormat="1" ht="27" hidden="1" customHeight="1" x14ac:dyDescent="0.25">
      <c r="A415" s="8"/>
      <c r="B415" s="55" t="s">
        <v>401</v>
      </c>
      <c r="C415" s="56"/>
      <c r="D415" s="57" t="s">
        <v>182</v>
      </c>
      <c r="E415" s="58"/>
      <c r="F415" s="58"/>
      <c r="G415" s="59"/>
      <c r="H415" s="60">
        <f>SUM(H416:H422)</f>
        <v>19293.699999999997</v>
      </c>
      <c r="I415" s="60">
        <f>SUM(I416:I422)</f>
        <v>0</v>
      </c>
      <c r="J415" s="298">
        <f>SUM(J416:J422)</f>
        <v>20455.7</v>
      </c>
      <c r="K415" s="60">
        <f>SUM(K416:K422)</f>
        <v>19125.099999999999</v>
      </c>
      <c r="L415" s="60">
        <f>SUM(L416:L422)</f>
        <v>0</v>
      </c>
      <c r="M415" s="60">
        <f>SUM(N415:O415)</f>
        <v>19179.199999999997</v>
      </c>
      <c r="N415" s="60">
        <f t="shared" ref="N415:U415" si="112">SUM(N416:N422)</f>
        <v>19179.199999999997</v>
      </c>
      <c r="O415" s="60">
        <f t="shared" si="112"/>
        <v>0</v>
      </c>
      <c r="P415" s="298">
        <f t="shared" si="112"/>
        <v>19225</v>
      </c>
      <c r="Q415" s="60">
        <f t="shared" si="112"/>
        <v>19225</v>
      </c>
      <c r="R415" s="60">
        <f t="shared" si="112"/>
        <v>19185</v>
      </c>
      <c r="S415" s="60">
        <f t="shared" si="112"/>
        <v>19709.5</v>
      </c>
      <c r="T415" s="60">
        <f t="shared" si="112"/>
        <v>0</v>
      </c>
      <c r="U415" s="60">
        <f t="shared" si="112"/>
        <v>19187</v>
      </c>
      <c r="V415" s="60">
        <f t="shared" ref="V415:V423" si="113">SUM(W415:X415)</f>
        <v>19187</v>
      </c>
      <c r="W415" s="60">
        <f>SUM(W416:W422)</f>
        <v>19187</v>
      </c>
      <c r="X415" s="60">
        <f>SUM(X416:X422)</f>
        <v>0</v>
      </c>
      <c r="Y415" s="60">
        <f>SUM(Y416:Y422)</f>
        <v>19187</v>
      </c>
      <c r="Z415" s="60">
        <f>SUM(Z416:Z422)</f>
        <v>19187</v>
      </c>
      <c r="AA415" s="60">
        <f>SUM(AA416:AA422)</f>
        <v>0</v>
      </c>
      <c r="AB415" s="230">
        <f>SUM(AC415:AD415)</f>
        <v>21600</v>
      </c>
      <c r="AC415" s="239">
        <v>21600</v>
      </c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  <c r="IW415" s="8"/>
      <c r="IX415" s="8"/>
      <c r="IY415" s="8"/>
      <c r="IZ415" s="8"/>
    </row>
    <row r="416" spans="1:260" customFormat="1" ht="30" hidden="1" customHeight="1" x14ac:dyDescent="0.25">
      <c r="A416" s="1"/>
      <c r="B416" s="33" t="s">
        <v>367</v>
      </c>
      <c r="C416" s="33"/>
      <c r="D416" s="10" t="s">
        <v>182</v>
      </c>
      <c r="E416" s="15" t="s">
        <v>12</v>
      </c>
      <c r="F416" s="15" t="s">
        <v>7</v>
      </c>
      <c r="G416" s="30">
        <v>4010211</v>
      </c>
      <c r="H416" s="109">
        <v>4703.6000000000004</v>
      </c>
      <c r="I416" s="109"/>
      <c r="J416" s="109">
        <v>6015.1</v>
      </c>
      <c r="K416" s="22">
        <v>4202.3</v>
      </c>
      <c r="L416" s="9"/>
      <c r="M416" s="25">
        <f t="shared" ref="M416:M422" si="114">SUM(N416:O416)</f>
        <v>4202.3</v>
      </c>
      <c r="N416" s="9">
        <v>4202.3</v>
      </c>
      <c r="O416" s="9"/>
      <c r="P416" s="126">
        <v>4895.3999999999996</v>
      </c>
      <c r="Q416" s="126">
        <v>4895.3999999999996</v>
      </c>
      <c r="R416" s="299">
        <v>4895.3999999999996</v>
      </c>
      <c r="S416" s="9">
        <v>4360.5</v>
      </c>
      <c r="T416" s="9"/>
      <c r="U416" s="126">
        <v>4895.3999999999996</v>
      </c>
      <c r="V416" s="25">
        <f t="shared" si="113"/>
        <v>4895.3999999999996</v>
      </c>
      <c r="W416" s="9">
        <v>4895.3999999999996</v>
      </c>
      <c r="X416" s="9"/>
      <c r="Y416" s="126">
        <v>4895.3999999999996</v>
      </c>
      <c r="Z416" s="109">
        <v>4895.3999999999996</v>
      </c>
      <c r="AA416" s="9"/>
      <c r="AB416" s="212">
        <f>SUM(AC416:AD416)</f>
        <v>0</v>
      </c>
      <c r="AC416" s="234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</row>
    <row r="417" spans="1:260" customFormat="1" ht="31.5" hidden="1" customHeight="1" x14ac:dyDescent="0.25">
      <c r="A417" s="8"/>
      <c r="B417" s="3" t="s">
        <v>387</v>
      </c>
      <c r="C417" s="537"/>
      <c r="D417" s="10" t="s">
        <v>182</v>
      </c>
      <c r="E417" s="15" t="s">
        <v>12</v>
      </c>
      <c r="F417" s="15" t="s">
        <v>7</v>
      </c>
      <c r="G417" s="30">
        <v>4010212</v>
      </c>
      <c r="H417" s="109">
        <v>3476</v>
      </c>
      <c r="I417" s="109"/>
      <c r="J417" s="109">
        <v>3299.8</v>
      </c>
      <c r="K417" s="29">
        <v>2163.5</v>
      </c>
      <c r="L417" s="53"/>
      <c r="M417" s="25">
        <f t="shared" si="114"/>
        <v>2163.5</v>
      </c>
      <c r="N417" s="11">
        <v>2163.5</v>
      </c>
      <c r="O417" s="53"/>
      <c r="P417" s="126">
        <v>3611.1</v>
      </c>
      <c r="Q417" s="126">
        <v>3611.1</v>
      </c>
      <c r="R417" s="299">
        <v>3611.1</v>
      </c>
      <c r="S417" s="11">
        <v>2237.1</v>
      </c>
      <c r="T417" s="53"/>
      <c r="U417" s="126">
        <v>3611.1</v>
      </c>
      <c r="V417" s="25">
        <f t="shared" si="113"/>
        <v>3611.1</v>
      </c>
      <c r="W417" s="11">
        <v>3611.1</v>
      </c>
      <c r="X417" s="53"/>
      <c r="Y417" s="126">
        <v>3611.1</v>
      </c>
      <c r="Z417" s="109">
        <v>3611.1</v>
      </c>
      <c r="AA417" s="53"/>
      <c r="AB417" s="212">
        <f>SUM(AC417:AD417)</f>
        <v>0</v>
      </c>
      <c r="AC417" s="239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  <c r="IW417" s="8"/>
      <c r="IX417" s="8"/>
      <c r="IY417" s="8"/>
      <c r="IZ417" s="8"/>
    </row>
    <row r="418" spans="1:260" customFormat="1" ht="38.25" hidden="1" customHeight="1" x14ac:dyDescent="0.25">
      <c r="A418" s="8"/>
      <c r="B418" s="3" t="s">
        <v>183</v>
      </c>
      <c r="C418" s="537"/>
      <c r="D418" s="10" t="s">
        <v>368</v>
      </c>
      <c r="E418" s="15" t="s">
        <v>12</v>
      </c>
      <c r="F418" s="15" t="s">
        <v>7</v>
      </c>
      <c r="G418" s="30">
        <v>4010204</v>
      </c>
      <c r="H418" s="109">
        <v>10009.5</v>
      </c>
      <c r="I418" s="109"/>
      <c r="J418" s="109">
        <v>10036.200000000001</v>
      </c>
      <c r="K418" s="29">
        <v>11761.3</v>
      </c>
      <c r="L418" s="53"/>
      <c r="M418" s="25">
        <f t="shared" si="114"/>
        <v>11665.3</v>
      </c>
      <c r="N418" s="11">
        <v>11665.3</v>
      </c>
      <c r="O418" s="53"/>
      <c r="P418" s="126">
        <v>9469.4</v>
      </c>
      <c r="Q418" s="126">
        <v>9469.4</v>
      </c>
      <c r="R418" s="299">
        <v>9469.4</v>
      </c>
      <c r="S418" s="21">
        <v>12113.9</v>
      </c>
      <c r="T418" s="53"/>
      <c r="U418" s="126">
        <v>9469.4</v>
      </c>
      <c r="V418" s="25">
        <f t="shared" si="113"/>
        <v>9469.4</v>
      </c>
      <c r="W418" s="11">
        <v>9469.4</v>
      </c>
      <c r="X418" s="53"/>
      <c r="Y418" s="126">
        <v>9469.4</v>
      </c>
      <c r="Z418" s="109">
        <v>9469.4</v>
      </c>
      <c r="AA418" s="53"/>
      <c r="AB418" s="212">
        <f t="shared" ref="AB418:AB429" si="115">SUM(AC418:AD418)</f>
        <v>0</v>
      </c>
      <c r="AC418" s="239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  <c r="IW418" s="8"/>
      <c r="IX418" s="8"/>
      <c r="IY418" s="8"/>
      <c r="IZ418" s="8"/>
    </row>
    <row r="419" spans="1:260" customFormat="1" ht="46.5" hidden="1" customHeight="1" x14ac:dyDescent="0.25">
      <c r="A419" s="8"/>
      <c r="B419" s="32" t="s">
        <v>330</v>
      </c>
      <c r="C419" s="44"/>
      <c r="D419" s="10" t="s">
        <v>182</v>
      </c>
      <c r="E419" s="15" t="s">
        <v>12</v>
      </c>
      <c r="F419" s="15" t="s">
        <v>21</v>
      </c>
      <c r="G419" s="117">
        <v>4010240</v>
      </c>
      <c r="H419" s="109">
        <v>156</v>
      </c>
      <c r="I419" s="109"/>
      <c r="J419" s="109">
        <v>156</v>
      </c>
      <c r="K419" s="29">
        <v>237</v>
      </c>
      <c r="L419" s="53"/>
      <c r="M419" s="25">
        <f t="shared" si="114"/>
        <v>258</v>
      </c>
      <c r="N419" s="11">
        <v>258</v>
      </c>
      <c r="O419" s="53"/>
      <c r="P419" s="126">
        <v>240</v>
      </c>
      <c r="Q419" s="126">
        <v>240</v>
      </c>
      <c r="R419" s="299">
        <v>200</v>
      </c>
      <c r="S419" s="11">
        <v>237</v>
      </c>
      <c r="T419" s="53"/>
      <c r="U419" s="126">
        <v>240</v>
      </c>
      <c r="V419" s="25">
        <f t="shared" si="113"/>
        <v>240</v>
      </c>
      <c r="W419" s="11">
        <v>240</v>
      </c>
      <c r="X419" s="53"/>
      <c r="Y419" s="126">
        <v>240</v>
      </c>
      <c r="Z419" s="109">
        <v>240</v>
      </c>
      <c r="AA419" s="53"/>
      <c r="AB419" s="212">
        <f t="shared" si="115"/>
        <v>0</v>
      </c>
      <c r="AC419" s="239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  <c r="IW419" s="8"/>
      <c r="IX419" s="8"/>
      <c r="IY419" s="8"/>
      <c r="IZ419" s="8"/>
    </row>
    <row r="420" spans="1:260" customFormat="1" ht="33.75" hidden="1" customHeight="1" x14ac:dyDescent="0.25">
      <c r="A420" s="8"/>
      <c r="B420" s="32" t="s">
        <v>331</v>
      </c>
      <c r="C420" s="44"/>
      <c r="D420" s="10" t="s">
        <v>182</v>
      </c>
      <c r="E420" s="15" t="s">
        <v>12</v>
      </c>
      <c r="F420" s="15" t="s">
        <v>21</v>
      </c>
      <c r="G420" s="117" t="s">
        <v>334</v>
      </c>
      <c r="H420" s="109">
        <v>549</v>
      </c>
      <c r="I420" s="109"/>
      <c r="J420" s="109">
        <v>549</v>
      </c>
      <c r="K420" s="29">
        <v>537</v>
      </c>
      <c r="L420" s="53"/>
      <c r="M420" s="25">
        <f t="shared" si="114"/>
        <v>549</v>
      </c>
      <c r="N420" s="11">
        <v>549</v>
      </c>
      <c r="O420" s="53"/>
      <c r="P420" s="126">
        <v>575</v>
      </c>
      <c r="Q420" s="126">
        <v>575</v>
      </c>
      <c r="R420" s="299">
        <v>575</v>
      </c>
      <c r="S420" s="11">
        <v>537</v>
      </c>
      <c r="T420" s="53"/>
      <c r="U420" s="126">
        <v>537</v>
      </c>
      <c r="V420" s="25">
        <f t="shared" si="113"/>
        <v>537</v>
      </c>
      <c r="W420" s="11">
        <v>537</v>
      </c>
      <c r="X420" s="53"/>
      <c r="Y420" s="126">
        <v>537</v>
      </c>
      <c r="Z420" s="109">
        <v>537</v>
      </c>
      <c r="AA420" s="53"/>
      <c r="AB420" s="212"/>
      <c r="AC420" s="239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  <c r="IW420" s="8"/>
      <c r="IX420" s="8"/>
      <c r="IY420" s="8"/>
      <c r="IZ420" s="8"/>
    </row>
    <row r="421" spans="1:260" customFormat="1" ht="29.25" hidden="1" customHeight="1" x14ac:dyDescent="0.25">
      <c r="A421" s="8"/>
      <c r="B421" s="32" t="s">
        <v>333</v>
      </c>
      <c r="C421" s="44"/>
      <c r="D421" s="10" t="s">
        <v>9</v>
      </c>
      <c r="E421" s="15" t="s">
        <v>12</v>
      </c>
      <c r="F421" s="15" t="s">
        <v>21</v>
      </c>
      <c r="G421" s="30">
        <v>4010240</v>
      </c>
      <c r="H421" s="109">
        <v>139</v>
      </c>
      <c r="I421" s="109"/>
      <c r="J421" s="109">
        <v>139</v>
      </c>
      <c r="K421" s="29"/>
      <c r="L421" s="53"/>
      <c r="M421" s="25">
        <f t="shared" si="114"/>
        <v>141.1</v>
      </c>
      <c r="N421" s="11">
        <v>141.1</v>
      </c>
      <c r="O421" s="53"/>
      <c r="P421" s="126">
        <v>182</v>
      </c>
      <c r="Q421" s="126">
        <v>182</v>
      </c>
      <c r="R421" s="299">
        <v>182</v>
      </c>
      <c r="S421" s="11"/>
      <c r="T421" s="53"/>
      <c r="U421" s="126">
        <v>182</v>
      </c>
      <c r="V421" s="25">
        <f t="shared" si="113"/>
        <v>182</v>
      </c>
      <c r="W421" s="11">
        <v>182</v>
      </c>
      <c r="X421" s="53"/>
      <c r="Y421" s="126">
        <v>182</v>
      </c>
      <c r="Z421" s="109">
        <v>182</v>
      </c>
      <c r="AA421" s="53"/>
      <c r="AB421" s="212"/>
      <c r="AC421" s="239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  <c r="IW421" s="8"/>
      <c r="IX421" s="8"/>
      <c r="IY421" s="8"/>
      <c r="IZ421" s="8"/>
    </row>
    <row r="422" spans="1:260" customFormat="1" ht="31.5" hidden="1" customHeight="1" x14ac:dyDescent="0.25">
      <c r="A422" s="8"/>
      <c r="B422" s="54" t="s">
        <v>201</v>
      </c>
      <c r="C422" s="44"/>
      <c r="D422" s="10" t="s">
        <v>368</v>
      </c>
      <c r="E422" s="15" t="s">
        <v>11</v>
      </c>
      <c r="F422" s="15" t="s">
        <v>17</v>
      </c>
      <c r="G422" s="30">
        <v>4010240</v>
      </c>
      <c r="H422" s="109">
        <v>260.60000000000002</v>
      </c>
      <c r="I422" s="109"/>
      <c r="J422" s="109">
        <v>260.60000000000002</v>
      </c>
      <c r="K422" s="29">
        <v>224</v>
      </c>
      <c r="L422" s="53"/>
      <c r="M422" s="25">
        <f t="shared" si="114"/>
        <v>200</v>
      </c>
      <c r="N422" s="11">
        <v>200</v>
      </c>
      <c r="O422" s="53"/>
      <c r="P422" s="126">
        <v>252.1</v>
      </c>
      <c r="Q422" s="126">
        <v>252.1</v>
      </c>
      <c r="R422" s="299">
        <v>252.1</v>
      </c>
      <c r="S422" s="11">
        <v>224</v>
      </c>
      <c r="T422" s="53"/>
      <c r="U422" s="126">
        <v>252.1</v>
      </c>
      <c r="V422" s="25">
        <f t="shared" si="113"/>
        <v>252.1</v>
      </c>
      <c r="W422" s="11">
        <v>252.1</v>
      </c>
      <c r="X422" s="53"/>
      <c r="Y422" s="126">
        <v>252.1</v>
      </c>
      <c r="Z422" s="109">
        <v>252.1</v>
      </c>
      <c r="AA422" s="53"/>
      <c r="AB422" s="212">
        <f t="shared" si="115"/>
        <v>0</v>
      </c>
      <c r="AC422" s="239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  <c r="IW422" s="8"/>
      <c r="IX422" s="8"/>
      <c r="IY422" s="8"/>
      <c r="IZ422" s="8"/>
    </row>
    <row r="423" spans="1:260" customFormat="1" ht="30.75" hidden="1" customHeight="1" x14ac:dyDescent="0.25">
      <c r="A423" s="8"/>
      <c r="B423" s="50" t="s">
        <v>400</v>
      </c>
      <c r="C423" s="51"/>
      <c r="D423" s="28" t="s">
        <v>184</v>
      </c>
      <c r="E423" s="27"/>
      <c r="F423" s="27"/>
      <c r="G423" s="26"/>
      <c r="H423" s="52">
        <f>SUM(H424:H429)</f>
        <v>12142.900000000003</v>
      </c>
      <c r="I423" s="52">
        <f>SUM(I424:I429)</f>
        <v>0</v>
      </c>
      <c r="J423" s="297">
        <f>SUM(J424:J429)</f>
        <v>12152.800000000001</v>
      </c>
      <c r="K423" s="52">
        <f>SUM(K424:K429)</f>
        <v>15082.499999999998</v>
      </c>
      <c r="L423" s="52">
        <f>SUM(L424:L429)</f>
        <v>0</v>
      </c>
      <c r="M423" s="52">
        <f>SUM(N423:O423)</f>
        <v>13316.3</v>
      </c>
      <c r="N423" s="52">
        <f t="shared" ref="N423:U423" si="116">SUM(N424:N429)</f>
        <v>13316.3</v>
      </c>
      <c r="O423" s="52">
        <f t="shared" si="116"/>
        <v>0</v>
      </c>
      <c r="P423" s="52">
        <f t="shared" si="116"/>
        <v>13000.2</v>
      </c>
      <c r="Q423" s="52">
        <f t="shared" si="116"/>
        <v>13000.2</v>
      </c>
      <c r="R423" s="52">
        <f t="shared" si="116"/>
        <v>12985.2</v>
      </c>
      <c r="S423" s="52">
        <f t="shared" si="116"/>
        <v>15570.899999999998</v>
      </c>
      <c r="T423" s="52">
        <f t="shared" si="116"/>
        <v>0</v>
      </c>
      <c r="U423" s="52">
        <f t="shared" si="116"/>
        <v>13000.2</v>
      </c>
      <c r="V423" s="52">
        <f t="shared" si="113"/>
        <v>13000.2</v>
      </c>
      <c r="W423" s="52">
        <f>SUM(W424:W429)</f>
        <v>13000.2</v>
      </c>
      <c r="X423" s="52">
        <f>SUM(X424:X429)</f>
        <v>0</v>
      </c>
      <c r="Y423" s="52">
        <f>SUM(Y424:Y429)</f>
        <v>13000.2</v>
      </c>
      <c r="Z423" s="52">
        <f>SUM(Z424:Z429)</f>
        <v>13000.2</v>
      </c>
      <c r="AA423" s="52">
        <f>SUM(AA424:AA429)</f>
        <v>0</v>
      </c>
      <c r="AB423" s="225">
        <f>SUM(AC423:AD423)</f>
        <v>12200</v>
      </c>
      <c r="AC423" s="239">
        <v>12200</v>
      </c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  <c r="IW423" s="8"/>
      <c r="IX423" s="8"/>
      <c r="IY423" s="8"/>
      <c r="IZ423" s="8"/>
    </row>
    <row r="424" spans="1:260" customFormat="1" ht="27.75" hidden="1" customHeight="1" x14ac:dyDescent="0.25">
      <c r="A424" s="1"/>
      <c r="B424" s="3" t="s">
        <v>185</v>
      </c>
      <c r="C424" s="33"/>
      <c r="D424" s="10" t="s">
        <v>184</v>
      </c>
      <c r="E424" s="15" t="s">
        <v>12</v>
      </c>
      <c r="F424" s="15" t="s">
        <v>22</v>
      </c>
      <c r="G424" s="30">
        <v>4010224</v>
      </c>
      <c r="H424" s="109">
        <v>4312.1000000000004</v>
      </c>
      <c r="I424" s="109"/>
      <c r="J424" s="109">
        <v>4312.1000000000004</v>
      </c>
      <c r="K424" s="22">
        <v>4138.1000000000004</v>
      </c>
      <c r="L424" s="9"/>
      <c r="M424" s="25">
        <f t="shared" ref="M424:M429" si="117">SUM(N424:O424)</f>
        <v>4138.1000000000004</v>
      </c>
      <c r="N424" s="9">
        <v>4138.1000000000004</v>
      </c>
      <c r="O424" s="9"/>
      <c r="P424" s="126">
        <v>4460</v>
      </c>
      <c r="Q424" s="126">
        <v>4460</v>
      </c>
      <c r="R424" s="299">
        <v>4460</v>
      </c>
      <c r="S424" s="9">
        <v>4289.7</v>
      </c>
      <c r="T424" s="9"/>
      <c r="U424" s="126">
        <v>4460</v>
      </c>
      <c r="V424" s="25">
        <f t="shared" ref="V424:V429" si="118">SUM(W424:X424)</f>
        <v>4460</v>
      </c>
      <c r="W424" s="9">
        <v>4460</v>
      </c>
      <c r="X424" s="9"/>
      <c r="Y424" s="128">
        <v>4460</v>
      </c>
      <c r="Z424" s="109">
        <v>4460</v>
      </c>
      <c r="AA424" s="9"/>
      <c r="AB424" s="212">
        <f t="shared" si="115"/>
        <v>0</v>
      </c>
      <c r="AC424" s="23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</row>
    <row r="425" spans="1:260" customFormat="1" ht="44.25" hidden="1" customHeight="1" x14ac:dyDescent="0.25">
      <c r="A425" s="8"/>
      <c r="B425" s="3" t="s">
        <v>186</v>
      </c>
      <c r="C425" s="537"/>
      <c r="D425" s="10" t="s">
        <v>184</v>
      </c>
      <c r="E425" s="15" t="s">
        <v>12</v>
      </c>
      <c r="F425" s="15" t="s">
        <v>22</v>
      </c>
      <c r="G425" s="30">
        <v>4010204</v>
      </c>
      <c r="H425" s="109">
        <v>7398.8</v>
      </c>
      <c r="I425" s="109"/>
      <c r="J425" s="109">
        <v>7408.7</v>
      </c>
      <c r="K425" s="29">
        <v>10058.799999999999</v>
      </c>
      <c r="L425" s="53"/>
      <c r="M425" s="25">
        <f t="shared" si="117"/>
        <v>8396.6</v>
      </c>
      <c r="N425" s="11">
        <v>8396.6</v>
      </c>
      <c r="O425" s="53"/>
      <c r="P425" s="126">
        <v>8020.7</v>
      </c>
      <c r="Q425" s="126">
        <v>8020.7</v>
      </c>
      <c r="R425" s="299">
        <v>8020.7</v>
      </c>
      <c r="S425" s="21">
        <v>10395.6</v>
      </c>
      <c r="T425" s="53"/>
      <c r="U425" s="126">
        <v>8020.7</v>
      </c>
      <c r="V425" s="25">
        <f t="shared" si="118"/>
        <v>8020.7</v>
      </c>
      <c r="W425" s="11">
        <v>8020.7</v>
      </c>
      <c r="X425" s="53"/>
      <c r="Y425" s="128">
        <v>8020.7</v>
      </c>
      <c r="Z425" s="109">
        <v>8020.7</v>
      </c>
      <c r="AA425" s="53"/>
      <c r="AB425" s="212">
        <f t="shared" si="115"/>
        <v>0</v>
      </c>
      <c r="AC425" s="239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  <c r="IW425" s="8"/>
      <c r="IX425" s="8"/>
      <c r="IY425" s="8"/>
      <c r="IZ425" s="8"/>
    </row>
    <row r="426" spans="1:260" customFormat="1" ht="35.25" hidden="1" customHeight="1" x14ac:dyDescent="0.25">
      <c r="A426" s="8"/>
      <c r="B426" s="32" t="s">
        <v>442</v>
      </c>
      <c r="C426" s="44"/>
      <c r="D426" s="10" t="s">
        <v>369</v>
      </c>
      <c r="E426" s="15" t="s">
        <v>12</v>
      </c>
      <c r="F426" s="15" t="s">
        <v>21</v>
      </c>
      <c r="G426" s="30">
        <v>4010240</v>
      </c>
      <c r="H426" s="109">
        <v>87.7</v>
      </c>
      <c r="I426" s="109"/>
      <c r="J426" s="109">
        <v>87.7</v>
      </c>
      <c r="K426" s="29">
        <v>267.5</v>
      </c>
      <c r="L426" s="53"/>
      <c r="M426" s="25">
        <f t="shared" si="117"/>
        <v>226</v>
      </c>
      <c r="N426" s="11">
        <v>226</v>
      </c>
      <c r="O426" s="53"/>
      <c r="P426" s="126">
        <v>105</v>
      </c>
      <c r="Q426" s="126">
        <v>105</v>
      </c>
      <c r="R426" s="299">
        <v>90</v>
      </c>
      <c r="S426" s="11">
        <v>267.5</v>
      </c>
      <c r="T426" s="53"/>
      <c r="U426" s="126">
        <v>105</v>
      </c>
      <c r="V426" s="25">
        <f t="shared" si="118"/>
        <v>105</v>
      </c>
      <c r="W426" s="11">
        <v>105</v>
      </c>
      <c r="X426" s="53"/>
      <c r="Y426" s="128">
        <v>105</v>
      </c>
      <c r="Z426" s="109">
        <v>105</v>
      </c>
      <c r="AA426" s="53"/>
      <c r="AB426" s="212"/>
      <c r="AC426" s="239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  <c r="IW426" s="8"/>
      <c r="IX426" s="8"/>
      <c r="IY426" s="8"/>
      <c r="IZ426" s="8"/>
    </row>
    <row r="427" spans="1:260" customFormat="1" ht="35.25" hidden="1" customHeight="1" x14ac:dyDescent="0.25">
      <c r="A427" s="8"/>
      <c r="B427" s="32" t="s">
        <v>443</v>
      </c>
      <c r="C427" s="44"/>
      <c r="D427" s="10" t="s">
        <v>369</v>
      </c>
      <c r="E427" s="15" t="s">
        <v>12</v>
      </c>
      <c r="F427" s="15" t="s">
        <v>21</v>
      </c>
      <c r="G427" s="30">
        <v>4010240</v>
      </c>
      <c r="H427" s="109">
        <v>109.6</v>
      </c>
      <c r="I427" s="109"/>
      <c r="J427" s="109">
        <v>109.6</v>
      </c>
      <c r="K427" s="29">
        <v>267.5</v>
      </c>
      <c r="L427" s="53"/>
      <c r="M427" s="25">
        <f t="shared" si="117"/>
        <v>226</v>
      </c>
      <c r="N427" s="11">
        <v>226</v>
      </c>
      <c r="O427" s="53"/>
      <c r="P427" s="126">
        <v>139.30000000000001</v>
      </c>
      <c r="Q427" s="126">
        <v>139.30000000000001</v>
      </c>
      <c r="R427" s="299">
        <v>139.30000000000001</v>
      </c>
      <c r="S427" s="11">
        <v>267.5</v>
      </c>
      <c r="T427" s="53"/>
      <c r="U427" s="126">
        <v>139.30000000000001</v>
      </c>
      <c r="V427" s="25">
        <f t="shared" si="118"/>
        <v>139.30000000000001</v>
      </c>
      <c r="W427" s="11">
        <v>139.30000000000001</v>
      </c>
      <c r="X427" s="53"/>
      <c r="Y427" s="128">
        <v>139.30000000000001</v>
      </c>
      <c r="Z427" s="109">
        <v>139.30000000000001</v>
      </c>
      <c r="AA427" s="53"/>
      <c r="AB427" s="212"/>
      <c r="AC427" s="239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  <c r="IW427" s="8"/>
      <c r="IX427" s="8"/>
      <c r="IY427" s="8"/>
      <c r="IZ427" s="8"/>
    </row>
    <row r="428" spans="1:260" customFormat="1" ht="31.5" hidden="1" customHeight="1" x14ac:dyDescent="0.25">
      <c r="A428" s="8"/>
      <c r="B428" s="54" t="s">
        <v>445</v>
      </c>
      <c r="C428" s="44"/>
      <c r="D428" s="10" t="s">
        <v>369</v>
      </c>
      <c r="E428" s="15" t="s">
        <v>11</v>
      </c>
      <c r="F428" s="15" t="s">
        <v>17</v>
      </c>
      <c r="G428" s="30">
        <v>4010240</v>
      </c>
      <c r="H428" s="109"/>
      <c r="I428" s="109"/>
      <c r="J428" s="303"/>
      <c r="K428" s="11">
        <v>175.3</v>
      </c>
      <c r="L428" s="53"/>
      <c r="M428" s="25">
        <f t="shared" si="117"/>
        <v>164.8</v>
      </c>
      <c r="N428" s="11">
        <v>164.8</v>
      </c>
      <c r="O428" s="53"/>
      <c r="P428" s="126">
        <v>25</v>
      </c>
      <c r="Q428" s="126">
        <v>25</v>
      </c>
      <c r="R428" s="299">
        <v>25</v>
      </c>
      <c r="S428" s="11">
        <v>175.3</v>
      </c>
      <c r="T428" s="53"/>
      <c r="U428" s="125">
        <v>25</v>
      </c>
      <c r="V428" s="25">
        <f t="shared" si="118"/>
        <v>25</v>
      </c>
      <c r="W428" s="11">
        <v>25</v>
      </c>
      <c r="X428" s="53"/>
      <c r="Y428" s="128">
        <v>25</v>
      </c>
      <c r="Z428" s="21">
        <v>25</v>
      </c>
      <c r="AA428" s="53"/>
      <c r="AB428" s="212">
        <f>SUM(AC428:AD428)</f>
        <v>0</v>
      </c>
      <c r="AC428" s="239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  <c r="IW428" s="8"/>
      <c r="IX428" s="8"/>
      <c r="IY428" s="8"/>
      <c r="IZ428" s="8"/>
    </row>
    <row r="429" spans="1:260" customFormat="1" ht="31.5" hidden="1" customHeight="1" x14ac:dyDescent="0.25">
      <c r="A429" s="8"/>
      <c r="B429" s="54" t="s">
        <v>444</v>
      </c>
      <c r="C429" s="44"/>
      <c r="D429" s="10" t="s">
        <v>369</v>
      </c>
      <c r="E429" s="15" t="s">
        <v>11</v>
      </c>
      <c r="F429" s="15" t="s">
        <v>17</v>
      </c>
      <c r="G429" s="30">
        <v>4010240</v>
      </c>
      <c r="H429" s="109">
        <v>234.7</v>
      </c>
      <c r="I429" s="109"/>
      <c r="J429" s="303">
        <v>234.7</v>
      </c>
      <c r="K429" s="11">
        <v>175.3</v>
      </c>
      <c r="L429" s="53"/>
      <c r="M429" s="25">
        <f t="shared" si="117"/>
        <v>164.8</v>
      </c>
      <c r="N429" s="11">
        <v>164.8</v>
      </c>
      <c r="O429" s="53"/>
      <c r="P429" s="126">
        <v>250.2</v>
      </c>
      <c r="Q429" s="126">
        <v>250.2</v>
      </c>
      <c r="R429" s="299">
        <v>250.2</v>
      </c>
      <c r="S429" s="11">
        <v>175.3</v>
      </c>
      <c r="T429" s="53"/>
      <c r="U429" s="125">
        <v>250.2</v>
      </c>
      <c r="V429" s="25">
        <f t="shared" si="118"/>
        <v>250.2</v>
      </c>
      <c r="W429" s="11">
        <v>250.2</v>
      </c>
      <c r="X429" s="53"/>
      <c r="Y429" s="128">
        <v>250.2</v>
      </c>
      <c r="Z429" s="21">
        <v>250.2</v>
      </c>
      <c r="AA429" s="53"/>
      <c r="AB429" s="212">
        <f t="shared" si="115"/>
        <v>0</v>
      </c>
      <c r="AC429" s="239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  <c r="IW429" s="8"/>
      <c r="IX429" s="8"/>
      <c r="IY429" s="8"/>
      <c r="IZ429" s="8"/>
    </row>
    <row r="430" spans="1:260" customFormat="1" ht="29.25" hidden="1" x14ac:dyDescent="0.25">
      <c r="A430" s="8"/>
      <c r="B430" s="50" t="s">
        <v>187</v>
      </c>
      <c r="C430" s="51"/>
      <c r="D430" s="28" t="s">
        <v>9</v>
      </c>
      <c r="E430" s="27"/>
      <c r="F430" s="27"/>
      <c r="G430" s="26"/>
      <c r="H430" s="52">
        <f>SUM(H431:H440)</f>
        <v>17141.400000000001</v>
      </c>
      <c r="I430" s="52">
        <f>SUM(I431:I440)</f>
        <v>0</v>
      </c>
      <c r="J430" s="297">
        <f>SUM(J431:J440)</f>
        <v>20262</v>
      </c>
      <c r="K430" s="52">
        <f>SUM(K431:K440)</f>
        <v>18849.199999999997</v>
      </c>
      <c r="L430" s="52">
        <f>SUM(L431:L440)</f>
        <v>0</v>
      </c>
      <c r="M430" s="52">
        <f>SUM(N430:O430)</f>
        <v>31987.4</v>
      </c>
      <c r="N430" s="52">
        <f t="shared" ref="N430:U430" si="119">SUM(N431:N440)</f>
        <v>31987.4</v>
      </c>
      <c r="O430" s="52">
        <f t="shared" si="119"/>
        <v>0</v>
      </c>
      <c r="P430" s="52">
        <f t="shared" si="119"/>
        <v>16195.8</v>
      </c>
      <c r="Q430" s="52">
        <f t="shared" si="119"/>
        <v>16877.400000000001</v>
      </c>
      <c r="R430" s="52">
        <f t="shared" si="119"/>
        <v>16195.8</v>
      </c>
      <c r="S430" s="52">
        <f t="shared" si="119"/>
        <v>57420.6</v>
      </c>
      <c r="T430" s="52">
        <f t="shared" si="119"/>
        <v>0</v>
      </c>
      <c r="U430" s="52">
        <f t="shared" si="119"/>
        <v>45848.6</v>
      </c>
      <c r="V430" s="52">
        <f t="shared" ref="V430:AA430" si="120">SUM(V431:V440)</f>
        <v>45766.6</v>
      </c>
      <c r="W430" s="52">
        <f t="shared" si="120"/>
        <v>45766.6</v>
      </c>
      <c r="X430" s="52">
        <f t="shared" si="120"/>
        <v>0</v>
      </c>
      <c r="Y430" s="52">
        <f>SUM(Y431:Y440)</f>
        <v>77106</v>
      </c>
      <c r="Z430" s="52">
        <f t="shared" si="120"/>
        <v>77024</v>
      </c>
      <c r="AA430" s="52">
        <f t="shared" si="120"/>
        <v>0</v>
      </c>
      <c r="AB430" s="225">
        <f>SUM(AC430:AD430)</f>
        <v>17000</v>
      </c>
      <c r="AC430" s="239">
        <v>17000</v>
      </c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  <c r="IW430" s="8"/>
      <c r="IX430" s="8"/>
      <c r="IY430" s="8"/>
      <c r="IZ430" s="8"/>
    </row>
    <row r="431" spans="1:260" s="47" customFormat="1" ht="31.5" hidden="1" customHeight="1" x14ac:dyDescent="0.25">
      <c r="A431" s="45"/>
      <c r="B431" s="49" t="s">
        <v>188</v>
      </c>
      <c r="C431" s="46"/>
      <c r="D431" s="10" t="s">
        <v>9</v>
      </c>
      <c r="E431" s="10" t="s">
        <v>12</v>
      </c>
      <c r="F431" s="10" t="s">
        <v>20</v>
      </c>
      <c r="G431" s="30">
        <v>4080705</v>
      </c>
      <c r="H431" s="303">
        <v>3000</v>
      </c>
      <c r="I431" s="303"/>
      <c r="J431" s="303">
        <v>1443.1</v>
      </c>
      <c r="K431" s="11">
        <v>3000</v>
      </c>
      <c r="L431" s="53"/>
      <c r="M431" s="25">
        <f>SUM(N431:O431)</f>
        <v>2273.9</v>
      </c>
      <c r="N431" s="11">
        <v>2273.9</v>
      </c>
      <c r="O431" s="53"/>
      <c r="P431" s="125">
        <v>3000</v>
      </c>
      <c r="Q431" s="125">
        <v>3000</v>
      </c>
      <c r="R431" s="300">
        <v>3000</v>
      </c>
      <c r="S431" s="11">
        <v>3000</v>
      </c>
      <c r="T431" s="53"/>
      <c r="U431" s="125">
        <v>3000</v>
      </c>
      <c r="V431" s="25">
        <f t="shared" ref="V431:V438" si="121">SUM(W431:X431)</f>
        <v>3000</v>
      </c>
      <c r="W431" s="11">
        <v>3000</v>
      </c>
      <c r="X431" s="53"/>
      <c r="Y431" s="128">
        <v>3000</v>
      </c>
      <c r="Z431" s="11">
        <v>3000</v>
      </c>
      <c r="AA431" s="53"/>
      <c r="AB431" s="212">
        <f t="shared" ref="AB431:AB437" si="122">SUM(AC431:AD431)</f>
        <v>0</v>
      </c>
      <c r="AC431" s="240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  <c r="IV431" s="45"/>
      <c r="IW431" s="45"/>
      <c r="IX431" s="45"/>
      <c r="IY431" s="45"/>
      <c r="IZ431" s="45"/>
    </row>
    <row r="432" spans="1:260" s="47" customFormat="1" ht="39.75" hidden="1" customHeight="1" x14ac:dyDescent="0.25">
      <c r="A432" s="45"/>
      <c r="B432" s="49" t="s">
        <v>402</v>
      </c>
      <c r="C432" s="46"/>
      <c r="D432" s="10" t="s">
        <v>9</v>
      </c>
      <c r="E432" s="15" t="s">
        <v>12</v>
      </c>
      <c r="F432" s="10" t="s">
        <v>21</v>
      </c>
      <c r="G432" s="117" t="s">
        <v>344</v>
      </c>
      <c r="H432" s="303">
        <v>864.4</v>
      </c>
      <c r="I432" s="303"/>
      <c r="J432" s="303">
        <v>864.4</v>
      </c>
      <c r="K432" s="21">
        <v>964.4</v>
      </c>
      <c r="L432" s="53"/>
      <c r="M432" s="25">
        <f t="shared" ref="M432:M438" si="123">SUM(N432:O432)</f>
        <v>827.9</v>
      </c>
      <c r="N432" s="11">
        <v>827.9</v>
      </c>
      <c r="O432" s="53"/>
      <c r="P432" s="125">
        <v>964.4</v>
      </c>
      <c r="Q432" s="125">
        <v>864</v>
      </c>
      <c r="R432" s="300">
        <v>964.4</v>
      </c>
      <c r="S432" s="11">
        <v>964.4</v>
      </c>
      <c r="T432" s="53"/>
      <c r="U432" s="125">
        <v>964.4</v>
      </c>
      <c r="V432" s="25">
        <f t="shared" si="121"/>
        <v>964.4</v>
      </c>
      <c r="W432" s="11">
        <v>964.4</v>
      </c>
      <c r="X432" s="53"/>
      <c r="Y432" s="128">
        <v>964.4</v>
      </c>
      <c r="Z432" s="11">
        <v>964.4</v>
      </c>
      <c r="AA432" s="53"/>
      <c r="AB432" s="212">
        <f t="shared" si="122"/>
        <v>0</v>
      </c>
      <c r="AC432" s="240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  <c r="IV432" s="45"/>
      <c r="IW432" s="45"/>
      <c r="IX432" s="45"/>
      <c r="IY432" s="45"/>
      <c r="IZ432" s="45"/>
    </row>
    <row r="433" spans="1:260" s="47" customFormat="1" ht="39.75" hidden="1" customHeight="1" x14ac:dyDescent="0.25">
      <c r="A433" s="45"/>
      <c r="B433" s="49" t="s">
        <v>465</v>
      </c>
      <c r="C433" s="46"/>
      <c r="D433" s="10" t="s">
        <v>9</v>
      </c>
      <c r="E433" s="15" t="s">
        <v>12</v>
      </c>
      <c r="F433" s="10" t="s">
        <v>21</v>
      </c>
      <c r="G433" s="117" t="s">
        <v>344</v>
      </c>
      <c r="H433" s="303"/>
      <c r="I433" s="303"/>
      <c r="J433" s="303"/>
      <c r="K433" s="21">
        <v>964.4</v>
      </c>
      <c r="L433" s="53"/>
      <c r="M433" s="25">
        <f t="shared" si="123"/>
        <v>827.9</v>
      </c>
      <c r="N433" s="11">
        <v>827.9</v>
      </c>
      <c r="O433" s="53"/>
      <c r="P433" s="125">
        <v>82</v>
      </c>
      <c r="Q433" s="125">
        <v>864</v>
      </c>
      <c r="R433" s="300">
        <v>82</v>
      </c>
      <c r="S433" s="11">
        <v>964.4</v>
      </c>
      <c r="T433" s="53"/>
      <c r="U433" s="125">
        <v>82</v>
      </c>
      <c r="V433" s="25">
        <f t="shared" si="121"/>
        <v>0</v>
      </c>
      <c r="W433" s="11"/>
      <c r="X433" s="53"/>
      <c r="Y433" s="128">
        <v>82</v>
      </c>
      <c r="Z433" s="11"/>
      <c r="AA433" s="53"/>
      <c r="AB433" s="212">
        <f t="shared" si="122"/>
        <v>0</v>
      </c>
      <c r="AC433" s="240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  <c r="IV433" s="45"/>
      <c r="IW433" s="45"/>
      <c r="IX433" s="45"/>
      <c r="IY433" s="45"/>
      <c r="IZ433" s="45"/>
    </row>
    <row r="434" spans="1:260" s="47" customFormat="1" ht="47.25" hidden="1" customHeight="1" x14ac:dyDescent="0.25">
      <c r="A434" s="45"/>
      <c r="B434" s="49" t="s">
        <v>202</v>
      </c>
      <c r="C434" s="46"/>
      <c r="D434" s="10" t="s">
        <v>9</v>
      </c>
      <c r="E434" s="15" t="s">
        <v>12</v>
      </c>
      <c r="F434" s="10" t="s">
        <v>21</v>
      </c>
      <c r="G434" s="117" t="s">
        <v>325</v>
      </c>
      <c r="H434" s="303">
        <v>5449.4</v>
      </c>
      <c r="I434" s="303"/>
      <c r="J434" s="303">
        <v>4303</v>
      </c>
      <c r="K434" s="21">
        <v>5300</v>
      </c>
      <c r="L434" s="53"/>
      <c r="M434" s="25">
        <f t="shared" si="123"/>
        <v>7826.4</v>
      </c>
      <c r="N434" s="11">
        <v>7826.4</v>
      </c>
      <c r="O434" s="53"/>
      <c r="P434" s="125">
        <v>5449.4</v>
      </c>
      <c r="Q434" s="125">
        <v>5449.4</v>
      </c>
      <c r="R434" s="300">
        <v>5449.4</v>
      </c>
      <c r="S434" s="11">
        <v>5300</v>
      </c>
      <c r="T434" s="53"/>
      <c r="U434" s="125">
        <v>5449.4</v>
      </c>
      <c r="V434" s="25">
        <f t="shared" si="121"/>
        <v>5449.4</v>
      </c>
      <c r="W434" s="11">
        <v>5449.4</v>
      </c>
      <c r="X434" s="53"/>
      <c r="Y434" s="128">
        <f>SUM(Z434)</f>
        <v>5449.4</v>
      </c>
      <c r="Z434" s="11">
        <v>5449.4</v>
      </c>
      <c r="AA434" s="53"/>
      <c r="AB434" s="212">
        <f t="shared" si="122"/>
        <v>0</v>
      </c>
      <c r="AC434" s="240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  <c r="IV434" s="45"/>
      <c r="IW434" s="45"/>
      <c r="IX434" s="45"/>
      <c r="IY434" s="45"/>
      <c r="IZ434" s="45"/>
    </row>
    <row r="435" spans="1:260" s="47" customFormat="1" ht="33" hidden="1" customHeight="1" x14ac:dyDescent="0.25">
      <c r="A435" s="45"/>
      <c r="B435" s="49" t="s">
        <v>374</v>
      </c>
      <c r="C435" s="46"/>
      <c r="D435" s="10" t="s">
        <v>9</v>
      </c>
      <c r="E435" s="15" t="s">
        <v>17</v>
      </c>
      <c r="F435" s="10" t="s">
        <v>12</v>
      </c>
      <c r="G435" s="137">
        <v>4012801</v>
      </c>
      <c r="H435" s="303">
        <v>7827.6</v>
      </c>
      <c r="I435" s="303"/>
      <c r="J435" s="303">
        <v>7027.6</v>
      </c>
      <c r="K435" s="11">
        <v>8620.4</v>
      </c>
      <c r="L435" s="53"/>
      <c r="M435" s="25">
        <f t="shared" si="123"/>
        <v>8620.4</v>
      </c>
      <c r="N435" s="11">
        <v>8620.4</v>
      </c>
      <c r="O435" s="53"/>
      <c r="P435" s="125">
        <v>6700</v>
      </c>
      <c r="Q435" s="125">
        <v>6700</v>
      </c>
      <c r="R435" s="300">
        <v>6700</v>
      </c>
      <c r="S435" s="11">
        <v>8620.4</v>
      </c>
      <c r="T435" s="53"/>
      <c r="U435" s="125">
        <v>6700</v>
      </c>
      <c r="V435" s="25">
        <f t="shared" si="121"/>
        <v>6700</v>
      </c>
      <c r="W435" s="11">
        <v>6700</v>
      </c>
      <c r="X435" s="53"/>
      <c r="Y435" s="128">
        <v>6700</v>
      </c>
      <c r="Z435" s="11">
        <v>6700</v>
      </c>
      <c r="AA435" s="53"/>
      <c r="AB435" s="212">
        <f t="shared" si="122"/>
        <v>0</v>
      </c>
      <c r="AC435" s="240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  <c r="IV435" s="45"/>
      <c r="IW435" s="45"/>
      <c r="IX435" s="45"/>
      <c r="IY435" s="45"/>
      <c r="IZ435" s="45"/>
    </row>
    <row r="436" spans="1:260" customFormat="1" ht="33" hidden="1" customHeight="1" x14ac:dyDescent="0.25">
      <c r="A436" s="1"/>
      <c r="B436" s="3" t="s">
        <v>375</v>
      </c>
      <c r="C436" s="33"/>
      <c r="D436" s="10" t="s">
        <v>9</v>
      </c>
      <c r="E436" s="15" t="s">
        <v>17</v>
      </c>
      <c r="F436" s="15" t="s">
        <v>7</v>
      </c>
      <c r="G436" s="137">
        <v>4012802</v>
      </c>
      <c r="H436" s="304"/>
      <c r="I436" s="304"/>
      <c r="J436" s="304">
        <v>1623.9</v>
      </c>
      <c r="K436" s="9"/>
      <c r="L436" s="9"/>
      <c r="M436" s="25">
        <f t="shared" si="123"/>
        <v>1333.9</v>
      </c>
      <c r="N436" s="9">
        <v>1333.9</v>
      </c>
      <c r="O436" s="9"/>
      <c r="P436" s="129"/>
      <c r="Q436" s="129"/>
      <c r="R436" s="301"/>
      <c r="S436" s="9"/>
      <c r="T436" s="9"/>
      <c r="U436" s="129"/>
      <c r="V436" s="25">
        <f t="shared" si="121"/>
        <v>0</v>
      </c>
      <c r="W436" s="9"/>
      <c r="X436" s="9"/>
      <c r="Y436" s="128">
        <f>SUM(Z436)</f>
        <v>0</v>
      </c>
      <c r="Z436" s="9"/>
      <c r="AA436" s="9"/>
      <c r="AB436" s="212">
        <f t="shared" si="122"/>
        <v>0</v>
      </c>
      <c r="AC436" s="234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</row>
    <row r="437" spans="1:260" customFormat="1" ht="34.5" hidden="1" customHeight="1" x14ac:dyDescent="0.25">
      <c r="A437" s="1"/>
      <c r="B437" s="140" t="s">
        <v>463</v>
      </c>
      <c r="C437" s="33"/>
      <c r="D437" s="10" t="s">
        <v>9</v>
      </c>
      <c r="E437" s="15" t="s">
        <v>16</v>
      </c>
      <c r="F437" s="15" t="s">
        <v>8</v>
      </c>
      <c r="G437" s="97">
        <v>4010059</v>
      </c>
      <c r="H437" s="304"/>
      <c r="I437" s="304"/>
      <c r="J437" s="304"/>
      <c r="K437" s="22"/>
      <c r="L437" s="9"/>
      <c r="M437" s="25">
        <f t="shared" si="123"/>
        <v>10277</v>
      </c>
      <c r="N437" s="9">
        <v>10277</v>
      </c>
      <c r="O437" s="9"/>
      <c r="P437" s="129"/>
      <c r="Q437" s="129"/>
      <c r="R437" s="247"/>
      <c r="S437" s="9"/>
      <c r="T437" s="9"/>
      <c r="U437" s="129"/>
      <c r="V437" s="25">
        <f t="shared" si="121"/>
        <v>0</v>
      </c>
      <c r="W437" s="9"/>
      <c r="X437" s="9"/>
      <c r="Y437" s="128">
        <f>SUM(Z437)</f>
        <v>0</v>
      </c>
      <c r="Z437" s="111"/>
      <c r="AA437" s="9"/>
      <c r="AB437" s="212">
        <f t="shared" si="122"/>
        <v>0</v>
      </c>
      <c r="AC437" s="234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</row>
    <row r="438" spans="1:260" customFormat="1" ht="29.25" hidden="1" customHeight="1" x14ac:dyDescent="0.25">
      <c r="A438" s="1"/>
      <c r="B438" s="141" t="s">
        <v>337</v>
      </c>
      <c r="C438" s="33"/>
      <c r="D438" s="10" t="s">
        <v>9</v>
      </c>
      <c r="E438" s="15" t="s">
        <v>7</v>
      </c>
      <c r="F438" s="15" t="s">
        <v>8</v>
      </c>
      <c r="G438" s="97">
        <v>4010059</v>
      </c>
      <c r="H438" s="304"/>
      <c r="I438" s="304"/>
      <c r="J438" s="304">
        <v>0</v>
      </c>
      <c r="K438" s="22"/>
      <c r="L438" s="9"/>
      <c r="M438" s="25">
        <f t="shared" si="123"/>
        <v>0</v>
      </c>
      <c r="N438" s="9"/>
      <c r="O438" s="9"/>
      <c r="P438" s="129"/>
      <c r="Q438" s="129"/>
      <c r="R438" s="247"/>
      <c r="S438" s="9"/>
      <c r="T438" s="9"/>
      <c r="U438" s="129">
        <v>0</v>
      </c>
      <c r="V438" s="25">
        <f t="shared" si="121"/>
        <v>0</v>
      </c>
      <c r="W438" s="9"/>
      <c r="X438" s="9"/>
      <c r="Y438" s="128"/>
      <c r="Z438" s="111"/>
      <c r="AA438" s="9"/>
      <c r="AB438" s="212"/>
      <c r="AC438" s="234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</row>
    <row r="439" spans="1:260" customFormat="1" ht="29.25" hidden="1" customHeight="1" x14ac:dyDescent="0.25">
      <c r="A439" s="1"/>
      <c r="B439" s="141" t="s">
        <v>438</v>
      </c>
      <c r="C439" s="33"/>
      <c r="D439" s="10"/>
      <c r="E439" s="15"/>
      <c r="F439" s="15"/>
      <c r="G439" s="97">
        <v>4012502</v>
      </c>
      <c r="H439" s="304">
        <v>0</v>
      </c>
      <c r="I439" s="304"/>
      <c r="J439" s="304">
        <v>5000</v>
      </c>
      <c r="K439" s="22"/>
      <c r="L439" s="9"/>
      <c r="M439" s="25"/>
      <c r="N439" s="9"/>
      <c r="O439" s="9"/>
      <c r="P439" s="129"/>
      <c r="Q439" s="129"/>
      <c r="R439" s="247"/>
      <c r="S439" s="9"/>
      <c r="T439" s="9"/>
      <c r="U439" s="129"/>
      <c r="V439" s="25"/>
      <c r="W439" s="9"/>
      <c r="X439" s="9"/>
      <c r="Y439" s="128"/>
      <c r="Z439" s="111"/>
      <c r="AA439" s="9"/>
      <c r="AB439" s="212"/>
      <c r="AC439" s="234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</row>
    <row r="440" spans="1:260" customFormat="1" ht="23.25" hidden="1" customHeight="1" x14ac:dyDescent="0.25">
      <c r="A440" s="1"/>
      <c r="B440" s="258" t="s">
        <v>189</v>
      </c>
      <c r="C440" s="33"/>
      <c r="D440" s="10" t="s">
        <v>9</v>
      </c>
      <c r="E440" s="15" t="s">
        <v>12</v>
      </c>
      <c r="F440" s="15" t="s">
        <v>21</v>
      </c>
      <c r="G440" s="15" t="s">
        <v>222</v>
      </c>
      <c r="H440" s="304"/>
      <c r="I440" s="304"/>
      <c r="J440" s="304"/>
      <c r="K440" s="9"/>
      <c r="L440" s="9"/>
      <c r="M440" s="25">
        <f>SUM(N440:O440)</f>
        <v>0</v>
      </c>
      <c r="N440" s="9"/>
      <c r="O440" s="9"/>
      <c r="P440" s="129"/>
      <c r="Q440" s="129"/>
      <c r="R440" s="247"/>
      <c r="S440" s="24">
        <v>38571.4</v>
      </c>
      <c r="T440" s="9"/>
      <c r="U440" s="129">
        <v>29652.799999999999</v>
      </c>
      <c r="V440" s="25">
        <f>SUM(W440:X440)</f>
        <v>29652.799999999999</v>
      </c>
      <c r="W440" s="24">
        <v>29652.799999999999</v>
      </c>
      <c r="X440" s="9"/>
      <c r="Y440" s="128">
        <v>60910.2</v>
      </c>
      <c r="Z440" s="9">
        <v>60910.2</v>
      </c>
      <c r="AA440" s="9"/>
      <c r="AB440" s="212">
        <f>SUM(AC440:AD440)</f>
        <v>0</v>
      </c>
      <c r="AC440" s="234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</row>
    <row r="441" spans="1:260" customFormat="1" ht="29.25" hidden="1" x14ac:dyDescent="0.25">
      <c r="A441" s="8"/>
      <c r="B441" s="50" t="s">
        <v>190</v>
      </c>
      <c r="C441" s="51"/>
      <c r="D441" s="51"/>
      <c r="E441" s="27"/>
      <c r="F441" s="27"/>
      <c r="G441" s="26">
        <v>4030000</v>
      </c>
      <c r="H441" s="297">
        <f>SUM(H442:H449)</f>
        <v>151525</v>
      </c>
      <c r="I441" s="297">
        <f>SUM(I442:I449)</f>
        <v>0</v>
      </c>
      <c r="J441" s="297">
        <f t="shared" ref="J441:AA441" si="124">SUM(J442:J449)</f>
        <v>100775</v>
      </c>
      <c r="K441" s="297">
        <f t="shared" si="124"/>
        <v>0</v>
      </c>
      <c r="L441" s="297">
        <f t="shared" si="124"/>
        <v>102908.20000000001</v>
      </c>
      <c r="M441" s="297">
        <f t="shared" si="124"/>
        <v>102301</v>
      </c>
      <c r="N441" s="297">
        <f t="shared" si="124"/>
        <v>0</v>
      </c>
      <c r="O441" s="297">
        <f t="shared" si="124"/>
        <v>102301</v>
      </c>
      <c r="P441" s="297">
        <f t="shared" si="124"/>
        <v>0</v>
      </c>
      <c r="Q441" s="297">
        <f t="shared" si="124"/>
        <v>0</v>
      </c>
      <c r="R441" s="297">
        <f t="shared" si="124"/>
        <v>0</v>
      </c>
      <c r="S441" s="297">
        <f t="shared" si="124"/>
        <v>0</v>
      </c>
      <c r="T441" s="297">
        <f t="shared" si="124"/>
        <v>40495</v>
      </c>
      <c r="U441" s="297">
        <f t="shared" si="124"/>
        <v>0</v>
      </c>
      <c r="V441" s="297">
        <f t="shared" si="124"/>
        <v>0</v>
      </c>
      <c r="W441" s="297">
        <f t="shared" si="124"/>
        <v>0</v>
      </c>
      <c r="X441" s="297">
        <f t="shared" si="124"/>
        <v>42632.100000000006</v>
      </c>
      <c r="Y441" s="297">
        <f t="shared" si="124"/>
        <v>0</v>
      </c>
      <c r="Z441" s="297">
        <f t="shared" si="124"/>
        <v>0</v>
      </c>
      <c r="AA441" s="297">
        <f t="shared" si="124"/>
        <v>38328.199999999997</v>
      </c>
      <c r="AB441" s="52">
        <f>SUM(AB442:AB451)</f>
        <v>0</v>
      </c>
      <c r="AC441" s="52">
        <f>SUM(AC442:AC451)</f>
        <v>0</v>
      </c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</row>
    <row r="442" spans="1:260" s="98" customFormat="1" ht="39.75" hidden="1" customHeight="1" x14ac:dyDescent="0.25">
      <c r="A442" s="1" t="s">
        <v>384</v>
      </c>
      <c r="B442" s="3" t="s">
        <v>340</v>
      </c>
      <c r="C442" s="2"/>
      <c r="D442" s="10" t="s">
        <v>9</v>
      </c>
      <c r="E442" s="10" t="s">
        <v>12</v>
      </c>
      <c r="F442" s="10" t="s">
        <v>13</v>
      </c>
      <c r="G442" s="15" t="s">
        <v>437</v>
      </c>
      <c r="H442" s="247"/>
      <c r="I442" s="247"/>
      <c r="J442" s="166">
        <v>4.8</v>
      </c>
      <c r="K442" s="11"/>
      <c r="L442" s="11"/>
      <c r="M442" s="25">
        <f>SUM(N442:O442)</f>
        <v>7.7</v>
      </c>
      <c r="N442" s="9"/>
      <c r="O442" s="9">
        <v>7.7</v>
      </c>
      <c r="P442" s="129"/>
      <c r="Q442" s="129"/>
      <c r="R442" s="247"/>
      <c r="S442" s="9">
        <v>0</v>
      </c>
      <c r="T442" s="9"/>
      <c r="U442" s="129"/>
      <c r="V442" s="25"/>
      <c r="W442" s="11"/>
      <c r="X442" s="166"/>
      <c r="Y442" s="125"/>
      <c r="Z442" s="11"/>
      <c r="AA442" s="11"/>
      <c r="AB442" s="218">
        <f t="shared" ref="AB442:AB449" si="125">SUM(AC442:AD442)</f>
        <v>0</v>
      </c>
      <c r="AC442" s="234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</row>
    <row r="443" spans="1:260" customFormat="1" ht="60" hidden="1" x14ac:dyDescent="0.25">
      <c r="A443" s="1"/>
      <c r="B443" s="3" t="s">
        <v>623</v>
      </c>
      <c r="C443" s="3"/>
      <c r="D443" s="14" t="s">
        <v>9</v>
      </c>
      <c r="E443" s="14" t="s">
        <v>11</v>
      </c>
      <c r="F443" s="10" t="s">
        <v>12</v>
      </c>
      <c r="G443" s="139" t="s">
        <v>436</v>
      </c>
      <c r="H443" s="138">
        <v>2712.5</v>
      </c>
      <c r="I443" s="138"/>
      <c r="J443" s="138">
        <v>2989</v>
      </c>
      <c r="K443" s="9"/>
      <c r="L443" s="9">
        <v>3027</v>
      </c>
      <c r="M443" s="25">
        <f t="shared" ref="M443:M449" si="126">SUM(N443:O443)</f>
        <v>2610.6999999999998</v>
      </c>
      <c r="N443" s="11"/>
      <c r="O443" s="11">
        <v>2610.6999999999998</v>
      </c>
      <c r="P443" s="125"/>
      <c r="Q443" s="125"/>
      <c r="R443" s="243"/>
      <c r="S443" s="9"/>
      <c r="T443" s="138">
        <v>2746.7</v>
      </c>
      <c r="U443" s="126"/>
      <c r="V443" s="508"/>
      <c r="W443" s="509"/>
      <c r="X443" s="138">
        <v>2840</v>
      </c>
      <c r="Y443" s="128"/>
      <c r="Z443" s="509"/>
      <c r="AA443" s="138">
        <v>1865.5</v>
      </c>
      <c r="AB443" s="218">
        <f t="shared" si="125"/>
        <v>0</v>
      </c>
      <c r="AC443" s="234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</row>
    <row r="444" spans="1:260" customFormat="1" ht="80.25" hidden="1" customHeight="1" x14ac:dyDescent="0.25">
      <c r="A444" s="1"/>
      <c r="B444" s="3" t="s">
        <v>624</v>
      </c>
      <c r="C444" s="3"/>
      <c r="D444" s="14" t="s">
        <v>9</v>
      </c>
      <c r="E444" s="14" t="s">
        <v>11</v>
      </c>
      <c r="F444" s="10" t="s">
        <v>12</v>
      </c>
      <c r="G444" s="139" t="s">
        <v>435</v>
      </c>
      <c r="H444" s="138">
        <v>50</v>
      </c>
      <c r="I444" s="138"/>
      <c r="J444" s="138">
        <v>122.7</v>
      </c>
      <c r="K444" s="9"/>
      <c r="L444" s="9">
        <v>198.6</v>
      </c>
      <c r="M444" s="25">
        <f t="shared" si="126"/>
        <v>0</v>
      </c>
      <c r="N444" s="11"/>
      <c r="O444" s="11"/>
      <c r="P444" s="125"/>
      <c r="Q444" s="125"/>
      <c r="R444" s="243"/>
      <c r="S444" s="9"/>
      <c r="T444" s="138">
        <v>122.7</v>
      </c>
      <c r="U444" s="126"/>
      <c r="V444" s="508"/>
      <c r="W444" s="509"/>
      <c r="X444" s="138">
        <v>122.7</v>
      </c>
      <c r="Y444" s="128"/>
      <c r="Z444" s="509"/>
      <c r="AA444" s="138">
        <v>122.7</v>
      </c>
      <c r="AB444" s="218">
        <f t="shared" si="125"/>
        <v>0</v>
      </c>
      <c r="AC444" s="234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</row>
    <row r="445" spans="1:260" customFormat="1" ht="72" hidden="1" customHeight="1" x14ac:dyDescent="0.25">
      <c r="A445" s="1"/>
      <c r="B445" s="62" t="s">
        <v>370</v>
      </c>
      <c r="C445" s="3"/>
      <c r="D445" s="10" t="s">
        <v>9</v>
      </c>
      <c r="E445" s="10" t="s">
        <v>11</v>
      </c>
      <c r="F445" s="10" t="s">
        <v>13</v>
      </c>
      <c r="G445" s="15" t="s">
        <v>434</v>
      </c>
      <c r="H445" s="165">
        <v>3839</v>
      </c>
      <c r="I445" s="165"/>
      <c r="J445" s="165">
        <v>5836.9</v>
      </c>
      <c r="K445" s="9"/>
      <c r="L445" s="9">
        <v>7307.6</v>
      </c>
      <c r="M445" s="25">
        <f t="shared" si="126"/>
        <v>7307.6</v>
      </c>
      <c r="N445" s="11"/>
      <c r="O445" s="11">
        <v>7307.6</v>
      </c>
      <c r="P445" s="125"/>
      <c r="Q445" s="125"/>
      <c r="R445" s="243"/>
      <c r="S445" s="9"/>
      <c r="T445" s="527">
        <v>7355</v>
      </c>
      <c r="U445" s="129"/>
      <c r="V445" s="25"/>
      <c r="W445" s="9"/>
      <c r="X445" s="165">
        <v>7336</v>
      </c>
      <c r="Y445" s="128"/>
      <c r="Z445" s="9"/>
      <c r="AA445" s="165">
        <v>6291</v>
      </c>
      <c r="AB445" s="218">
        <f t="shared" si="125"/>
        <v>0</v>
      </c>
      <c r="AC445" s="234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</row>
    <row r="446" spans="1:260" customFormat="1" ht="62.25" hidden="1" customHeight="1" x14ac:dyDescent="0.25">
      <c r="A446" s="1"/>
      <c r="B446" s="62" t="s">
        <v>371</v>
      </c>
      <c r="C446" s="3"/>
      <c r="D446" s="10" t="s">
        <v>9</v>
      </c>
      <c r="E446" s="10" t="s">
        <v>11</v>
      </c>
      <c r="F446" s="10" t="s">
        <v>13</v>
      </c>
      <c r="G446" s="15" t="s">
        <v>433</v>
      </c>
      <c r="H446" s="165">
        <v>500</v>
      </c>
      <c r="I446" s="165"/>
      <c r="J446" s="165">
        <v>0</v>
      </c>
      <c r="K446" s="9"/>
      <c r="L446" s="9">
        <v>1479.2</v>
      </c>
      <c r="M446" s="25">
        <f t="shared" si="126"/>
        <v>1479.2</v>
      </c>
      <c r="N446" s="11"/>
      <c r="O446" s="11">
        <v>1479.2</v>
      </c>
      <c r="P446" s="125"/>
      <c r="Q446" s="125"/>
      <c r="R446" s="243"/>
      <c r="S446" s="9"/>
      <c r="T446" s="165"/>
      <c r="U446" s="129"/>
      <c r="V446" s="25"/>
      <c r="W446" s="9"/>
      <c r="X446" s="165"/>
      <c r="Y446" s="128"/>
      <c r="Z446" s="9"/>
      <c r="AA446" s="165"/>
      <c r="AB446" s="218">
        <f t="shared" si="125"/>
        <v>0</v>
      </c>
      <c r="AC446" s="234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</row>
    <row r="447" spans="1:260" customFormat="1" ht="86.25" hidden="1" customHeight="1" x14ac:dyDescent="0.25">
      <c r="A447" s="1"/>
      <c r="B447" s="62" t="s">
        <v>372</v>
      </c>
      <c r="C447" s="33"/>
      <c r="D447" s="10" t="s">
        <v>9</v>
      </c>
      <c r="E447" s="10" t="s">
        <v>11</v>
      </c>
      <c r="F447" s="10" t="s">
        <v>13</v>
      </c>
      <c r="G447" s="139" t="s">
        <v>432</v>
      </c>
      <c r="H447" s="138">
        <v>304.10000000000002</v>
      </c>
      <c r="I447" s="138"/>
      <c r="J447" s="138">
        <v>304.10000000000002</v>
      </c>
      <c r="K447" s="9"/>
      <c r="L447" s="9">
        <v>404.5</v>
      </c>
      <c r="M447" s="25">
        <f t="shared" si="126"/>
        <v>404.5</v>
      </c>
      <c r="N447" s="9"/>
      <c r="O447" s="9">
        <v>404.5</v>
      </c>
      <c r="P447" s="129"/>
      <c r="Q447" s="129"/>
      <c r="R447" s="247"/>
      <c r="S447" s="9"/>
      <c r="T447" s="138">
        <v>0</v>
      </c>
      <c r="U447" s="129"/>
      <c r="V447" s="25"/>
      <c r="W447" s="9"/>
      <c r="X447" s="138">
        <v>0</v>
      </c>
      <c r="Y447" s="128"/>
      <c r="Z447" s="9"/>
      <c r="AA447" s="138">
        <v>0</v>
      </c>
      <c r="AB447" s="218">
        <f t="shared" si="125"/>
        <v>0</v>
      </c>
      <c r="AC447" s="234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</row>
    <row r="448" spans="1:260" customFormat="1" ht="40.5" hidden="1" customHeight="1" x14ac:dyDescent="0.25">
      <c r="A448" s="1"/>
      <c r="B448" s="62" t="s">
        <v>373</v>
      </c>
      <c r="C448" s="33"/>
      <c r="D448" s="10" t="s">
        <v>9</v>
      </c>
      <c r="E448" s="30">
        <v>10</v>
      </c>
      <c r="F448" s="10" t="s">
        <v>11</v>
      </c>
      <c r="G448" s="15" t="s">
        <v>431</v>
      </c>
      <c r="H448" s="165">
        <v>1649.2</v>
      </c>
      <c r="I448" s="165"/>
      <c r="J448" s="165">
        <v>1743.3</v>
      </c>
      <c r="K448" s="9"/>
      <c r="L448" s="9">
        <v>478.7</v>
      </c>
      <c r="M448" s="25">
        <f t="shared" si="126"/>
        <v>478.7</v>
      </c>
      <c r="N448" s="9"/>
      <c r="O448" s="9">
        <v>478.7</v>
      </c>
      <c r="P448" s="129"/>
      <c r="Q448" s="129"/>
      <c r="R448" s="247"/>
      <c r="S448" s="9"/>
      <c r="T448" s="165"/>
      <c r="U448" s="129"/>
      <c r="V448" s="25"/>
      <c r="W448" s="9"/>
      <c r="X448" s="165"/>
      <c r="Y448" s="128"/>
      <c r="Z448" s="9"/>
      <c r="AA448" s="165"/>
      <c r="AB448" s="218">
        <f t="shared" si="125"/>
        <v>0</v>
      </c>
      <c r="AC448" s="234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</row>
    <row r="449" spans="1:260" customFormat="1" ht="111.75" hidden="1" customHeight="1" x14ac:dyDescent="0.25">
      <c r="A449" s="1"/>
      <c r="B449" s="62" t="s">
        <v>341</v>
      </c>
      <c r="C449" s="33"/>
      <c r="D449" s="10" t="s">
        <v>9</v>
      </c>
      <c r="E449" s="30">
        <v>10</v>
      </c>
      <c r="F449" s="10" t="s">
        <v>11</v>
      </c>
      <c r="G449" s="139" t="s">
        <v>430</v>
      </c>
      <c r="H449" s="138">
        <v>142470.20000000001</v>
      </c>
      <c r="I449" s="138"/>
      <c r="J449" s="138">
        <v>89774.2</v>
      </c>
      <c r="K449" s="9"/>
      <c r="L449" s="9">
        <v>90012.6</v>
      </c>
      <c r="M449" s="25">
        <f t="shared" si="126"/>
        <v>90012.6</v>
      </c>
      <c r="N449" s="9"/>
      <c r="O449" s="9">
        <v>90012.6</v>
      </c>
      <c r="P449" s="129"/>
      <c r="Q449" s="129"/>
      <c r="R449" s="247"/>
      <c r="S449" s="9"/>
      <c r="T449" s="138">
        <v>30270.6</v>
      </c>
      <c r="U449" s="129"/>
      <c r="V449" s="25"/>
      <c r="W449" s="9"/>
      <c r="X449" s="138">
        <v>32333.4</v>
      </c>
      <c r="Y449" s="128"/>
      <c r="Z449" s="9"/>
      <c r="AA449" s="138">
        <v>30049</v>
      </c>
      <c r="AB449" s="218">
        <f t="shared" si="125"/>
        <v>0</v>
      </c>
      <c r="AC449" s="234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</row>
    <row r="450" spans="1:260" customFormat="1" ht="78" hidden="1" customHeight="1" thickBot="1" x14ac:dyDescent="0.3">
      <c r="A450" s="1"/>
      <c r="B450" s="62" t="s">
        <v>592</v>
      </c>
      <c r="C450" s="63"/>
      <c r="D450" s="16"/>
      <c r="E450" s="20"/>
      <c r="F450" s="20"/>
      <c r="G450" s="20"/>
      <c r="H450" s="245"/>
      <c r="I450" s="245"/>
      <c r="J450" s="112"/>
      <c r="K450" s="13"/>
      <c r="L450" s="13"/>
      <c r="M450" s="110"/>
      <c r="N450" s="13"/>
      <c r="O450" s="13"/>
      <c r="P450" s="130"/>
      <c r="Q450" s="130"/>
      <c r="R450" s="245"/>
      <c r="S450" s="143"/>
      <c r="T450" s="516">
        <v>120.9</v>
      </c>
      <c r="U450" s="130"/>
      <c r="V450" s="110"/>
      <c r="W450" s="143"/>
      <c r="X450" s="516">
        <v>120.9</v>
      </c>
      <c r="Y450" s="142"/>
      <c r="Z450" s="13"/>
      <c r="AA450" s="516">
        <v>102.8</v>
      </c>
      <c r="AB450" s="231"/>
      <c r="AC450" s="234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</row>
    <row r="451" spans="1:260" customFormat="1" ht="36" hidden="1" customHeight="1" x14ac:dyDescent="0.25">
      <c r="A451" s="1"/>
      <c r="B451" s="12"/>
      <c r="C451" s="63"/>
      <c r="D451" s="16" t="s">
        <v>9</v>
      </c>
      <c r="E451" s="20" t="s">
        <v>17</v>
      </c>
      <c r="F451" s="20" t="s">
        <v>7</v>
      </c>
      <c r="G451" s="20"/>
      <c r="H451" s="245"/>
      <c r="I451" s="245"/>
      <c r="J451" s="112"/>
      <c r="K451" s="13"/>
      <c r="L451" s="13"/>
      <c r="M451" s="110">
        <f>SUM(N451:O451)</f>
        <v>0</v>
      </c>
      <c r="N451" s="13"/>
      <c r="O451" s="13"/>
      <c r="P451" s="130"/>
      <c r="Q451" s="130"/>
      <c r="R451" s="245"/>
      <c r="S451" s="13"/>
      <c r="T451" s="13"/>
      <c r="U451" s="130"/>
      <c r="V451" s="112">
        <f>SUM(W451:X451)</f>
        <v>0</v>
      </c>
      <c r="W451" s="13"/>
      <c r="X451" s="13"/>
      <c r="Y451" s="130">
        <f>SUM(Z451:AA451)</f>
        <v>0</v>
      </c>
      <c r="Z451" s="13"/>
      <c r="AA451" s="13"/>
      <c r="AB451" s="223">
        <f>SUM(AC451:AD451)</f>
        <v>0</v>
      </c>
      <c r="AC451" s="234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</row>
    <row r="452" spans="1:260" customFormat="1" ht="32.25" hidden="1" customHeight="1" thickBot="1" x14ac:dyDescent="0.3">
      <c r="A452" s="1"/>
      <c r="B452" s="64" t="s">
        <v>181</v>
      </c>
      <c r="C452" s="65"/>
      <c r="D452" s="66"/>
      <c r="E452" s="67"/>
      <c r="F452" s="67"/>
      <c r="G452" s="67"/>
      <c r="H452" s="69">
        <f>H430+H423+H415+H441</f>
        <v>200103</v>
      </c>
      <c r="I452" s="69">
        <f>I430+I423+I415+I441</f>
        <v>0</v>
      </c>
      <c r="J452" s="282">
        <f>J430+J423+J415+J441</f>
        <v>153645.5</v>
      </c>
      <c r="K452" s="69">
        <f>K430+K423+K415+K441</f>
        <v>53056.799999999996</v>
      </c>
      <c r="L452" s="69">
        <f>L430+L423+L415+L441</f>
        <v>102908.20000000001</v>
      </c>
      <c r="M452" s="68">
        <f>SUM(N452:O452)</f>
        <v>166783.9</v>
      </c>
      <c r="N452" s="69">
        <f t="shared" ref="N452:S452" si="127">N430+N423+N415+N441</f>
        <v>64482.899999999994</v>
      </c>
      <c r="O452" s="69">
        <f t="shared" si="127"/>
        <v>102301</v>
      </c>
      <c r="P452" s="69">
        <f t="shared" si="127"/>
        <v>48421</v>
      </c>
      <c r="Q452" s="69">
        <f t="shared" si="127"/>
        <v>49102.600000000006</v>
      </c>
      <c r="R452" s="69">
        <f t="shared" si="127"/>
        <v>48366</v>
      </c>
      <c r="S452" s="69">
        <f t="shared" si="127"/>
        <v>92701</v>
      </c>
      <c r="T452" s="69">
        <f>SUM(T443+T444+T445+T446+T447+T448+T449+T450)</f>
        <v>40615.9</v>
      </c>
      <c r="U452" s="69">
        <f>U430+U423+U415+U441</f>
        <v>78035.8</v>
      </c>
      <c r="V452" s="68">
        <f>SUM(W452:X452)</f>
        <v>120706.80000000002</v>
      </c>
      <c r="W452" s="69">
        <f>W430+W423+W415+W441</f>
        <v>77953.8</v>
      </c>
      <c r="X452" s="69">
        <f>SUM(X443+X444+X445+X446+X447+X448+X449+X450)</f>
        <v>42753.000000000007</v>
      </c>
      <c r="Y452" s="68">
        <f>SUM(Y415+Y423+Y430+Y441)</f>
        <v>109293.2</v>
      </c>
      <c r="Z452" s="69">
        <f>Z430+Z423+Z415+Z441</f>
        <v>109211.2</v>
      </c>
      <c r="AA452" s="69">
        <f>SUM(AA443+AA444+AA445+AA446+AA447+AA448+AA449+AA450)</f>
        <v>38431</v>
      </c>
      <c r="AB452" s="232" t="e">
        <f>#REF!+#REF!+AB430+#REF!+AB423+AB415</f>
        <v>#REF!</v>
      </c>
      <c r="AC452" s="234">
        <f>SUM(AC415+AC423+AC430)</f>
        <v>50800</v>
      </c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</row>
    <row r="453" spans="1:260" customFormat="1" ht="32.25" hidden="1" customHeight="1" x14ac:dyDescent="0.25">
      <c r="A453" s="1"/>
      <c r="B453" s="79"/>
      <c r="C453" s="80"/>
      <c r="D453" s="81"/>
      <c r="E453" s="82"/>
      <c r="F453" s="82"/>
      <c r="G453" s="82"/>
      <c r="H453" s="84"/>
      <c r="I453" s="84"/>
      <c r="J453" s="283"/>
      <c r="K453" s="104"/>
      <c r="L453" s="104"/>
      <c r="M453" s="83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100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</row>
    <row r="454" spans="1:260" hidden="1" x14ac:dyDescent="0.25">
      <c r="G454" s="48" t="s">
        <v>197</v>
      </c>
      <c r="K454" s="105"/>
      <c r="L454" s="105"/>
      <c r="AC454" s="100"/>
    </row>
    <row r="455" spans="1:260" ht="15.75" hidden="1" x14ac:dyDescent="0.25">
      <c r="B455" s="70" t="s">
        <v>122</v>
      </c>
      <c r="C455" s="71"/>
      <c r="D455" s="72"/>
      <c r="E455" s="72"/>
      <c r="F455" s="72"/>
      <c r="G455" s="73">
        <f>SUM(G456:G458)</f>
        <v>0</v>
      </c>
      <c r="H455" s="74"/>
      <c r="I455" s="74"/>
      <c r="J455" s="284">
        <f>SUM(J456:J458)</f>
        <v>0</v>
      </c>
      <c r="K455" s="74" t="e">
        <f>SUM(K456:K458)</f>
        <v>#REF!</v>
      </c>
      <c r="L455" s="74" t="e">
        <f>SUM(L456:L458)</f>
        <v>#REF!</v>
      </c>
      <c r="M455" s="74" t="e">
        <f>SUM(N455:O455)</f>
        <v>#REF!</v>
      </c>
      <c r="N455" s="74" t="e">
        <f>SUM(N456:N458)</f>
        <v>#REF!</v>
      </c>
      <c r="O455" s="74" t="e">
        <f>SUM(O456:O458)</f>
        <v>#REF!</v>
      </c>
      <c r="P455" s="74">
        <f>SUM(P456:P458)</f>
        <v>0</v>
      </c>
      <c r="Q455" s="74" t="e">
        <f>SUM(S455:T455)</f>
        <v>#REF!</v>
      </c>
      <c r="R455" s="74"/>
      <c r="S455" s="74" t="e">
        <f>SUM(S456:S458)</f>
        <v>#REF!</v>
      </c>
      <c r="T455" s="74">
        <f>SUM(T456:T460)</f>
        <v>1862477.6999999997</v>
      </c>
      <c r="U455" s="74">
        <f>SUM(U456:U458)</f>
        <v>0</v>
      </c>
      <c r="V455" s="74">
        <f>SUM(W455:X455)</f>
        <v>1778921.0999999994</v>
      </c>
      <c r="W455" s="74">
        <f>SUM(W456:W458)</f>
        <v>0</v>
      </c>
      <c r="X455" s="74">
        <f>SUM(X456:X460)</f>
        <v>1778921.0999999994</v>
      </c>
      <c r="Y455" s="74">
        <f>SUM(Y456:Y458)</f>
        <v>0</v>
      </c>
      <c r="Z455" s="74">
        <f>SUM(Z456:Z458)</f>
        <v>0</v>
      </c>
      <c r="AA455" s="74">
        <f>SUM(AA456:AA460)</f>
        <v>1604271.6999999997</v>
      </c>
      <c r="AB455" s="74" t="e">
        <f>SUM(AC455:AD455)</f>
        <v>#REF!</v>
      </c>
      <c r="AC455" s="100" t="e">
        <f>SUM(AC408+AC452)</f>
        <v>#REF!</v>
      </c>
    </row>
    <row r="456" spans="1:260" ht="21.75" hidden="1" customHeight="1" x14ac:dyDescent="0.25">
      <c r="B456" s="3" t="s">
        <v>179</v>
      </c>
      <c r="C456" s="7"/>
      <c r="D456" s="4"/>
      <c r="E456" s="4"/>
      <c r="F456" s="61"/>
      <c r="G456" s="61"/>
      <c r="H456" s="248"/>
      <c r="I456" s="248"/>
      <c r="J456" s="285"/>
      <c r="K456" s="31" t="e">
        <f>SUM(K29+K170+K250+K293+#REF!+K294+K295+K297+K298+K299+K300+K301+K382+K395+K396+#REF!+K397+K398+K399+K442+K445+K446+K447+K169+K448+K449+K400+K172)</f>
        <v>#REF!</v>
      </c>
      <c r="L456" s="31" t="e">
        <f>SUM(L29+L170+L250+L293+#REF!+L294+L295+L297+L298+L299+L300+L301+L382+L395+L396+#REF!+L397+L398+L399+L442+L445+L446+L447+L169+L448+L449+L400+L172)</f>
        <v>#REF!</v>
      </c>
      <c r="M456" s="76" t="e">
        <f>SUM(N456:O456)</f>
        <v>#REF!</v>
      </c>
      <c r="N456" s="31" t="e">
        <f>SUM(N29+N170+N250+N293+#REF!+N294+N295+N297+N298+N299+N300+N301+N382+N395+N396+#REF!+N397+N398+N399+N442+N445+N446+N447+N169+N448+N449+N400+N172)</f>
        <v>#REF!</v>
      </c>
      <c r="O456" s="31" t="e">
        <f>SUM(O29+O170+O250+O293+#REF!+O294+O295+O297+O298+O299+O300+O301+O382+O395+O396+#REF!+O397+O398+O399+O442+O445+O446+O447+O169+O448+O449+O400+O172)</f>
        <v>#REF!</v>
      </c>
      <c r="P456" s="154">
        <f>SUM(P29+P170+P250+P293+P294+P295+P297+P298+P299+P300+P301+P382+P395+P396+P398+P399+P442+P445+P446+P447+P169+P448+P449+P400+P172)</f>
        <v>0</v>
      </c>
      <c r="Q456" s="96" t="e">
        <f>SUM(S456:T456)</f>
        <v>#REF!</v>
      </c>
      <c r="R456" s="248"/>
      <c r="S456" s="31" t="e">
        <f>SUM(S29+S170+S250+S293+#REF!+S294+S295+S297+S298+S299+S300+S301+S382+S395+S396+#REF!+S397+S398+S399+S442+S445+S446+S447+S169+S448+S449+S400+S172)</f>
        <v>#REF!</v>
      </c>
      <c r="T456" s="31">
        <f>SUM(T29+T170+T250+T293+T294+T297+T298+T299+T300+T301+T382+T395+T396+T397+T398+T399+T442+T445+T446+T447+T169+T448+T449+T400+T172+T138+T450+T296)</f>
        <v>1587470.4999999998</v>
      </c>
      <c r="U456" s="154">
        <f>SUM(U29+U170+U250+U293+U294+U295+U297+U298+U299+U300+U301+U382+U395+U396+U397+U398+U399+U442+U445+U446+U447+U169+U448+U449+U400+U172)</f>
        <v>0</v>
      </c>
      <c r="V456" s="96">
        <f>SUM(W456:X456)</f>
        <v>1651662.7999999996</v>
      </c>
      <c r="W456" s="31">
        <f>SUM(W29+W170+W250+W293+W294+W295+W297+W298+W299+W300+W301+W382+W395+W396+W397+W398+W399+W442+W445+W446+W447+W169+W448+W449+W400+W172)</f>
        <v>0</v>
      </c>
      <c r="X456" s="31">
        <f>SUM(X29+X170+X250+X293+X294+X297+X298+X299+X300+X301+X382+X395+X396+X397+X398+X399+X442+X445+X446+X447+X169+X448+X449+X400+X172+X138+X450+X296)</f>
        <v>1651662.7999999996</v>
      </c>
      <c r="Y456" s="154">
        <f>SUM(Y29+Y170+Y250+Y293+Y294+Y295+Y297+Y298+Y299+Y300+Y301+Y382+Y395+Y396+Y397+Y398+Y399+Y442+Y445+Y446+Y447+Y169+Y448+Y449+Y400+Y172)</f>
        <v>0</v>
      </c>
      <c r="Z456" s="31">
        <f>SUM(Z29+Z170+Z250+Z293+Z294+Z295+Z297+Z298+Z299+Z300+Z301+Z382+Z395+Z396+Z397+Z398+Z399+Z442+Z445+Z446+Z447+Z169+Z448+Z449+Z400+Z172)</f>
        <v>0</v>
      </c>
      <c r="AA456" s="31">
        <f>SUM(AA29+AA170+AA250+AA293+AA294+AA297+AA298+AA299+AA300+AA301+AA382+AA395+AA396+AA397+AA398+AA399+AA442+AA445+AA446+AA447+AA169+AA448+AA449+AA400+AA172+AA138+AA450+AA296)</f>
        <v>1539030.1999999997</v>
      </c>
      <c r="AB456" s="77">
        <f>SUM(AC456:AD456)</f>
        <v>0</v>
      </c>
      <c r="AC456" s="100"/>
    </row>
    <row r="457" spans="1:260" ht="21.75" hidden="1" customHeight="1" x14ac:dyDescent="0.25">
      <c r="B457" s="3" t="s">
        <v>180</v>
      </c>
      <c r="C457" s="7"/>
      <c r="D457" s="4"/>
      <c r="E457" s="4"/>
      <c r="F457" s="61"/>
      <c r="G457" s="61"/>
      <c r="H457" s="248"/>
      <c r="I457" s="248"/>
      <c r="J457" s="285"/>
      <c r="K457" s="31" t="e">
        <f>SUM(K24+K32+K53+K59+K113+#REF!+K175+K178+K188+K189+K166+#REF!+K186+K213+K244+K238+K258+K260+K267+K381+K373)</f>
        <v>#REF!</v>
      </c>
      <c r="L457" s="31" t="e">
        <f>SUM(L24+L32+L53+L59+L113+#REF!+L175+L178+L188+L189+L166+#REF!+L186+L213+L244+L238+L258+L260+L267+L381+L373)</f>
        <v>#REF!</v>
      </c>
      <c r="M457" s="76" t="e">
        <f>SUM(N457:O457)</f>
        <v>#REF!</v>
      </c>
      <c r="N457" s="31" t="e">
        <f>SUM(N24+N32+N53+N59+N113+#REF!+N175+N178+N188+N189+N166+#REF!+N186+N213+N244+N238+N258+N260+N267+N381+N373+N167+#REF!+N269+#REF!+#REF!+N302)</f>
        <v>#REF!</v>
      </c>
      <c r="O457" s="31" t="e">
        <f>SUM(O24+O32+O53+O59+O113+#REF!+O175+O178+O188+O189+O166+#REF!+O186+O213+O244+O238+O258+O260+O267+O381+O373+O167+#REF!+O269+#REF!+#REF!+O302)</f>
        <v>#REF!</v>
      </c>
      <c r="P457" s="154">
        <f>SUM(P24+P32+P53+P59+P175+P178+P188+P189+P166+P186+P213+P244+P238+P258+P260+P267+P381+P373+P167+P269+P302)</f>
        <v>0</v>
      </c>
      <c r="Q457" s="96" t="e">
        <f>SUM(S457:T457)</f>
        <v>#REF!</v>
      </c>
      <c r="R457" s="248"/>
      <c r="S457" s="31" t="e">
        <f>SUM(S24+S32+S53+S59+S113+#REF!+S175+S178+S188+S189+S166+#REF!+S186+S213+S244+S238+S258+S260+S267+S381+S373+S167+#REF!+S269+S302)</f>
        <v>#REF!</v>
      </c>
      <c r="T457" s="31">
        <f>SUM(T24+T32+T53+T59+T113+T175+T178+T188+T189+T166+T186+T213+T217+T244+T238+T258+T260+T267+T381+T373+T167+T269+T302+T236+T295+T317+T233)</f>
        <v>231006</v>
      </c>
      <c r="U457" s="154">
        <f>SUM(U24+U32+U53+U59+U113+U175+U178+U188+U189+U166+U186+U213+U244+U238+U258+U260+U267+U381+U373+U167+U269+U302)</f>
        <v>0</v>
      </c>
      <c r="V457" s="96">
        <f>SUM(W457:X457)</f>
        <v>124295.59999999998</v>
      </c>
      <c r="W457" s="31">
        <f>SUM(W24+W32+W53+W59+W113+W175+W178+W188+W189+W166+W186+W213+W244+W238+W258+W260+W267+W381+W373+W167+W269+W302)</f>
        <v>0</v>
      </c>
      <c r="X457" s="31">
        <f>SUM(X24+X32+X53+X59+X113+X175+X178+X188+X189+X166+X186+X213+X217+X244+X238+X258+X260+X267+X381+X373+X167+X269+X302+X236+X295+X317)</f>
        <v>124295.59999999998</v>
      </c>
      <c r="Y457" s="154">
        <f>SUM(Y24+Y32+Y53+Y59+Y113+Y175+Y178+Y188+Y189+Y166+Y186+Y213+Y217+Y244+Y238+Y258+Y260+Y267+Y381+Y373+Y167+Y269+Y302)</f>
        <v>0</v>
      </c>
      <c r="Z457" s="31">
        <f>SUM(Z24+Z32+Z53+Z59+Z113+Z175+Z178+Z188+Z189+Z166+Z186+Z213+Z217+Z244+Z238+Z258+Z260+Z267+Z381+Z373+Z167+Z269+Z302)</f>
        <v>0</v>
      </c>
      <c r="AA457" s="31">
        <f>SUM(AA24+AA32+AA53+AA59+AA113+AA175+AA178+AA188+AA189+AA166+AA186+AA213+AA217+AA244+AA238+AA258+AA260+AA267+AA381+AA373+AA167+AA269+AA302+AA236+AA295+AA317)</f>
        <v>63253.3</v>
      </c>
      <c r="AB457" s="77">
        <f>SUM(AC457:AD457)</f>
        <v>0</v>
      </c>
      <c r="AC457" s="100"/>
    </row>
    <row r="458" spans="1:260" ht="21.75" hidden="1" customHeight="1" x14ac:dyDescent="0.25">
      <c r="B458" s="3" t="s">
        <v>121</v>
      </c>
      <c r="C458" s="7"/>
      <c r="D458" s="4"/>
      <c r="E458" s="4"/>
      <c r="F458" s="61"/>
      <c r="G458" s="61"/>
      <c r="H458" s="248"/>
      <c r="I458" s="248"/>
      <c r="J458" s="285"/>
      <c r="K458" s="31" t="e">
        <f>SUM(K61+#REF!+K303+K343+K380+K443+K444+K64+K70+K84+K133+K334+K383)</f>
        <v>#REF!</v>
      </c>
      <c r="L458" s="31" t="e">
        <f>SUM(L61+#REF!+L303+L343+L380+L443+L444+L64+L70+L84+L133+L334+L383)</f>
        <v>#REF!</v>
      </c>
      <c r="M458" s="76" t="e">
        <f>SUM(N458:O458)</f>
        <v>#REF!</v>
      </c>
      <c r="N458" s="31" t="e">
        <f>SUM(N61+#REF!+N303+N343+N380+N443+N444+N64+N70+N84+N133+N334+N383)</f>
        <v>#REF!</v>
      </c>
      <c r="O458" s="31" t="e">
        <f>SUM(O61+#REF!+O303+O343+O380+O443+O444+O64+O70+O84+O133+O334+O383)</f>
        <v>#REF!</v>
      </c>
      <c r="P458" s="154">
        <f>SUM(P61+P303+P343+P380+P443+P444+P64+P70+P84+P133+P334+P383)</f>
        <v>0</v>
      </c>
      <c r="Q458" s="96" t="e">
        <f>SUM(S458:T458)</f>
        <v>#REF!</v>
      </c>
      <c r="R458" s="248"/>
      <c r="S458" s="31" t="e">
        <f>SUM(S61+#REF!+S303+S343+S380+S443+S444+S64+S70+S84+S133+S334+S383)</f>
        <v>#REF!</v>
      </c>
      <c r="T458" s="31">
        <f>SUM(T61+T303+T343+T380+T443+T444+T64+T70+T84+T133+T334+T383)</f>
        <v>2869.3999999999996</v>
      </c>
      <c r="U458" s="154">
        <f>SUM(U61+U303+U343+U380+U443+U444+U64+U70+U84+U133+U334+U383)</f>
        <v>0</v>
      </c>
      <c r="V458" s="96">
        <f>SUM(W458:X458)</f>
        <v>2962.7</v>
      </c>
      <c r="W458" s="31">
        <f>SUM(W61+W303+W343+W380+W443+W444+W64+W70+W84+W133+W334+W383)</f>
        <v>0</v>
      </c>
      <c r="X458" s="31">
        <f>SUM(X61+X303+X343+X380+X443+X444+X64+X70+X84+X133+X334+X383)</f>
        <v>2962.7</v>
      </c>
      <c r="Y458" s="154">
        <f>SUM(Y61+Y303+Y343+Y380+Y443+Y444+Y64+Y70+Y84+Y133+Y334+Y383)</f>
        <v>0</v>
      </c>
      <c r="Z458" s="31">
        <f>SUM(Z61+Z303+Z343+Z380+Z443+Z444+Z64+Z70+Z84+Z133+Z334+Z383)</f>
        <v>0</v>
      </c>
      <c r="AA458" s="31">
        <f>SUM(AA61+AA303+AA343+AA380+AA443+AA444+AA64+AA70+AA84+AA133+AA334+AA383)</f>
        <v>1988.2</v>
      </c>
      <c r="AB458" s="77">
        <f>SUM(AC458:AD458)</f>
        <v>0</v>
      </c>
      <c r="AC458" s="100"/>
    </row>
    <row r="459" spans="1:260" s="34" customFormat="1" ht="24.75" hidden="1" customHeight="1" x14ac:dyDescent="0.25">
      <c r="B459" s="17" t="s">
        <v>411</v>
      </c>
      <c r="C459" s="254"/>
      <c r="D459" s="255"/>
      <c r="E459" s="255"/>
      <c r="F459" s="255"/>
      <c r="G459" s="255"/>
      <c r="H459" s="248"/>
      <c r="I459" s="248"/>
      <c r="J459" s="96"/>
      <c r="K459" s="256"/>
      <c r="L459" s="256"/>
      <c r="M459" s="257"/>
      <c r="N459" s="254"/>
      <c r="O459" s="254"/>
      <c r="P459" s="155">
        <v>0</v>
      </c>
      <c r="Q459" s="168"/>
      <c r="R459" s="248">
        <v>0</v>
      </c>
      <c r="S459" s="170">
        <v>0</v>
      </c>
      <c r="T459" s="170">
        <f>SUM(T261+T241+T236+T115+T117+T151+T156)</f>
        <v>0</v>
      </c>
      <c r="U459" s="155"/>
      <c r="V459" s="168"/>
      <c r="W459" s="170"/>
      <c r="X459" s="170">
        <f>X233</f>
        <v>0</v>
      </c>
      <c r="Y459" s="155"/>
      <c r="Z459" s="170"/>
      <c r="AA459" s="170">
        <f>SUM(AA236)</f>
        <v>0</v>
      </c>
      <c r="AC459" s="205"/>
    </row>
    <row r="460" spans="1:260" ht="22.5" hidden="1" customHeight="1" x14ac:dyDescent="0.25">
      <c r="B460" s="17" t="s">
        <v>412</v>
      </c>
      <c r="C460" s="254"/>
      <c r="D460" s="255"/>
      <c r="E460" s="255"/>
      <c r="F460" s="255"/>
      <c r="G460" s="255"/>
      <c r="H460" s="248"/>
      <c r="I460" s="248"/>
      <c r="J460" s="96"/>
      <c r="K460" s="170">
        <f>K74+K90+K124</f>
        <v>48319</v>
      </c>
      <c r="L460" s="170"/>
      <c r="M460" s="168">
        <f>SUM(N460:O460)</f>
        <v>48319</v>
      </c>
      <c r="N460" s="170">
        <f>N74+N90+N124</f>
        <v>48319</v>
      </c>
      <c r="O460" s="170"/>
      <c r="P460" s="155">
        <f t="shared" ref="P460:U460" si="128">P74+P90+P124</f>
        <v>0</v>
      </c>
      <c r="Q460" s="168">
        <f t="shared" si="128"/>
        <v>89450.799999999988</v>
      </c>
      <c r="R460" s="248">
        <f t="shared" si="128"/>
        <v>0</v>
      </c>
      <c r="S460" s="170">
        <f t="shared" si="128"/>
        <v>48319</v>
      </c>
      <c r="T460" s="168">
        <f t="shared" si="128"/>
        <v>41131.799999999996</v>
      </c>
      <c r="U460" s="155">
        <f t="shared" si="128"/>
        <v>0</v>
      </c>
      <c r="V460" s="168">
        <f>SUM(W460:X460)</f>
        <v>0</v>
      </c>
      <c r="W460" s="170">
        <f>W74+W90+W124</f>
        <v>0</v>
      </c>
      <c r="X460" s="168">
        <f>X74+X90+X124</f>
        <v>0</v>
      </c>
      <c r="Y460" s="155">
        <f>SUM(Y461:Y463)</f>
        <v>0</v>
      </c>
      <c r="Z460" s="168">
        <f>SUM(Z461:Z463)</f>
        <v>0</v>
      </c>
      <c r="AA460" s="168">
        <f>SUM(AA461:AA463)</f>
        <v>0</v>
      </c>
      <c r="AB460" s="171"/>
      <c r="AC460" s="100"/>
    </row>
    <row r="461" spans="1:260" ht="22.5" hidden="1" customHeight="1" x14ac:dyDescent="0.25">
      <c r="B461" s="3" t="s">
        <v>413</v>
      </c>
      <c r="C461" s="7"/>
      <c r="D461" s="4"/>
      <c r="E461" s="4"/>
      <c r="F461" s="4"/>
      <c r="G461" s="4"/>
      <c r="H461" s="248"/>
      <c r="I461" s="248"/>
      <c r="J461" s="96"/>
      <c r="K461" s="168">
        <f t="shared" ref="K461:AA461" si="129">K74</f>
        <v>2724.9</v>
      </c>
      <c r="L461" s="168">
        <f t="shared" si="129"/>
        <v>0</v>
      </c>
      <c r="M461" s="76">
        <f t="shared" si="129"/>
        <v>2724.9</v>
      </c>
      <c r="N461" s="168">
        <f t="shared" si="129"/>
        <v>2724.9</v>
      </c>
      <c r="O461" s="168">
        <f t="shared" si="129"/>
        <v>0</v>
      </c>
      <c r="P461" s="155">
        <f t="shared" si="129"/>
        <v>0</v>
      </c>
      <c r="Q461" s="155">
        <f t="shared" si="129"/>
        <v>13428.4</v>
      </c>
      <c r="R461" s="248">
        <f t="shared" si="129"/>
        <v>0</v>
      </c>
      <c r="S461" s="168">
        <f t="shared" si="129"/>
        <v>2724.9</v>
      </c>
      <c r="T461" s="168">
        <f t="shared" si="129"/>
        <v>10703.5</v>
      </c>
      <c r="U461" s="155">
        <f t="shared" si="129"/>
        <v>0</v>
      </c>
      <c r="V461" s="96">
        <f t="shared" si="129"/>
        <v>0</v>
      </c>
      <c r="W461" s="168">
        <f t="shared" si="129"/>
        <v>0</v>
      </c>
      <c r="X461" s="168">
        <f t="shared" si="129"/>
        <v>0</v>
      </c>
      <c r="Y461" s="155">
        <f t="shared" si="129"/>
        <v>0</v>
      </c>
      <c r="Z461" s="168">
        <f t="shared" si="129"/>
        <v>0</v>
      </c>
      <c r="AA461" s="168">
        <f t="shared" si="129"/>
        <v>0</v>
      </c>
      <c r="AB461" s="169"/>
      <c r="AC461" s="100"/>
    </row>
    <row r="462" spans="1:260" ht="22.5" hidden="1" customHeight="1" x14ac:dyDescent="0.25">
      <c r="B462" s="3" t="s">
        <v>414</v>
      </c>
      <c r="C462" s="7"/>
      <c r="D462" s="4"/>
      <c r="E462" s="4"/>
      <c r="F462" s="4"/>
      <c r="G462" s="4"/>
      <c r="H462" s="248"/>
      <c r="I462" s="248"/>
      <c r="J462" s="96"/>
      <c r="K462" s="168">
        <f>K124</f>
        <v>1963.5</v>
      </c>
      <c r="L462" s="168">
        <f>L124</f>
        <v>0</v>
      </c>
      <c r="M462" s="76">
        <f>N124</f>
        <v>1963.5</v>
      </c>
      <c r="N462" s="168">
        <f t="shared" ref="N462:U462" si="130">N124</f>
        <v>1963.5</v>
      </c>
      <c r="O462" s="168">
        <f t="shared" si="130"/>
        <v>0</v>
      </c>
      <c r="P462" s="155">
        <f t="shared" si="130"/>
        <v>0</v>
      </c>
      <c r="Q462" s="155">
        <f t="shared" si="130"/>
        <v>4823.7</v>
      </c>
      <c r="R462" s="248">
        <f t="shared" si="130"/>
        <v>0</v>
      </c>
      <c r="S462" s="168">
        <f t="shared" si="130"/>
        <v>1963.5</v>
      </c>
      <c r="T462" s="168">
        <f t="shared" si="130"/>
        <v>2860.2</v>
      </c>
      <c r="U462" s="155">
        <f t="shared" si="130"/>
        <v>0</v>
      </c>
      <c r="V462" s="96">
        <f>W124</f>
        <v>0</v>
      </c>
      <c r="W462" s="168">
        <f>W124</f>
        <v>0</v>
      </c>
      <c r="X462" s="168">
        <f>X124</f>
        <v>0</v>
      </c>
      <c r="Y462" s="155">
        <f>Y124</f>
        <v>0</v>
      </c>
      <c r="Z462" s="168">
        <f>Z124</f>
        <v>0</v>
      </c>
      <c r="AA462" s="168">
        <f>AA124</f>
        <v>0</v>
      </c>
      <c r="AB462" s="169"/>
      <c r="AC462" s="100"/>
    </row>
    <row r="463" spans="1:260" ht="22.5" hidden="1" customHeight="1" x14ac:dyDescent="0.25">
      <c r="B463" s="3" t="s">
        <v>415</v>
      </c>
      <c r="C463" s="7"/>
      <c r="D463" s="4"/>
      <c r="E463" s="4"/>
      <c r="F463" s="4"/>
      <c r="G463" s="4"/>
      <c r="H463" s="248"/>
      <c r="I463" s="248"/>
      <c r="J463" s="96"/>
      <c r="K463" s="168">
        <f t="shared" ref="K463:AA463" si="131">K90</f>
        <v>43630.6</v>
      </c>
      <c r="L463" s="168">
        <f t="shared" si="131"/>
        <v>0</v>
      </c>
      <c r="M463" s="76">
        <f t="shared" si="131"/>
        <v>43630.6</v>
      </c>
      <c r="N463" s="168">
        <f t="shared" si="131"/>
        <v>43630.6</v>
      </c>
      <c r="O463" s="168">
        <f t="shared" si="131"/>
        <v>0</v>
      </c>
      <c r="P463" s="155">
        <f t="shared" si="131"/>
        <v>0</v>
      </c>
      <c r="Q463" s="155">
        <f t="shared" si="131"/>
        <v>71198.7</v>
      </c>
      <c r="R463" s="248">
        <f t="shared" si="131"/>
        <v>0</v>
      </c>
      <c r="S463" s="168">
        <f t="shared" si="131"/>
        <v>43630.6</v>
      </c>
      <c r="T463" s="168">
        <f t="shared" si="131"/>
        <v>27568.1</v>
      </c>
      <c r="U463" s="155">
        <f t="shared" si="131"/>
        <v>0</v>
      </c>
      <c r="V463" s="96">
        <f t="shared" si="131"/>
        <v>0</v>
      </c>
      <c r="W463" s="168">
        <f t="shared" si="131"/>
        <v>0</v>
      </c>
      <c r="X463" s="168">
        <f t="shared" si="131"/>
        <v>0</v>
      </c>
      <c r="Y463" s="155">
        <f t="shared" si="131"/>
        <v>0</v>
      </c>
      <c r="Z463" s="168">
        <f t="shared" si="131"/>
        <v>0</v>
      </c>
      <c r="AA463" s="168">
        <f t="shared" si="131"/>
        <v>0</v>
      </c>
      <c r="AB463" s="169"/>
      <c r="AC463" s="100"/>
    </row>
    <row r="464" spans="1:260" s="34" customFormat="1" hidden="1" x14ac:dyDescent="0.25">
      <c r="B464" s="174"/>
      <c r="D464" s="175"/>
      <c r="E464" s="175"/>
      <c r="F464" s="175"/>
      <c r="G464" s="175"/>
      <c r="H464" s="35"/>
      <c r="I464" s="35"/>
      <c r="J464" s="278"/>
      <c r="K464" s="176"/>
      <c r="L464" s="176"/>
      <c r="M464" s="35"/>
      <c r="P464" s="35"/>
      <c r="Q464" s="35"/>
      <c r="R464" s="35"/>
      <c r="U464" s="35"/>
      <c r="V464" s="35"/>
      <c r="Y464" s="35"/>
      <c r="AC464" s="205"/>
    </row>
    <row r="465" spans="2:29" s="1" customFormat="1" ht="31.5" hidden="1" x14ac:dyDescent="0.25">
      <c r="B465" s="70" t="s">
        <v>703</v>
      </c>
      <c r="C465" s="71"/>
      <c r="D465" s="72"/>
      <c r="E465" s="72"/>
      <c r="F465" s="72"/>
      <c r="G465" s="72"/>
      <c r="H465" s="76" t="e">
        <f t="shared" ref="H465:AA465" si="132">H466+H470</f>
        <v>#REF!</v>
      </c>
      <c r="I465" s="76" t="e">
        <f t="shared" si="132"/>
        <v>#REF!</v>
      </c>
      <c r="J465" s="96">
        <f t="shared" si="132"/>
        <v>881193.6</v>
      </c>
      <c r="K465" s="76" t="e">
        <f t="shared" si="132"/>
        <v>#REF!</v>
      </c>
      <c r="L465" s="76" t="e">
        <f t="shared" si="132"/>
        <v>#REF!</v>
      </c>
      <c r="M465" s="76" t="e">
        <f t="shared" si="132"/>
        <v>#REF!</v>
      </c>
      <c r="N465" s="76" t="e">
        <f t="shared" si="132"/>
        <v>#REF!</v>
      </c>
      <c r="O465" s="76" t="e">
        <f t="shared" si="132"/>
        <v>#REF!</v>
      </c>
      <c r="P465" s="76">
        <f t="shared" si="132"/>
        <v>990522.29999999981</v>
      </c>
      <c r="Q465" s="76" t="e">
        <f t="shared" si="132"/>
        <v>#REF!</v>
      </c>
      <c r="R465" s="76">
        <f t="shared" si="132"/>
        <v>225028.30000000002</v>
      </c>
      <c r="S465" s="76" t="e">
        <f t="shared" si="132"/>
        <v>#REF!</v>
      </c>
      <c r="T465" s="76">
        <f t="shared" si="132"/>
        <v>0</v>
      </c>
      <c r="U465" s="76">
        <f t="shared" si="132"/>
        <v>1055039.9000000001</v>
      </c>
      <c r="V465" s="76" t="e">
        <f t="shared" si="132"/>
        <v>#REF!</v>
      </c>
      <c r="W465" s="76">
        <f t="shared" si="132"/>
        <v>0</v>
      </c>
      <c r="X465" s="76">
        <f t="shared" si="132"/>
        <v>0</v>
      </c>
      <c r="Y465" s="76">
        <f t="shared" si="132"/>
        <v>1055074.4000000001</v>
      </c>
      <c r="Z465" s="76">
        <f t="shared" si="132"/>
        <v>0</v>
      </c>
      <c r="AA465" s="76">
        <f t="shared" si="132"/>
        <v>0</v>
      </c>
      <c r="AB465" s="75" t="e">
        <f>SUM(AC465:AD465)</f>
        <v>#REF!</v>
      </c>
      <c r="AC465" s="100" t="e">
        <f>SUM(AC21+P44+AC65+AC102+AC119+AC192+AC318+#REF!+#REF!+#REF!)</f>
        <v>#REF!</v>
      </c>
    </row>
    <row r="466" spans="2:29" s="1" customFormat="1" ht="37.5" hidden="1" customHeight="1" x14ac:dyDescent="0.25">
      <c r="B466" s="3" t="s">
        <v>123</v>
      </c>
      <c r="C466" s="7"/>
      <c r="D466" s="4"/>
      <c r="E466" s="4"/>
      <c r="F466" s="4"/>
      <c r="G466" s="4"/>
      <c r="H466" s="248" t="e">
        <f>H66+H78+H119+H129+H192+H318+H356+H368+H375+H102+#REF!+H136+H369</f>
        <v>#REF!</v>
      </c>
      <c r="I466" s="248" t="e">
        <f>I66+I78+I119+I129+I192+I318+I356+I368+I375+I102+#REF!+I136+I369</f>
        <v>#REF!</v>
      </c>
      <c r="J466" s="96">
        <f>J66+J78+J119+J129+J192+J318+J356+J368+J375+J102+J136+J369</f>
        <v>689839.6</v>
      </c>
      <c r="K466" s="31">
        <f>K66+K78+K102+K119+K129+K192+K318+K356+K368+K375+K124+K90+K74</f>
        <v>826083.3</v>
      </c>
      <c r="L466" s="31">
        <f>L66+L78+L102+L119+L129+L192+L318+L356+L368+L375</f>
        <v>0</v>
      </c>
      <c r="M466" s="76">
        <f>SUM(N466:O466)</f>
        <v>834640.79999999993</v>
      </c>
      <c r="N466" s="31">
        <f>N66+N78+N102+N119+N129+N192+N318+N356+N368+N375+N124+N90+N74</f>
        <v>834640.79999999993</v>
      </c>
      <c r="O466" s="31">
        <f>O66+O78+O102+O119+O129+O192+O318+O356+O368+O375</f>
        <v>0</v>
      </c>
      <c r="P466" s="507">
        <f>P66+P78+P119+P129+P192+P318+P356+P368+P375+P102</f>
        <v>758702.99999999988</v>
      </c>
      <c r="Q466" s="155">
        <f>Q66+Q78+Q119+Q129+Q192+Q318+Q356+Q368+Q375+Q102</f>
        <v>242213.5</v>
      </c>
      <c r="R466" s="248">
        <f>R66+R78+R119+R129+R192+R318+R356+R368+R375+R102+R136+R369</f>
        <v>0</v>
      </c>
      <c r="S466" s="31">
        <f>S66+S78+S119+S129+S192+S318+S356+S368+S375+S102+S74+S90+S124</f>
        <v>48319</v>
      </c>
      <c r="T466" s="31">
        <f>T66+T78+T102+T119+T129+T192+T318+T356+T368+T375</f>
        <v>0</v>
      </c>
      <c r="U466" s="507">
        <f>U66+U78+U119+U129+U192+U318+U356+U368+U375+U102</f>
        <v>818587.20000000007</v>
      </c>
      <c r="V466" s="96">
        <f>SUM(W466:X466)</f>
        <v>0</v>
      </c>
      <c r="W466" s="31">
        <f>W66+W78+W119+W129+W192+W318+W356+W368+W375+W102+W74+W90+W124</f>
        <v>0</v>
      </c>
      <c r="X466" s="31">
        <f>X66+X78+X102+X119+X129+X192+X318+X356+X368+X375</f>
        <v>0</v>
      </c>
      <c r="Y466" s="507">
        <f>Y66+Y78+Y119+Y129+Y192+Y318+Y356+Y368+Y375+Y102</f>
        <v>818621.70000000019</v>
      </c>
      <c r="Z466" s="31">
        <f>Z66+Z78+Z119+Z129+Z192+Z318+Z356+Z368+Z375+Z102+Z74+Z90+Z124</f>
        <v>0</v>
      </c>
      <c r="AA466" s="31">
        <f>AA66+AA78+AA102+AA119+AA129+AA192+AA318+AA356+AA368+AA375</f>
        <v>0</v>
      </c>
      <c r="AB466" s="78">
        <f>SUM(AC466:AD466)</f>
        <v>0</v>
      </c>
      <c r="AC466" s="100"/>
    </row>
    <row r="467" spans="2:29" s="1" customFormat="1" ht="32.25" hidden="1" customHeight="1" x14ac:dyDescent="0.25">
      <c r="B467" s="158" t="s">
        <v>364</v>
      </c>
      <c r="C467" s="159"/>
      <c r="D467" s="160"/>
      <c r="E467" s="160"/>
      <c r="F467" s="160"/>
      <c r="G467" s="160"/>
      <c r="H467" s="249"/>
      <c r="I467" s="249"/>
      <c r="J467" s="164"/>
      <c r="K467" s="162"/>
      <c r="L467" s="162"/>
      <c r="M467" s="161"/>
      <c r="N467" s="162"/>
      <c r="O467" s="162"/>
      <c r="P467" s="163"/>
      <c r="Q467" s="164"/>
      <c r="R467" s="249"/>
      <c r="S467" s="162"/>
      <c r="T467" s="162"/>
      <c r="U467" s="163"/>
      <c r="V467" s="164"/>
      <c r="W467" s="162"/>
      <c r="X467" s="162"/>
      <c r="Y467" s="163"/>
      <c r="Z467" s="162"/>
      <c r="AA467" s="162"/>
      <c r="AB467" s="85"/>
      <c r="AC467" s="100"/>
    </row>
    <row r="468" spans="2:29" s="1" customFormat="1" ht="30.75" hidden="1" customHeight="1" x14ac:dyDescent="0.25">
      <c r="B468" s="158" t="s">
        <v>365</v>
      </c>
      <c r="C468" s="159"/>
      <c r="D468" s="160"/>
      <c r="E468" s="160"/>
      <c r="F468" s="160"/>
      <c r="G468" s="160"/>
      <c r="H468" s="249"/>
      <c r="I468" s="249"/>
      <c r="J468" s="164">
        <v>-9446</v>
      </c>
      <c r="K468" s="162"/>
      <c r="L468" s="162"/>
      <c r="M468" s="161"/>
      <c r="N468" s="162"/>
      <c r="O468" s="162"/>
      <c r="P468" s="163">
        <v>-9446</v>
      </c>
      <c r="Q468" s="164"/>
      <c r="R468" s="249"/>
      <c r="S468" s="162"/>
      <c r="T468" s="162"/>
      <c r="U468" s="163">
        <v>-9446</v>
      </c>
      <c r="V468" s="164"/>
      <c r="W468" s="162"/>
      <c r="X468" s="162"/>
      <c r="Y468" s="163">
        <v>-9446</v>
      </c>
      <c r="Z468" s="162"/>
      <c r="AA468" s="162"/>
      <c r="AB468" s="85"/>
      <c r="AC468" s="100"/>
    </row>
    <row r="469" spans="2:29" s="1" customFormat="1" ht="25.5" hidden="1" customHeight="1" x14ac:dyDescent="0.25">
      <c r="B469" s="158" t="s">
        <v>366</v>
      </c>
      <c r="C469" s="159"/>
      <c r="D469" s="160"/>
      <c r="E469" s="160"/>
      <c r="F469" s="160"/>
      <c r="G469" s="160"/>
      <c r="H469" s="249"/>
      <c r="I469" s="249"/>
      <c r="J469" s="164">
        <v>40358.300000000003</v>
      </c>
      <c r="K469" s="162"/>
      <c r="L469" s="162"/>
      <c r="M469" s="161"/>
      <c r="N469" s="162"/>
      <c r="O469" s="162"/>
      <c r="P469" s="163">
        <v>40358.300000000003</v>
      </c>
      <c r="Q469" s="164"/>
      <c r="R469" s="249"/>
      <c r="S469" s="162"/>
      <c r="T469" s="162"/>
      <c r="U469" s="163">
        <v>40358.300000000003</v>
      </c>
      <c r="V469" s="164"/>
      <c r="W469" s="162"/>
      <c r="X469" s="162"/>
      <c r="Y469" s="163">
        <v>40358.300000000003</v>
      </c>
      <c r="Z469" s="162"/>
      <c r="AA469" s="162"/>
      <c r="AB469" s="85"/>
      <c r="AC469" s="100"/>
    </row>
    <row r="470" spans="2:29" s="1" customFormat="1" ht="28.5" hidden="1" customHeight="1" x14ac:dyDescent="0.25">
      <c r="B470" s="3" t="s">
        <v>124</v>
      </c>
      <c r="C470" s="7"/>
      <c r="D470" s="4"/>
      <c r="E470" s="4"/>
      <c r="F470" s="4"/>
      <c r="G470" s="4"/>
      <c r="H470" s="155">
        <f>H21+H44+H402+H406+H407</f>
        <v>188067.39999999997</v>
      </c>
      <c r="I470" s="155">
        <f>I21+I44+I402+I406+I407</f>
        <v>26241.599999999999</v>
      </c>
      <c r="J470" s="96">
        <f>J21+J44+J402+J406+J407</f>
        <v>191353.99999999997</v>
      </c>
      <c r="K470" s="31" t="e">
        <f>K21+#REF!+K437+#REF!+#REF!+#REF!</f>
        <v>#REF!</v>
      </c>
      <c r="L470" s="31" t="e">
        <f>L21+#REF!+L437+#REF!+#REF!+#REF!</f>
        <v>#REF!</v>
      </c>
      <c r="M470" s="76" t="e">
        <f>SUM(N470:O470)</f>
        <v>#REF!</v>
      </c>
      <c r="N470" s="31" t="e">
        <f>N21+#REF!+N437+#REF!+#REF!+#REF!</f>
        <v>#REF!</v>
      </c>
      <c r="O470" s="31" t="e">
        <f>O21+#REF!+O437+#REF!+#REF!+#REF!</f>
        <v>#REF!</v>
      </c>
      <c r="P470" s="155">
        <f>P21+P44+P402+P406+P407</f>
        <v>231819.3</v>
      </c>
      <c r="Q470" s="155" t="e">
        <f>Q21+#REF!+Q44+Q402+Q406+Q407</f>
        <v>#REF!</v>
      </c>
      <c r="R470" s="155">
        <f>R21+R44+R402+R406+R407</f>
        <v>225028.30000000002</v>
      </c>
      <c r="S470" s="155" t="e">
        <f>S21+#REF!+S44+S402+S406+S407</f>
        <v>#REF!</v>
      </c>
      <c r="T470" s="155">
        <f>T21+T44+T402+T406+T407</f>
        <v>0</v>
      </c>
      <c r="U470" s="155">
        <f>U21+U44+U402+U406+U407</f>
        <v>236452.7</v>
      </c>
      <c r="V470" s="155" t="e">
        <f>V21+#REF!+V44+V402+V406+V407</f>
        <v>#REF!</v>
      </c>
      <c r="W470" s="155">
        <f>W21+W44+W402+W406+W407</f>
        <v>0</v>
      </c>
      <c r="X470" s="155">
        <f>X21+X44+X402+X406+X407</f>
        <v>0</v>
      </c>
      <c r="Y470" s="155">
        <f>Y21+Y44+Y402+Y406+Y407+Y438</f>
        <v>236452.7</v>
      </c>
      <c r="Z470" s="155">
        <f>Z21+Z44+Z402+Z406+Z407</f>
        <v>0</v>
      </c>
      <c r="AA470" s="155">
        <f>AA21+AA44+AA402+AA406+AA407</f>
        <v>0</v>
      </c>
      <c r="AB470" s="85">
        <f>SUM(AC470:AD470)</f>
        <v>0</v>
      </c>
      <c r="AC470" s="100"/>
    </row>
    <row r="471" spans="2:29" s="1" customFormat="1" ht="21.75" hidden="1" customHeight="1" x14ac:dyDescent="0.25">
      <c r="B471" s="39"/>
      <c r="C471" s="113"/>
      <c r="D471" s="114"/>
      <c r="E471" s="114"/>
      <c r="F471" s="114"/>
      <c r="G471" s="114"/>
      <c r="H471" s="116"/>
      <c r="I471" s="116"/>
      <c r="J471" s="286"/>
      <c r="K471" s="115"/>
      <c r="L471" s="115"/>
      <c r="M471" s="116"/>
      <c r="N471" s="115"/>
      <c r="O471" s="115"/>
      <c r="P471" s="116"/>
      <c r="Q471" s="116"/>
      <c r="R471" s="116"/>
      <c r="S471" s="115"/>
      <c r="T471" s="115"/>
      <c r="U471" s="116"/>
      <c r="V471" s="116"/>
      <c r="W471" s="115"/>
      <c r="X471" s="115"/>
      <c r="Y471" s="116"/>
      <c r="Z471" s="115"/>
      <c r="AA471" s="115"/>
      <c r="AB471" s="171"/>
      <c r="AC471" s="100"/>
    </row>
    <row r="472" spans="2:29" s="34" customFormat="1" hidden="1" x14ac:dyDescent="0.25">
      <c r="B472" s="39"/>
      <c r="C472" s="113"/>
      <c r="D472" s="114"/>
      <c r="E472" s="114"/>
      <c r="F472" s="114"/>
      <c r="G472" s="114" t="s">
        <v>197</v>
      </c>
      <c r="H472" s="173"/>
      <c r="I472" s="173"/>
      <c r="J472" s="287"/>
      <c r="K472" s="172"/>
      <c r="L472" s="172"/>
      <c r="M472" s="173"/>
      <c r="N472" s="113"/>
      <c r="O472" s="113"/>
      <c r="P472" s="173"/>
      <c r="Q472" s="173"/>
      <c r="R472" s="173"/>
      <c r="S472" s="113"/>
      <c r="T472" s="113"/>
      <c r="U472" s="173"/>
      <c r="V472" s="173"/>
      <c r="W472" s="113"/>
      <c r="X472" s="113"/>
      <c r="Y472" s="173"/>
      <c r="Z472" s="113"/>
      <c r="AA472" s="113"/>
      <c r="AB472" s="113"/>
      <c r="AC472" s="205"/>
    </row>
    <row r="473" spans="2:29" s="1" customFormat="1" ht="24.75" hidden="1" customHeight="1" x14ac:dyDescent="0.25">
      <c r="B473" s="70" t="s">
        <v>393</v>
      </c>
      <c r="C473" s="71"/>
      <c r="D473" s="72"/>
      <c r="E473" s="72"/>
      <c r="F473" s="72"/>
      <c r="G473" s="73">
        <f t="shared" ref="G473:L473" si="133">SUM(G474:G475)</f>
        <v>0</v>
      </c>
      <c r="H473" s="76" t="e">
        <f t="shared" si="133"/>
        <v>#REF!</v>
      </c>
      <c r="I473" s="76" t="e">
        <f t="shared" si="133"/>
        <v>#REF!</v>
      </c>
      <c r="J473" s="96">
        <f t="shared" si="133"/>
        <v>4078828.5000000009</v>
      </c>
      <c r="K473" s="76">
        <f t="shared" si="133"/>
        <v>1465960.7000000002</v>
      </c>
      <c r="L473" s="76">
        <f t="shared" si="133"/>
        <v>1768491.4000000001</v>
      </c>
      <c r="M473" s="76">
        <f>SUM(N473:O473)</f>
        <v>3667830</v>
      </c>
      <c r="N473" s="76">
        <f>SUM(N474:N475)</f>
        <v>1609191.9</v>
      </c>
      <c r="O473" s="76">
        <f>SUM(O474:O475)</f>
        <v>2058638.1</v>
      </c>
      <c r="P473" s="76">
        <f t="shared" ref="P473:X473" si="134">SUM(P474:P475)</f>
        <v>2417995.9000000004</v>
      </c>
      <c r="Q473" s="76">
        <f t="shared" si="134"/>
        <v>656545.29999999993</v>
      </c>
      <c r="R473" s="76">
        <f t="shared" si="134"/>
        <v>640519.10000000009</v>
      </c>
      <c r="S473" s="76">
        <f t="shared" si="134"/>
        <v>369613.9</v>
      </c>
      <c r="T473" s="76">
        <f t="shared" si="134"/>
        <v>1877311.0999999996</v>
      </c>
      <c r="U473" s="76">
        <f t="shared" si="134"/>
        <v>2094182.1</v>
      </c>
      <c r="V473" s="76">
        <f t="shared" si="134"/>
        <v>120706.80000000002</v>
      </c>
      <c r="W473" s="76">
        <f t="shared" si="134"/>
        <v>390252.7</v>
      </c>
      <c r="X473" s="76">
        <f t="shared" si="134"/>
        <v>1835030.2</v>
      </c>
      <c r="Y473" s="76">
        <f>SUM(Y474:Y475)</f>
        <v>2311613.5000000005</v>
      </c>
      <c r="Z473" s="76">
        <f>SUM(Z474:Z475)</f>
        <v>341287.3</v>
      </c>
      <c r="AA473" s="76">
        <f>SUM(AA474:AA475)</f>
        <v>1728169.7999999998</v>
      </c>
      <c r="AB473" s="76">
        <f>SUM(AC473:AD473)</f>
        <v>0</v>
      </c>
      <c r="AC473" s="100"/>
    </row>
    <row r="474" spans="2:29" s="1" customFormat="1" hidden="1" x14ac:dyDescent="0.25">
      <c r="B474" s="3" t="s">
        <v>191</v>
      </c>
      <c r="C474" s="7"/>
      <c r="D474" s="4"/>
      <c r="E474" s="4"/>
      <c r="F474" s="61"/>
      <c r="G474" s="61"/>
      <c r="H474" s="248" t="e">
        <f>H408</f>
        <v>#REF!</v>
      </c>
      <c r="I474" s="248" t="e">
        <f>I408</f>
        <v>#REF!</v>
      </c>
      <c r="J474" s="96">
        <f>J408</f>
        <v>3925183.0000000009</v>
      </c>
      <c r="K474" s="31">
        <f>K408</f>
        <v>1412903.9000000001</v>
      </c>
      <c r="L474" s="31">
        <f>L408</f>
        <v>1665583.2000000002</v>
      </c>
      <c r="M474" s="76">
        <f>SUM(N474:O474)</f>
        <v>3501046.1</v>
      </c>
      <c r="N474" s="31">
        <f t="shared" ref="N474:Y474" si="135">N408</f>
        <v>1544709</v>
      </c>
      <c r="O474" s="31">
        <f t="shared" si="135"/>
        <v>1956337.1</v>
      </c>
      <c r="P474" s="155">
        <f t="shared" si="135"/>
        <v>2369574.9000000004</v>
      </c>
      <c r="Q474" s="155">
        <f t="shared" si="135"/>
        <v>607442.69999999995</v>
      </c>
      <c r="R474" s="248">
        <f t="shared" si="135"/>
        <v>592153.10000000009</v>
      </c>
      <c r="S474" s="168">
        <f t="shared" si="135"/>
        <v>276912.90000000002</v>
      </c>
      <c r="T474" s="168">
        <f t="shared" si="135"/>
        <v>1836695.1999999997</v>
      </c>
      <c r="U474" s="155">
        <f t="shared" si="135"/>
        <v>2016146.3</v>
      </c>
      <c r="V474" s="155">
        <f t="shared" si="135"/>
        <v>0</v>
      </c>
      <c r="W474" s="155">
        <f t="shared" si="135"/>
        <v>312298.90000000002</v>
      </c>
      <c r="X474" s="168">
        <f t="shared" si="135"/>
        <v>1792277.2</v>
      </c>
      <c r="Y474" s="155">
        <f t="shared" si="135"/>
        <v>2202320.3000000003</v>
      </c>
      <c r="Z474" s="31">
        <f>Z408</f>
        <v>232076.1</v>
      </c>
      <c r="AA474" s="31">
        <f>AA408</f>
        <v>1689738.7999999998</v>
      </c>
      <c r="AB474" s="77">
        <f>SUM(AC474:AD474)</f>
        <v>0</v>
      </c>
      <c r="AC474" s="100"/>
    </row>
    <row r="475" spans="2:29" s="1" customFormat="1" hidden="1" x14ac:dyDescent="0.25">
      <c r="B475" s="3" t="s">
        <v>192</v>
      </c>
      <c r="C475" s="7"/>
      <c r="D475" s="4"/>
      <c r="E475" s="4"/>
      <c r="F475" s="61"/>
      <c r="G475" s="61"/>
      <c r="H475" s="248">
        <f>H452</f>
        <v>200103</v>
      </c>
      <c r="I475" s="248">
        <f>I452</f>
        <v>0</v>
      </c>
      <c r="J475" s="96">
        <f>J452</f>
        <v>153645.5</v>
      </c>
      <c r="K475" s="31">
        <f>K452</f>
        <v>53056.799999999996</v>
      </c>
      <c r="L475" s="31">
        <f>L452</f>
        <v>102908.20000000001</v>
      </c>
      <c r="M475" s="76">
        <f>SUM(N475:O475)</f>
        <v>166783.9</v>
      </c>
      <c r="N475" s="31">
        <f t="shared" ref="N475:Y475" si="136">N452</f>
        <v>64482.899999999994</v>
      </c>
      <c r="O475" s="31">
        <f t="shared" si="136"/>
        <v>102301</v>
      </c>
      <c r="P475" s="155">
        <f t="shared" si="136"/>
        <v>48421</v>
      </c>
      <c r="Q475" s="155">
        <f t="shared" si="136"/>
        <v>49102.600000000006</v>
      </c>
      <c r="R475" s="248">
        <f t="shared" si="136"/>
        <v>48366</v>
      </c>
      <c r="S475" s="168">
        <f t="shared" si="136"/>
        <v>92701</v>
      </c>
      <c r="T475" s="168">
        <f t="shared" si="136"/>
        <v>40615.9</v>
      </c>
      <c r="U475" s="155">
        <f t="shared" si="136"/>
        <v>78035.8</v>
      </c>
      <c r="V475" s="155">
        <f t="shared" si="136"/>
        <v>120706.80000000002</v>
      </c>
      <c r="W475" s="155">
        <f t="shared" si="136"/>
        <v>77953.8</v>
      </c>
      <c r="X475" s="168">
        <f t="shared" si="136"/>
        <v>42753.000000000007</v>
      </c>
      <c r="Y475" s="155">
        <f t="shared" si="136"/>
        <v>109293.2</v>
      </c>
      <c r="Z475" s="31">
        <f>Z452</f>
        <v>109211.2</v>
      </c>
      <c r="AA475" s="31">
        <f>AA452</f>
        <v>38431</v>
      </c>
      <c r="AB475" s="77">
        <f>SUM(AC475:AD475)</f>
        <v>0</v>
      </c>
      <c r="AC475" s="100"/>
    </row>
    <row r="476" spans="2:29" s="34" customFormat="1" ht="14.25" hidden="1" customHeight="1" x14ac:dyDescent="0.25">
      <c r="B476" s="174"/>
      <c r="D476" s="175"/>
      <c r="E476" s="175"/>
      <c r="F476" s="175"/>
      <c r="G476" s="175"/>
      <c r="H476" s="35"/>
      <c r="I476" s="35"/>
      <c r="J476" s="278"/>
      <c r="K476" s="176"/>
      <c r="L476" s="176"/>
      <c r="M476" s="35"/>
      <c r="P476" s="35"/>
      <c r="Q476" s="35"/>
      <c r="R476" s="35"/>
      <c r="U476" s="35"/>
      <c r="V476" s="35"/>
      <c r="Y476" s="35"/>
      <c r="AC476" s="205"/>
    </row>
    <row r="477" spans="2:29" s="34" customFormat="1" ht="15.75" hidden="1" customHeight="1" x14ac:dyDescent="0.25">
      <c r="B477" s="177" t="s">
        <v>125</v>
      </c>
      <c r="C477" s="178"/>
      <c r="D477" s="179"/>
      <c r="E477" s="179"/>
      <c r="F477" s="179"/>
      <c r="G477" s="179"/>
      <c r="H477" s="178"/>
      <c r="I477" s="178"/>
      <c r="J477" s="288"/>
      <c r="K477" s="180"/>
      <c r="L477" s="180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  <c r="AA477" s="178"/>
      <c r="AB477" s="178"/>
      <c r="AC477" s="205"/>
    </row>
    <row r="478" spans="2:29" s="34" customFormat="1" ht="15.75" hidden="1" customHeight="1" x14ac:dyDescent="0.25">
      <c r="B478" s="177" t="s">
        <v>127</v>
      </c>
      <c r="C478" s="178"/>
      <c r="D478" s="179"/>
      <c r="E478" s="181" t="s">
        <v>12</v>
      </c>
      <c r="F478" s="181" t="s">
        <v>33</v>
      </c>
      <c r="G478" s="179"/>
      <c r="H478" s="178"/>
      <c r="I478" s="178"/>
      <c r="J478" s="288"/>
      <c r="K478" s="180"/>
      <c r="L478" s="180"/>
      <c r="M478" s="182" t="e">
        <f>SUM(#REF!+M41+M45+M97+M143+M146+M148+#REF!+M284+M290+#REF!)</f>
        <v>#REF!</v>
      </c>
      <c r="N478" s="182" t="e">
        <f>SUM(#REF!+N41+N45+N97+N143+N146+N148+#REF!+N284+N290+#REF!)</f>
        <v>#REF!</v>
      </c>
      <c r="O478" s="182" t="e">
        <f>SUM(#REF!+O41+O45+O48+O97+O143+O146+O148+#REF!+O284+O290+#REF!)</f>
        <v>#REF!</v>
      </c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  <c r="AA478" s="178"/>
      <c r="AB478" s="178"/>
      <c r="AC478" s="205"/>
    </row>
    <row r="479" spans="2:29" s="34" customFormat="1" ht="30" hidden="1" customHeight="1" x14ac:dyDescent="0.25">
      <c r="B479" s="183" t="s">
        <v>128</v>
      </c>
      <c r="C479" s="184"/>
      <c r="D479" s="18"/>
      <c r="E479" s="19" t="s">
        <v>12</v>
      </c>
      <c r="F479" s="19" t="s">
        <v>15</v>
      </c>
      <c r="G479" s="18"/>
      <c r="H479" s="186"/>
      <c r="I479" s="186"/>
      <c r="J479" s="289"/>
      <c r="K479" s="185"/>
      <c r="L479" s="185"/>
      <c r="M479" s="186"/>
      <c r="N479" s="187"/>
      <c r="O479" s="187"/>
      <c r="P479" s="186"/>
      <c r="Q479" s="186"/>
      <c r="R479" s="186"/>
      <c r="S479" s="187"/>
      <c r="T479" s="187"/>
      <c r="U479" s="186"/>
      <c r="V479" s="186"/>
      <c r="W479" s="187"/>
      <c r="X479" s="187"/>
      <c r="Y479" s="186"/>
      <c r="Z479" s="187"/>
      <c r="AA479" s="187"/>
      <c r="AB479" s="187"/>
      <c r="AC479" s="205"/>
    </row>
    <row r="480" spans="2:29" s="34" customFormat="1" ht="30" hidden="1" customHeight="1" x14ac:dyDescent="0.25">
      <c r="B480" s="183" t="s">
        <v>126</v>
      </c>
      <c r="C480" s="184"/>
      <c r="D480" s="18"/>
      <c r="E480" s="19" t="s">
        <v>12</v>
      </c>
      <c r="F480" s="19" t="s">
        <v>7</v>
      </c>
      <c r="G480" s="18"/>
      <c r="H480" s="186"/>
      <c r="I480" s="186"/>
      <c r="J480" s="289"/>
      <c r="K480" s="185"/>
      <c r="L480" s="185"/>
      <c r="M480" s="186"/>
      <c r="N480" s="187"/>
      <c r="O480" s="187"/>
      <c r="P480" s="186"/>
      <c r="Q480" s="186"/>
      <c r="R480" s="186"/>
      <c r="S480" s="187"/>
      <c r="T480" s="187"/>
      <c r="U480" s="186"/>
      <c r="V480" s="186"/>
      <c r="W480" s="187"/>
      <c r="X480" s="187"/>
      <c r="Y480" s="186"/>
      <c r="Z480" s="187"/>
      <c r="AA480" s="187"/>
      <c r="AB480" s="187"/>
      <c r="AC480" s="205"/>
    </row>
    <row r="481" spans="2:29" s="34" customFormat="1" ht="17.25" hidden="1" customHeight="1" x14ac:dyDescent="0.25">
      <c r="B481" s="183" t="s">
        <v>175</v>
      </c>
      <c r="C481" s="184"/>
      <c r="D481" s="18"/>
      <c r="E481" s="19" t="s">
        <v>12</v>
      </c>
      <c r="F481" s="19" t="s">
        <v>11</v>
      </c>
      <c r="G481" s="18"/>
      <c r="H481" s="186"/>
      <c r="I481" s="186"/>
      <c r="J481" s="289"/>
      <c r="K481" s="185"/>
      <c r="L481" s="185"/>
      <c r="M481" s="186"/>
      <c r="N481" s="187"/>
      <c r="O481" s="187"/>
      <c r="P481" s="186"/>
      <c r="Q481" s="186"/>
      <c r="R481" s="186"/>
      <c r="S481" s="187"/>
      <c r="T481" s="187"/>
      <c r="U481" s="186"/>
      <c r="V481" s="186"/>
      <c r="W481" s="187"/>
      <c r="X481" s="187"/>
      <c r="Y481" s="186"/>
      <c r="Z481" s="187"/>
      <c r="AA481" s="187"/>
      <c r="AB481" s="187"/>
      <c r="AC481" s="205"/>
    </row>
    <row r="482" spans="2:29" s="34" customFormat="1" ht="15" hidden="1" customHeight="1" x14ac:dyDescent="0.25">
      <c r="B482" s="183" t="s">
        <v>129</v>
      </c>
      <c r="C482" s="184"/>
      <c r="D482" s="18"/>
      <c r="E482" s="19" t="s">
        <v>12</v>
      </c>
      <c r="F482" s="19" t="s">
        <v>13</v>
      </c>
      <c r="G482" s="18"/>
      <c r="H482" s="186"/>
      <c r="I482" s="186"/>
      <c r="J482" s="289"/>
      <c r="K482" s="185"/>
      <c r="L482" s="185"/>
      <c r="M482" s="186"/>
      <c r="N482" s="187"/>
      <c r="O482" s="187"/>
      <c r="P482" s="186"/>
      <c r="Q482" s="186"/>
      <c r="R482" s="186"/>
      <c r="S482" s="187"/>
      <c r="T482" s="187"/>
      <c r="U482" s="186"/>
      <c r="V482" s="186"/>
      <c r="W482" s="187"/>
      <c r="X482" s="187"/>
      <c r="Y482" s="186"/>
      <c r="Z482" s="187"/>
      <c r="AA482" s="187"/>
      <c r="AB482" s="187"/>
      <c r="AC482" s="205"/>
    </row>
    <row r="483" spans="2:29" s="34" customFormat="1" ht="30" hidden="1" customHeight="1" x14ac:dyDescent="0.25">
      <c r="B483" s="183" t="s">
        <v>130</v>
      </c>
      <c r="C483" s="184"/>
      <c r="D483" s="18"/>
      <c r="E483" s="19" t="s">
        <v>12</v>
      </c>
      <c r="F483" s="19" t="s">
        <v>22</v>
      </c>
      <c r="G483" s="18"/>
      <c r="H483" s="186"/>
      <c r="I483" s="186"/>
      <c r="J483" s="289"/>
      <c r="K483" s="185"/>
      <c r="L483" s="185"/>
      <c r="M483" s="186"/>
      <c r="N483" s="187"/>
      <c r="O483" s="187"/>
      <c r="P483" s="186"/>
      <c r="Q483" s="186"/>
      <c r="R483" s="186"/>
      <c r="S483" s="187"/>
      <c r="T483" s="187"/>
      <c r="U483" s="186"/>
      <c r="V483" s="186"/>
      <c r="W483" s="187"/>
      <c r="X483" s="187"/>
      <c r="Y483" s="186"/>
      <c r="Z483" s="187"/>
      <c r="AA483" s="187"/>
      <c r="AB483" s="187"/>
      <c r="AC483" s="205"/>
    </row>
    <row r="484" spans="2:29" s="34" customFormat="1" ht="15" hidden="1" customHeight="1" x14ac:dyDescent="0.25">
      <c r="B484" s="183" t="s">
        <v>131</v>
      </c>
      <c r="C484" s="184"/>
      <c r="D484" s="18"/>
      <c r="E484" s="19" t="s">
        <v>12</v>
      </c>
      <c r="F484" s="19" t="s">
        <v>20</v>
      </c>
      <c r="G484" s="18"/>
      <c r="H484" s="186"/>
      <c r="I484" s="186"/>
      <c r="J484" s="289"/>
      <c r="K484" s="185"/>
      <c r="L484" s="185"/>
      <c r="M484" s="186"/>
      <c r="N484" s="187"/>
      <c r="O484" s="187"/>
      <c r="P484" s="186"/>
      <c r="Q484" s="186"/>
      <c r="R484" s="186"/>
      <c r="S484" s="187"/>
      <c r="T484" s="187"/>
      <c r="U484" s="186"/>
      <c r="V484" s="186"/>
      <c r="W484" s="187"/>
      <c r="X484" s="187"/>
      <c r="Y484" s="186"/>
      <c r="Z484" s="187"/>
      <c r="AA484" s="187"/>
      <c r="AB484" s="187"/>
      <c r="AC484" s="205"/>
    </row>
    <row r="485" spans="2:29" s="34" customFormat="1" ht="15" hidden="1" customHeight="1" x14ac:dyDescent="0.25">
      <c r="B485" s="183" t="s">
        <v>132</v>
      </c>
      <c r="C485" s="184"/>
      <c r="D485" s="18"/>
      <c r="E485" s="19" t="s">
        <v>12</v>
      </c>
      <c r="F485" s="19" t="s">
        <v>21</v>
      </c>
      <c r="G485" s="18"/>
      <c r="H485" s="186"/>
      <c r="I485" s="186"/>
      <c r="J485" s="289"/>
      <c r="K485" s="185"/>
      <c r="L485" s="185"/>
      <c r="M485" s="186"/>
      <c r="N485" s="187"/>
      <c r="O485" s="187"/>
      <c r="P485" s="186"/>
      <c r="Q485" s="186"/>
      <c r="R485" s="186"/>
      <c r="S485" s="187"/>
      <c r="T485" s="187"/>
      <c r="U485" s="186"/>
      <c r="V485" s="186"/>
      <c r="W485" s="187"/>
      <c r="X485" s="187"/>
      <c r="Y485" s="186"/>
      <c r="Z485" s="187"/>
      <c r="AA485" s="187"/>
      <c r="AB485" s="187"/>
      <c r="AC485" s="205"/>
    </row>
    <row r="486" spans="2:29" s="34" customFormat="1" ht="15.75" hidden="1" customHeight="1" x14ac:dyDescent="0.25">
      <c r="B486" s="683" t="s">
        <v>133</v>
      </c>
      <c r="C486" s="683"/>
      <c r="D486" s="179"/>
      <c r="E486" s="181" t="s">
        <v>7</v>
      </c>
      <c r="F486" s="181" t="s">
        <v>33</v>
      </c>
      <c r="G486" s="179"/>
      <c r="H486" s="178"/>
      <c r="I486" s="178"/>
      <c r="J486" s="288"/>
      <c r="K486" s="180"/>
      <c r="L486" s="180"/>
      <c r="M486" s="182" t="e">
        <f>SUM(M21+M15+M17+#REF!+M24+M22+#REF!+#REF!+M266+M271+#REF!+M277)</f>
        <v>#REF!</v>
      </c>
      <c r="N486" s="182" t="e">
        <f>SUM(N21+N15+N17+#REF!+N24+N22+#REF!+#REF!+N266+N271+#REF!+N277)</f>
        <v>#REF!</v>
      </c>
      <c r="O486" s="182" t="e">
        <f>SUM(O21+O15+O17+#REF!+O24+O22+#REF!+#REF!+O266+O271+#REF!+O277)</f>
        <v>#REF!</v>
      </c>
      <c r="P486" s="178"/>
      <c r="Q486" s="178"/>
      <c r="R486" s="178"/>
      <c r="S486" s="178"/>
      <c r="T486" s="178"/>
      <c r="U486" s="178"/>
      <c r="V486" s="178"/>
      <c r="W486" s="178"/>
      <c r="X486" s="178"/>
      <c r="Y486" s="178"/>
      <c r="Z486" s="178"/>
      <c r="AA486" s="178"/>
      <c r="AB486" s="178"/>
      <c r="AC486" s="205"/>
    </row>
    <row r="487" spans="2:29" s="34" customFormat="1" ht="15" hidden="1" customHeight="1" x14ac:dyDescent="0.25">
      <c r="B487" s="183" t="s">
        <v>134</v>
      </c>
      <c r="C487" s="184"/>
      <c r="D487" s="18"/>
      <c r="E487" s="19" t="s">
        <v>7</v>
      </c>
      <c r="F487" s="19" t="s">
        <v>11</v>
      </c>
      <c r="G487" s="18"/>
      <c r="H487" s="186"/>
      <c r="I487" s="186"/>
      <c r="J487" s="289"/>
      <c r="K487" s="185"/>
      <c r="L487" s="185"/>
      <c r="M487" s="186"/>
      <c r="N487" s="187"/>
      <c r="O487" s="187"/>
      <c r="P487" s="186"/>
      <c r="Q487" s="186"/>
      <c r="R487" s="186"/>
      <c r="S487" s="187"/>
      <c r="T487" s="187"/>
      <c r="U487" s="186"/>
      <c r="V487" s="186"/>
      <c r="W487" s="187"/>
      <c r="X487" s="187"/>
      <c r="Y487" s="186"/>
      <c r="Z487" s="187"/>
      <c r="AA487" s="187"/>
      <c r="AB487" s="187"/>
      <c r="AC487" s="205"/>
    </row>
    <row r="488" spans="2:29" s="34" customFormat="1" ht="30" hidden="1" customHeight="1" x14ac:dyDescent="0.25">
      <c r="B488" s="183" t="s">
        <v>135</v>
      </c>
      <c r="C488" s="184"/>
      <c r="D488" s="18"/>
      <c r="E488" s="19" t="s">
        <v>7</v>
      </c>
      <c r="F488" s="19" t="s">
        <v>8</v>
      </c>
      <c r="G488" s="18"/>
      <c r="H488" s="186"/>
      <c r="I488" s="186"/>
      <c r="J488" s="289"/>
      <c r="K488" s="185"/>
      <c r="L488" s="185"/>
      <c r="M488" s="186"/>
      <c r="N488" s="187"/>
      <c r="O488" s="187"/>
      <c r="P488" s="186"/>
      <c r="Q488" s="186"/>
      <c r="R488" s="186"/>
      <c r="S488" s="187"/>
      <c r="T488" s="187"/>
      <c r="U488" s="186"/>
      <c r="V488" s="186"/>
      <c r="W488" s="187"/>
      <c r="X488" s="187"/>
      <c r="Y488" s="186"/>
      <c r="Z488" s="187"/>
      <c r="AA488" s="187"/>
      <c r="AB488" s="187"/>
      <c r="AC488" s="205"/>
    </row>
    <row r="489" spans="2:29" s="34" customFormat="1" ht="15" hidden="1" customHeight="1" x14ac:dyDescent="0.25">
      <c r="B489" s="95" t="s">
        <v>136</v>
      </c>
      <c r="C489" s="184"/>
      <c r="D489" s="18"/>
      <c r="E489" s="19" t="s">
        <v>7</v>
      </c>
      <c r="F489" s="19" t="s">
        <v>10</v>
      </c>
      <c r="G489" s="18"/>
      <c r="H489" s="186"/>
      <c r="I489" s="186"/>
      <c r="J489" s="289"/>
      <c r="K489" s="185"/>
      <c r="L489" s="185"/>
      <c r="M489" s="186"/>
      <c r="N489" s="187"/>
      <c r="O489" s="187"/>
      <c r="P489" s="186"/>
      <c r="Q489" s="186"/>
      <c r="R489" s="186"/>
      <c r="S489" s="187"/>
      <c r="T489" s="187"/>
      <c r="U489" s="186"/>
      <c r="V489" s="186"/>
      <c r="W489" s="187"/>
      <c r="X489" s="187"/>
      <c r="Y489" s="186"/>
      <c r="Z489" s="187"/>
      <c r="AA489" s="187"/>
      <c r="AB489" s="187"/>
      <c r="AC489" s="205"/>
    </row>
    <row r="490" spans="2:29" s="34" customFormat="1" ht="15.75" hidden="1" customHeight="1" x14ac:dyDescent="0.25">
      <c r="B490" s="683" t="s">
        <v>137</v>
      </c>
      <c r="C490" s="683"/>
      <c r="D490" s="179"/>
      <c r="E490" s="181" t="s">
        <v>11</v>
      </c>
      <c r="F490" s="181" t="s">
        <v>33</v>
      </c>
      <c r="G490" s="179"/>
      <c r="H490" s="178"/>
      <c r="I490" s="178"/>
      <c r="J490" s="288"/>
      <c r="K490" s="180"/>
      <c r="L490" s="180"/>
      <c r="M490" s="182" t="e">
        <f>SUM(M29+M30+M32+M34+M43+M147+M160+M192+M206+M209+M213+M220+#REF!+M222+#REF!+M252+#REF!+M260+M261+#REF!+M292+#REF!)</f>
        <v>#REF!</v>
      </c>
      <c r="N490" s="182" t="e">
        <f>SUM(N29+N30+N32+N34+N43+N147+N160+N192+N206+N209+N213+N220+#REF!+N222+#REF!+N252+#REF!+N260+N261+#REF!+N292+#REF!)</f>
        <v>#REF!</v>
      </c>
      <c r="O490" s="182" t="e">
        <f>SUM(O29+O30+O32+O34+O43+O147+O160+O192+O206+O209+O213+O220+#REF!+O222+#REF!+O252+#REF!+O260+O261+#REF!+O292+#REF!)</f>
        <v>#REF!</v>
      </c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  <c r="Z490" s="178"/>
      <c r="AA490" s="178"/>
      <c r="AB490" s="178"/>
      <c r="AC490" s="205"/>
    </row>
    <row r="491" spans="2:29" s="34" customFormat="1" ht="15" hidden="1" customHeight="1" x14ac:dyDescent="0.25">
      <c r="B491" s="183" t="s">
        <v>138</v>
      </c>
      <c r="C491" s="183"/>
      <c r="D491" s="18"/>
      <c r="E491" s="19" t="s">
        <v>11</v>
      </c>
      <c r="F491" s="19" t="s">
        <v>12</v>
      </c>
      <c r="G491" s="18"/>
      <c r="H491" s="186"/>
      <c r="I491" s="186"/>
      <c r="J491" s="289"/>
      <c r="K491" s="185"/>
      <c r="L491" s="185"/>
      <c r="M491" s="186"/>
      <c r="N491" s="187"/>
      <c r="O491" s="187"/>
      <c r="P491" s="186"/>
      <c r="Q491" s="186"/>
      <c r="R491" s="186"/>
      <c r="S491" s="187"/>
      <c r="T491" s="187"/>
      <c r="U491" s="186"/>
      <c r="V491" s="186"/>
      <c r="W491" s="187"/>
      <c r="X491" s="187"/>
      <c r="Y491" s="186"/>
      <c r="Z491" s="187"/>
      <c r="AA491" s="187"/>
      <c r="AB491" s="187"/>
      <c r="AC491" s="205"/>
    </row>
    <row r="492" spans="2:29" s="34" customFormat="1" ht="15" hidden="1" customHeight="1" x14ac:dyDescent="0.25">
      <c r="B492" s="183" t="s">
        <v>139</v>
      </c>
      <c r="C492" s="188">
        <v>4</v>
      </c>
      <c r="D492" s="18"/>
      <c r="E492" s="19" t="s">
        <v>11</v>
      </c>
      <c r="F492" s="19" t="s">
        <v>13</v>
      </c>
      <c r="G492" s="18"/>
      <c r="H492" s="186"/>
      <c r="I492" s="186"/>
      <c r="J492" s="289"/>
      <c r="K492" s="185"/>
      <c r="L492" s="185"/>
      <c r="M492" s="186"/>
      <c r="N492" s="187"/>
      <c r="O492" s="187"/>
      <c r="P492" s="186"/>
      <c r="Q492" s="186"/>
      <c r="R492" s="186"/>
      <c r="S492" s="187"/>
      <c r="T492" s="187"/>
      <c r="U492" s="186"/>
      <c r="V492" s="186"/>
      <c r="W492" s="187"/>
      <c r="X492" s="187"/>
      <c r="Y492" s="186"/>
      <c r="Z492" s="187"/>
      <c r="AA492" s="187"/>
      <c r="AB492" s="187"/>
      <c r="AC492" s="205"/>
    </row>
    <row r="493" spans="2:29" s="34" customFormat="1" ht="15" hidden="1" customHeight="1" x14ac:dyDescent="0.25">
      <c r="B493" s="183" t="s">
        <v>140</v>
      </c>
      <c r="C493" s="184"/>
      <c r="D493" s="18"/>
      <c r="E493" s="19" t="s">
        <v>11</v>
      </c>
      <c r="F493" s="19" t="s">
        <v>19</v>
      </c>
      <c r="G493" s="18"/>
      <c r="H493" s="186"/>
      <c r="I493" s="186"/>
      <c r="J493" s="289"/>
      <c r="K493" s="185"/>
      <c r="L493" s="185"/>
      <c r="M493" s="186"/>
      <c r="N493" s="187"/>
      <c r="O493" s="187"/>
      <c r="P493" s="186"/>
      <c r="Q493" s="186"/>
      <c r="R493" s="186"/>
      <c r="S493" s="187"/>
      <c r="T493" s="187"/>
      <c r="U493" s="186"/>
      <c r="V493" s="186"/>
      <c r="W493" s="187"/>
      <c r="X493" s="187"/>
      <c r="Y493" s="186"/>
      <c r="Z493" s="187"/>
      <c r="AA493" s="187"/>
      <c r="AB493" s="187"/>
      <c r="AC493" s="205"/>
    </row>
    <row r="494" spans="2:29" s="34" customFormat="1" ht="15" hidden="1" customHeight="1" x14ac:dyDescent="0.25">
      <c r="B494" s="183" t="s">
        <v>141</v>
      </c>
      <c r="C494" s="184"/>
      <c r="D494" s="18"/>
      <c r="E494" s="19" t="s">
        <v>11</v>
      </c>
      <c r="F494" s="19" t="s">
        <v>8</v>
      </c>
      <c r="G494" s="18"/>
      <c r="H494" s="186"/>
      <c r="I494" s="186"/>
      <c r="J494" s="289"/>
      <c r="K494" s="185"/>
      <c r="L494" s="185"/>
      <c r="M494" s="186"/>
      <c r="N494" s="187"/>
      <c r="O494" s="187"/>
      <c r="P494" s="186"/>
      <c r="Q494" s="186"/>
      <c r="R494" s="186"/>
      <c r="S494" s="187"/>
      <c r="T494" s="187"/>
      <c r="U494" s="186"/>
      <c r="V494" s="186"/>
      <c r="W494" s="187"/>
      <c r="X494" s="187"/>
      <c r="Y494" s="186"/>
      <c r="Z494" s="187"/>
      <c r="AA494" s="187"/>
      <c r="AB494" s="187"/>
      <c r="AC494" s="205"/>
    </row>
    <row r="495" spans="2:29" s="34" customFormat="1" ht="15" hidden="1" customHeight="1" x14ac:dyDescent="0.25">
      <c r="B495" s="183" t="s">
        <v>142</v>
      </c>
      <c r="C495" s="184"/>
      <c r="D495" s="18"/>
      <c r="E495" s="19" t="s">
        <v>11</v>
      </c>
      <c r="F495" s="19" t="s">
        <v>17</v>
      </c>
      <c r="G495" s="18"/>
      <c r="H495" s="186"/>
      <c r="I495" s="186"/>
      <c r="J495" s="289"/>
      <c r="K495" s="185"/>
      <c r="L495" s="185"/>
      <c r="M495" s="186"/>
      <c r="N495" s="187"/>
      <c r="O495" s="187"/>
      <c r="P495" s="186"/>
      <c r="Q495" s="186"/>
      <c r="R495" s="186"/>
      <c r="S495" s="187"/>
      <c r="T495" s="187"/>
      <c r="U495" s="186"/>
      <c r="V495" s="186"/>
      <c r="W495" s="187"/>
      <c r="X495" s="187"/>
      <c r="Y495" s="186"/>
      <c r="Z495" s="187"/>
      <c r="AA495" s="187"/>
      <c r="AB495" s="187"/>
      <c r="AC495" s="205"/>
    </row>
    <row r="496" spans="2:29" s="34" customFormat="1" ht="15" hidden="1" customHeight="1" x14ac:dyDescent="0.25">
      <c r="B496" s="183" t="s">
        <v>143</v>
      </c>
      <c r="C496" s="184"/>
      <c r="D496" s="18"/>
      <c r="E496" s="19" t="s">
        <v>11</v>
      </c>
      <c r="F496" s="19" t="s">
        <v>14</v>
      </c>
      <c r="G496" s="18"/>
      <c r="H496" s="186"/>
      <c r="I496" s="186"/>
      <c r="J496" s="289"/>
      <c r="K496" s="185"/>
      <c r="L496" s="185"/>
      <c r="M496" s="186"/>
      <c r="N496" s="187"/>
      <c r="O496" s="187"/>
      <c r="P496" s="186"/>
      <c r="Q496" s="186"/>
      <c r="R496" s="186"/>
      <c r="S496" s="187"/>
      <c r="T496" s="187"/>
      <c r="U496" s="186"/>
      <c r="V496" s="186"/>
      <c r="W496" s="187"/>
      <c r="X496" s="187"/>
      <c r="Y496" s="186"/>
      <c r="Z496" s="187"/>
      <c r="AA496" s="187"/>
      <c r="AB496" s="187"/>
      <c r="AC496" s="205"/>
    </row>
    <row r="497" spans="2:29" s="34" customFormat="1" ht="15.75" hidden="1" customHeight="1" x14ac:dyDescent="0.25">
      <c r="B497" s="683" t="s">
        <v>144</v>
      </c>
      <c r="C497" s="683"/>
      <c r="D497" s="179"/>
      <c r="E497" s="181" t="s">
        <v>13</v>
      </c>
      <c r="F497" s="181" t="s">
        <v>33</v>
      </c>
      <c r="G497" s="179"/>
      <c r="H497" s="178"/>
      <c r="I497" s="178"/>
      <c r="J497" s="288"/>
      <c r="K497" s="180"/>
      <c r="L497" s="180"/>
      <c r="M497" s="182" t="e">
        <f>SUM(M174+M175+M178+M188+M189+#REF!+M186+M185+M231+M236+M239+M244+M249+M250+M254+M256+M257+M258)</f>
        <v>#REF!</v>
      </c>
      <c r="N497" s="182" t="e">
        <f>SUM(N174+N175+N178+N188+N189+#REF!+N186+N185+N231+N236+N239+N244+N249+N250+N254+N256+N257+N258)</f>
        <v>#REF!</v>
      </c>
      <c r="O497" s="182" t="e">
        <f>SUM(O174+O175+O178+O188+O189+#REF!+O186+O185+O231+O236+O239+O244+O249+O250+O254+O256+O257+O258)</f>
        <v>#REF!</v>
      </c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205"/>
    </row>
    <row r="498" spans="2:29" s="34" customFormat="1" ht="15" hidden="1" customHeight="1" x14ac:dyDescent="0.25">
      <c r="B498" s="183" t="s">
        <v>145</v>
      </c>
      <c r="C498" s="184"/>
      <c r="D498" s="18"/>
      <c r="E498" s="19" t="s">
        <v>13</v>
      </c>
      <c r="F498" s="19" t="s">
        <v>12</v>
      </c>
      <c r="G498" s="18"/>
      <c r="H498" s="186"/>
      <c r="I498" s="186"/>
      <c r="J498" s="289"/>
      <c r="K498" s="185"/>
      <c r="L498" s="185"/>
      <c r="M498" s="186"/>
      <c r="N498" s="187"/>
      <c r="O498" s="187"/>
      <c r="P498" s="186"/>
      <c r="Q498" s="186"/>
      <c r="R498" s="186"/>
      <c r="S498" s="187"/>
      <c r="T498" s="187"/>
      <c r="U498" s="186"/>
      <c r="V498" s="186"/>
      <c r="W498" s="187"/>
      <c r="X498" s="187"/>
      <c r="Y498" s="186"/>
      <c r="Z498" s="187"/>
      <c r="AA498" s="187"/>
      <c r="AB498" s="187"/>
      <c r="AC498" s="205"/>
    </row>
    <row r="499" spans="2:29" s="34" customFormat="1" ht="15" hidden="1" customHeight="1" x14ac:dyDescent="0.25">
      <c r="B499" s="183" t="s">
        <v>146</v>
      </c>
      <c r="C499" s="184"/>
      <c r="D499" s="18"/>
      <c r="E499" s="19" t="s">
        <v>13</v>
      </c>
      <c r="F499" s="19" t="s">
        <v>15</v>
      </c>
      <c r="G499" s="18"/>
      <c r="H499" s="186"/>
      <c r="I499" s="186"/>
      <c r="J499" s="289"/>
      <c r="K499" s="185"/>
      <c r="L499" s="185"/>
      <c r="M499" s="186"/>
      <c r="N499" s="187"/>
      <c r="O499" s="187"/>
      <c r="P499" s="186"/>
      <c r="Q499" s="186"/>
      <c r="R499" s="186"/>
      <c r="S499" s="187"/>
      <c r="T499" s="187"/>
      <c r="U499" s="186"/>
      <c r="V499" s="186"/>
      <c r="W499" s="187"/>
      <c r="X499" s="187"/>
      <c r="Y499" s="186"/>
      <c r="Z499" s="187"/>
      <c r="AA499" s="187"/>
      <c r="AB499" s="187"/>
      <c r="AC499" s="205"/>
    </row>
    <row r="500" spans="2:29" s="34" customFormat="1" ht="15" hidden="1" customHeight="1" x14ac:dyDescent="0.25">
      <c r="B500" s="183" t="s">
        <v>147</v>
      </c>
      <c r="C500" s="184"/>
      <c r="D500" s="18"/>
      <c r="E500" s="19" t="s">
        <v>13</v>
      </c>
      <c r="F500" s="19" t="s">
        <v>7</v>
      </c>
      <c r="G500" s="18"/>
      <c r="H500" s="186"/>
      <c r="I500" s="186"/>
      <c r="J500" s="289"/>
      <c r="K500" s="185"/>
      <c r="L500" s="185"/>
      <c r="M500" s="186"/>
      <c r="N500" s="187"/>
      <c r="O500" s="187"/>
      <c r="P500" s="186"/>
      <c r="Q500" s="186"/>
      <c r="R500" s="186"/>
      <c r="S500" s="187"/>
      <c r="T500" s="187"/>
      <c r="U500" s="186"/>
      <c r="V500" s="186"/>
      <c r="W500" s="187"/>
      <c r="X500" s="187"/>
      <c r="Y500" s="186"/>
      <c r="Z500" s="187"/>
      <c r="AA500" s="187"/>
      <c r="AB500" s="187"/>
      <c r="AC500" s="205"/>
    </row>
    <row r="501" spans="2:29" s="34" customFormat="1" ht="15.75" hidden="1" customHeight="1" x14ac:dyDescent="0.25">
      <c r="B501" s="536" t="s">
        <v>148</v>
      </c>
      <c r="C501" s="189"/>
      <c r="D501" s="179"/>
      <c r="E501" s="181" t="s">
        <v>22</v>
      </c>
      <c r="F501" s="181" t="s">
        <v>33</v>
      </c>
      <c r="G501" s="179"/>
      <c r="H501" s="178"/>
      <c r="I501" s="178"/>
      <c r="J501" s="288"/>
      <c r="K501" s="180"/>
      <c r="L501" s="180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  <c r="AA501" s="178"/>
      <c r="AB501" s="178"/>
      <c r="AC501" s="205"/>
    </row>
    <row r="502" spans="2:29" s="34" customFormat="1" ht="15" hidden="1" customHeight="1" x14ac:dyDescent="0.25">
      <c r="B502" s="183" t="s">
        <v>149</v>
      </c>
      <c r="C502" s="184"/>
      <c r="D502" s="18"/>
      <c r="E502" s="19" t="s">
        <v>22</v>
      </c>
      <c r="F502" s="19" t="s">
        <v>13</v>
      </c>
      <c r="G502" s="18"/>
      <c r="H502" s="186"/>
      <c r="I502" s="186"/>
      <c r="J502" s="289"/>
      <c r="K502" s="185"/>
      <c r="L502" s="185"/>
      <c r="M502" s="186"/>
      <c r="N502" s="187"/>
      <c r="O502" s="187"/>
      <c r="P502" s="186"/>
      <c r="Q502" s="186"/>
      <c r="R502" s="186"/>
      <c r="S502" s="187"/>
      <c r="T502" s="187"/>
      <c r="U502" s="186"/>
      <c r="V502" s="186"/>
      <c r="W502" s="187"/>
      <c r="X502" s="187"/>
      <c r="Y502" s="186"/>
      <c r="Z502" s="187"/>
      <c r="AA502" s="187"/>
      <c r="AB502" s="187"/>
      <c r="AC502" s="205"/>
    </row>
    <row r="503" spans="2:29" s="34" customFormat="1" ht="15.75" hidden="1" customHeight="1" x14ac:dyDescent="0.25">
      <c r="B503" s="683" t="s">
        <v>150</v>
      </c>
      <c r="C503" s="683"/>
      <c r="D503" s="179"/>
      <c r="E503" s="181" t="s">
        <v>16</v>
      </c>
      <c r="F503" s="181" t="s">
        <v>33</v>
      </c>
      <c r="G503" s="179"/>
      <c r="H503" s="178"/>
      <c r="I503" s="178"/>
      <c r="J503" s="288"/>
      <c r="K503" s="180"/>
      <c r="L503" s="180"/>
      <c r="M503" s="182" t="e">
        <f>SUM(M58+M59+M64+M66+#REF!+M119+#REF!+#REF!+M227+#REF!+#REF!+#REF!+M273+#REF!+#REF!+M287+#REF!+M288+#REF!+#REF!+M293+#REF!+M294+#REF!+M295+M297+M299+M300+M301+M303+M318+M343+M356+M368+#REF!+#REF!+#REF!+#REF!+#REF!+M375+M379+M380+M381+M382+M383+M112+M106+#REF!)</f>
        <v>#REF!</v>
      </c>
      <c r="N503" s="182" t="e">
        <f>SUM(N58+N59+N64+N66+#REF!+N119+#REF!+#REF!+N227+#REF!+#REF!+#REF!+N273+#REF!+#REF!+N287+#REF!+N288+#REF!+#REF!+N293+#REF!+N294+#REF!+N295+N297+N299+N300+N301+N303+N318+N343+N356+N368+#REF!+#REF!+#REF!+#REF!+#REF!+N375+N379+N380+N381+N382+N383+N106+#REF!+#REF!)</f>
        <v>#REF!</v>
      </c>
      <c r="O503" s="182" t="e">
        <f>SUM(O58+O59+O64+O66+#REF!+O119+#REF!+#REF!+O227+#REF!+#REF!+#REF!+O273+#REF!+#REF!+O287+#REF!+O288+#REF!+#REF!+O293+#REF!+O294+#REF!+O295+O297+O299+O300+O301+O303+O318+O343+O356+O368+#REF!+#REF!+#REF!+#REF!+#REF!+O375+O379+O380+O381+O382+O383+O112+#REF!)</f>
        <v>#REF!</v>
      </c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  <c r="AA503" s="178"/>
      <c r="AB503" s="178"/>
      <c r="AC503" s="205"/>
    </row>
    <row r="504" spans="2:29" s="34" customFormat="1" ht="15" hidden="1" customHeight="1" x14ac:dyDescent="0.25">
      <c r="B504" s="183" t="s">
        <v>151</v>
      </c>
      <c r="C504" s="184"/>
      <c r="D504" s="18"/>
      <c r="E504" s="19" t="s">
        <v>16</v>
      </c>
      <c r="F504" s="19" t="s">
        <v>12</v>
      </c>
      <c r="G504" s="18"/>
      <c r="H504" s="186"/>
      <c r="I504" s="186"/>
      <c r="J504" s="289"/>
      <c r="K504" s="185"/>
      <c r="L504" s="185"/>
      <c r="M504" s="186"/>
      <c r="N504" s="187"/>
      <c r="O504" s="187"/>
      <c r="P504" s="186"/>
      <c r="Q504" s="186"/>
      <c r="R504" s="186"/>
      <c r="S504" s="187"/>
      <c r="T504" s="187"/>
      <c r="U504" s="186"/>
      <c r="V504" s="186"/>
      <c r="W504" s="187"/>
      <c r="X504" s="187"/>
      <c r="Y504" s="186"/>
      <c r="Z504" s="187"/>
      <c r="AA504" s="187"/>
      <c r="AB504" s="187"/>
      <c r="AC504" s="205"/>
    </row>
    <row r="505" spans="2:29" s="34" customFormat="1" ht="15" hidden="1" customHeight="1" x14ac:dyDescent="0.25">
      <c r="B505" s="183" t="s">
        <v>152</v>
      </c>
      <c r="C505" s="184"/>
      <c r="D505" s="18"/>
      <c r="E505" s="19" t="s">
        <v>16</v>
      </c>
      <c r="F505" s="19" t="s">
        <v>15</v>
      </c>
      <c r="G505" s="18"/>
      <c r="H505" s="186"/>
      <c r="I505" s="186"/>
      <c r="J505" s="289"/>
      <c r="K505" s="185"/>
      <c r="L505" s="185"/>
      <c r="M505" s="186"/>
      <c r="N505" s="187"/>
      <c r="O505" s="187"/>
      <c r="P505" s="186"/>
      <c r="Q505" s="186"/>
      <c r="R505" s="186"/>
      <c r="S505" s="187"/>
      <c r="T505" s="187"/>
      <c r="U505" s="186"/>
      <c r="V505" s="186"/>
      <c r="W505" s="187"/>
      <c r="X505" s="187"/>
      <c r="Y505" s="186"/>
      <c r="Z505" s="187"/>
      <c r="AA505" s="187"/>
      <c r="AB505" s="187"/>
      <c r="AC505" s="205"/>
    </row>
    <row r="506" spans="2:29" s="34" customFormat="1" ht="15" hidden="1" customHeight="1" x14ac:dyDescent="0.25">
      <c r="B506" s="183" t="s">
        <v>153</v>
      </c>
      <c r="C506" s="184"/>
      <c r="D506" s="18"/>
      <c r="E506" s="19" t="s">
        <v>16</v>
      </c>
      <c r="F506" s="19" t="s">
        <v>16</v>
      </c>
      <c r="G506" s="18"/>
      <c r="H506" s="186"/>
      <c r="I506" s="186"/>
      <c r="J506" s="289"/>
      <c r="K506" s="185"/>
      <c r="L506" s="185"/>
      <c r="M506" s="186"/>
      <c r="N506" s="187"/>
      <c r="O506" s="187"/>
      <c r="P506" s="186"/>
      <c r="Q506" s="186"/>
      <c r="R506" s="186"/>
      <c r="S506" s="187"/>
      <c r="T506" s="187"/>
      <c r="U506" s="186"/>
      <c r="V506" s="186"/>
      <c r="W506" s="187"/>
      <c r="X506" s="187"/>
      <c r="Y506" s="186"/>
      <c r="Z506" s="187"/>
      <c r="AA506" s="187"/>
      <c r="AB506" s="187"/>
      <c r="AC506" s="205"/>
    </row>
    <row r="507" spans="2:29" s="34" customFormat="1" ht="15" hidden="1" customHeight="1" x14ac:dyDescent="0.25">
      <c r="B507" s="183" t="s">
        <v>154</v>
      </c>
      <c r="C507" s="184"/>
      <c r="D507" s="18"/>
      <c r="E507" s="19" t="s">
        <v>16</v>
      </c>
      <c r="F507" s="19" t="s">
        <v>8</v>
      </c>
      <c r="G507" s="18"/>
      <c r="H507" s="186"/>
      <c r="I507" s="186"/>
      <c r="J507" s="289"/>
      <c r="K507" s="185"/>
      <c r="L507" s="185"/>
      <c r="M507" s="186"/>
      <c r="N507" s="187"/>
      <c r="O507" s="187"/>
      <c r="P507" s="186"/>
      <c r="Q507" s="186"/>
      <c r="R507" s="186"/>
      <c r="S507" s="187"/>
      <c r="T507" s="187"/>
      <c r="U507" s="186"/>
      <c r="V507" s="186"/>
      <c r="W507" s="187"/>
      <c r="X507" s="187"/>
      <c r="Y507" s="186"/>
      <c r="Z507" s="187"/>
      <c r="AA507" s="187"/>
      <c r="AB507" s="187"/>
      <c r="AC507" s="205"/>
    </row>
    <row r="508" spans="2:29" s="34" customFormat="1" ht="15.75" hidden="1" customHeight="1" x14ac:dyDescent="0.25">
      <c r="B508" s="683" t="s">
        <v>155</v>
      </c>
      <c r="C508" s="683"/>
      <c r="D508" s="179"/>
      <c r="E508" s="181" t="s">
        <v>19</v>
      </c>
      <c r="F508" s="181" t="s">
        <v>33</v>
      </c>
      <c r="G508" s="179"/>
      <c r="H508" s="178"/>
      <c r="I508" s="178"/>
      <c r="J508" s="288"/>
      <c r="K508" s="180"/>
      <c r="L508" s="180"/>
      <c r="M508" s="182" t="e">
        <f>SUM(M52+M57+M61+#REF!+#REF!+M63+#REF!+M78)</f>
        <v>#REF!</v>
      </c>
      <c r="N508" s="182" t="e">
        <f>SUM(N52+N57+N61+#REF!+#REF!+N63+#REF!+N78)</f>
        <v>#REF!</v>
      </c>
      <c r="O508" s="182" t="e">
        <f>SUM(O52+O57+O61+#REF!+#REF!+O63+#REF!+O78)</f>
        <v>#REF!</v>
      </c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  <c r="AA508" s="178"/>
      <c r="AB508" s="178"/>
      <c r="AC508" s="205"/>
    </row>
    <row r="509" spans="2:29" s="34" customFormat="1" ht="15" hidden="1" customHeight="1" x14ac:dyDescent="0.25">
      <c r="B509" s="183" t="s">
        <v>156</v>
      </c>
      <c r="C509" s="184"/>
      <c r="D509" s="18"/>
      <c r="E509" s="19" t="s">
        <v>19</v>
      </c>
      <c r="F509" s="19" t="s">
        <v>12</v>
      </c>
      <c r="G509" s="18"/>
      <c r="H509" s="186"/>
      <c r="I509" s="186"/>
      <c r="J509" s="289"/>
      <c r="K509" s="185"/>
      <c r="L509" s="185"/>
      <c r="M509" s="186"/>
      <c r="N509" s="187"/>
      <c r="O509" s="187"/>
      <c r="P509" s="186"/>
      <c r="Q509" s="186"/>
      <c r="R509" s="186"/>
      <c r="S509" s="187"/>
      <c r="T509" s="187"/>
      <c r="U509" s="186"/>
      <c r="V509" s="186"/>
      <c r="W509" s="187"/>
      <c r="X509" s="187"/>
      <c r="Y509" s="186"/>
      <c r="Z509" s="187"/>
      <c r="AA509" s="187"/>
      <c r="AB509" s="187"/>
      <c r="AC509" s="205"/>
    </row>
    <row r="510" spans="2:29" s="34" customFormat="1" ht="15.75" hidden="1" customHeight="1" x14ac:dyDescent="0.25">
      <c r="B510" s="683" t="s">
        <v>157</v>
      </c>
      <c r="C510" s="683"/>
      <c r="D510" s="179"/>
      <c r="E510" s="181" t="s">
        <v>8</v>
      </c>
      <c r="F510" s="181" t="s">
        <v>33</v>
      </c>
      <c r="G510" s="179"/>
      <c r="H510" s="178"/>
      <c r="I510" s="178"/>
      <c r="J510" s="288"/>
      <c r="K510" s="180"/>
      <c r="L510" s="180"/>
      <c r="M510" s="182"/>
      <c r="N510" s="182"/>
      <c r="O510" s="182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  <c r="AA510" s="178"/>
      <c r="AB510" s="178"/>
      <c r="AC510" s="205"/>
    </row>
    <row r="511" spans="2:29" s="34" customFormat="1" ht="15" hidden="1" customHeight="1" x14ac:dyDescent="0.25">
      <c r="B511" s="183" t="s">
        <v>158</v>
      </c>
      <c r="C511" s="184"/>
      <c r="D511" s="18"/>
      <c r="E511" s="19" t="s">
        <v>8</v>
      </c>
      <c r="F511" s="19" t="s">
        <v>12</v>
      </c>
      <c r="G511" s="18"/>
      <c r="H511" s="186"/>
      <c r="I511" s="186"/>
      <c r="J511" s="289"/>
      <c r="K511" s="185"/>
      <c r="L511" s="185"/>
      <c r="M511" s="186"/>
      <c r="N511" s="187"/>
      <c r="O511" s="187"/>
      <c r="P511" s="186"/>
      <c r="Q511" s="186"/>
      <c r="R511" s="186"/>
      <c r="S511" s="187"/>
      <c r="T511" s="187"/>
      <c r="U511" s="186"/>
      <c r="V511" s="186"/>
      <c r="W511" s="187"/>
      <c r="X511" s="187"/>
      <c r="Y511" s="186"/>
      <c r="Z511" s="187"/>
      <c r="AA511" s="187"/>
      <c r="AB511" s="187"/>
      <c r="AC511" s="205"/>
    </row>
    <row r="512" spans="2:29" s="34" customFormat="1" ht="15" hidden="1" customHeight="1" x14ac:dyDescent="0.25">
      <c r="B512" s="183" t="s">
        <v>159</v>
      </c>
      <c r="C512" s="184"/>
      <c r="D512" s="18"/>
      <c r="E512" s="19" t="s">
        <v>8</v>
      </c>
      <c r="F512" s="19" t="s">
        <v>15</v>
      </c>
      <c r="G512" s="18"/>
      <c r="H512" s="186"/>
      <c r="I512" s="186"/>
      <c r="J512" s="289"/>
      <c r="K512" s="185"/>
      <c r="L512" s="185"/>
      <c r="M512" s="186"/>
      <c r="N512" s="187"/>
      <c r="O512" s="187"/>
      <c r="P512" s="186"/>
      <c r="Q512" s="186"/>
      <c r="R512" s="186"/>
      <c r="S512" s="187"/>
      <c r="T512" s="187"/>
      <c r="U512" s="186"/>
      <c r="V512" s="186"/>
      <c r="W512" s="187"/>
      <c r="X512" s="187"/>
      <c r="Y512" s="186"/>
      <c r="Z512" s="187"/>
      <c r="AA512" s="187"/>
      <c r="AB512" s="187"/>
      <c r="AC512" s="205"/>
    </row>
    <row r="513" spans="2:29" s="34" customFormat="1" ht="15" hidden="1" customHeight="1" x14ac:dyDescent="0.25">
      <c r="B513" s="183" t="s">
        <v>176</v>
      </c>
      <c r="C513" s="184"/>
      <c r="D513" s="18"/>
      <c r="E513" s="19" t="s">
        <v>8</v>
      </c>
      <c r="F513" s="19" t="s">
        <v>16</v>
      </c>
      <c r="G513" s="18"/>
      <c r="H513" s="186"/>
      <c r="I513" s="186"/>
      <c r="J513" s="289"/>
      <c r="K513" s="185"/>
      <c r="L513" s="185"/>
      <c r="M513" s="186"/>
      <c r="N513" s="187"/>
      <c r="O513" s="187"/>
      <c r="P513" s="186"/>
      <c r="Q513" s="186"/>
      <c r="R513" s="186"/>
      <c r="S513" s="187"/>
      <c r="T513" s="187"/>
      <c r="U513" s="186"/>
      <c r="V513" s="186"/>
      <c r="W513" s="187"/>
      <c r="X513" s="187"/>
      <c r="Y513" s="186"/>
      <c r="Z513" s="187"/>
      <c r="AA513" s="187"/>
      <c r="AB513" s="187"/>
      <c r="AC513" s="205"/>
    </row>
    <row r="514" spans="2:29" s="34" customFormat="1" ht="15" hidden="1" customHeight="1" x14ac:dyDescent="0.25">
      <c r="B514" s="183" t="s">
        <v>160</v>
      </c>
      <c r="C514" s="184"/>
      <c r="D514" s="18"/>
      <c r="E514" s="19" t="s">
        <v>8</v>
      </c>
      <c r="F514" s="19" t="s">
        <v>8</v>
      </c>
      <c r="G514" s="18"/>
      <c r="H514" s="186"/>
      <c r="I514" s="186"/>
      <c r="J514" s="289"/>
      <c r="K514" s="185"/>
      <c r="L514" s="185"/>
      <c r="M514" s="186"/>
      <c r="N514" s="187"/>
      <c r="O514" s="187"/>
      <c r="P514" s="186"/>
      <c r="Q514" s="186"/>
      <c r="R514" s="186"/>
      <c r="S514" s="187"/>
      <c r="T514" s="187"/>
      <c r="U514" s="186"/>
      <c r="V514" s="186"/>
      <c r="W514" s="187"/>
      <c r="X514" s="187"/>
      <c r="Y514" s="186"/>
      <c r="Z514" s="187"/>
      <c r="AA514" s="187"/>
      <c r="AB514" s="187"/>
      <c r="AC514" s="205"/>
    </row>
    <row r="515" spans="2:29" s="34" customFormat="1" ht="15.75" hidden="1" customHeight="1" x14ac:dyDescent="0.25">
      <c r="B515" s="683" t="s">
        <v>161</v>
      </c>
      <c r="C515" s="683"/>
      <c r="D515" s="179"/>
      <c r="E515" s="181" t="s">
        <v>17</v>
      </c>
      <c r="F515" s="181" t="s">
        <v>33</v>
      </c>
      <c r="G515" s="179"/>
      <c r="H515" s="178"/>
      <c r="I515" s="178"/>
      <c r="J515" s="288"/>
      <c r="K515" s="180"/>
      <c r="L515" s="180"/>
      <c r="M515" s="182" t="e">
        <f>SUM(M36+M164+M166+#REF!+M298)</f>
        <v>#REF!</v>
      </c>
      <c r="N515" s="182" t="e">
        <f>SUM(N36+N164+N166+#REF!+N298)</f>
        <v>#REF!</v>
      </c>
      <c r="O515" s="182" t="e">
        <f>SUM(O36+O164+O166+#REF!+O298)</f>
        <v>#REF!</v>
      </c>
      <c r="P515" s="182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205"/>
    </row>
    <row r="516" spans="2:29" s="34" customFormat="1" ht="15" hidden="1" customHeight="1" x14ac:dyDescent="0.25">
      <c r="B516" s="183" t="s">
        <v>162</v>
      </c>
      <c r="C516" s="184"/>
      <c r="D516" s="18"/>
      <c r="E516" s="19" t="s">
        <v>17</v>
      </c>
      <c r="F516" s="19" t="s">
        <v>12</v>
      </c>
      <c r="G516" s="18"/>
      <c r="H516" s="186"/>
      <c r="I516" s="186"/>
      <c r="J516" s="289"/>
      <c r="K516" s="185"/>
      <c r="L516" s="185"/>
      <c r="M516" s="186"/>
      <c r="N516" s="187"/>
      <c r="O516" s="187"/>
      <c r="P516" s="186"/>
      <c r="Q516" s="186"/>
      <c r="R516" s="186"/>
      <c r="S516" s="187"/>
      <c r="T516" s="187"/>
      <c r="U516" s="186"/>
      <c r="V516" s="186"/>
      <c r="W516" s="187"/>
      <c r="X516" s="187"/>
      <c r="Y516" s="186"/>
      <c r="Z516" s="187"/>
      <c r="AA516" s="187"/>
      <c r="AB516" s="187"/>
      <c r="AC516" s="205"/>
    </row>
    <row r="517" spans="2:29" s="34" customFormat="1" ht="15" hidden="1" customHeight="1" x14ac:dyDescent="0.25">
      <c r="B517" s="183" t="s">
        <v>163</v>
      </c>
      <c r="C517" s="184"/>
      <c r="D517" s="18"/>
      <c r="E517" s="19" t="s">
        <v>17</v>
      </c>
      <c r="F517" s="19" t="s">
        <v>7</v>
      </c>
      <c r="G517" s="18"/>
      <c r="H517" s="186"/>
      <c r="I517" s="186"/>
      <c r="J517" s="289"/>
      <c r="K517" s="185"/>
      <c r="L517" s="185"/>
      <c r="M517" s="186"/>
      <c r="N517" s="187"/>
      <c r="O517" s="187"/>
      <c r="P517" s="186"/>
      <c r="Q517" s="186"/>
      <c r="R517" s="186"/>
      <c r="S517" s="187"/>
      <c r="T517" s="187"/>
      <c r="U517" s="186"/>
      <c r="V517" s="186"/>
      <c r="W517" s="187"/>
      <c r="X517" s="187"/>
      <c r="Y517" s="186"/>
      <c r="Z517" s="187"/>
      <c r="AA517" s="187"/>
      <c r="AB517" s="187"/>
      <c r="AC517" s="205"/>
    </row>
    <row r="518" spans="2:29" s="34" customFormat="1" ht="15" hidden="1" customHeight="1" x14ac:dyDescent="0.25">
      <c r="B518" s="183" t="s">
        <v>164</v>
      </c>
      <c r="C518" s="184"/>
      <c r="D518" s="18"/>
      <c r="E518" s="19" t="s">
        <v>17</v>
      </c>
      <c r="F518" s="19" t="s">
        <v>11</v>
      </c>
      <c r="G518" s="18"/>
      <c r="H518" s="186"/>
      <c r="I518" s="186"/>
      <c r="J518" s="289"/>
      <c r="K518" s="185"/>
      <c r="L518" s="185"/>
      <c r="M518" s="186"/>
      <c r="N518" s="187"/>
      <c r="O518" s="187"/>
      <c r="P518" s="186"/>
      <c r="Q518" s="186"/>
      <c r="R518" s="186"/>
      <c r="S518" s="187"/>
      <c r="T518" s="187"/>
      <c r="U518" s="186"/>
      <c r="V518" s="186"/>
      <c r="W518" s="187"/>
      <c r="X518" s="187"/>
      <c r="Y518" s="186"/>
      <c r="Z518" s="187"/>
      <c r="AA518" s="187"/>
      <c r="AB518" s="187"/>
      <c r="AC518" s="205"/>
    </row>
    <row r="519" spans="2:29" s="34" customFormat="1" ht="15" hidden="1" customHeight="1" x14ac:dyDescent="0.25">
      <c r="B519" s="183" t="s">
        <v>165</v>
      </c>
      <c r="C519" s="184"/>
      <c r="D519" s="18"/>
      <c r="E519" s="19" t="s">
        <v>17</v>
      </c>
      <c r="F519" s="19" t="s">
        <v>22</v>
      </c>
      <c r="G519" s="18"/>
      <c r="H519" s="186"/>
      <c r="I519" s="186"/>
      <c r="J519" s="289"/>
      <c r="K519" s="185"/>
      <c r="L519" s="185"/>
      <c r="M519" s="186"/>
      <c r="N519" s="187"/>
      <c r="O519" s="187"/>
      <c r="P519" s="186"/>
      <c r="Q519" s="186"/>
      <c r="R519" s="186"/>
      <c r="S519" s="187"/>
      <c r="T519" s="187"/>
      <c r="U519" s="186"/>
      <c r="V519" s="186"/>
      <c r="W519" s="187"/>
      <c r="X519" s="187"/>
      <c r="Y519" s="186"/>
      <c r="Z519" s="187"/>
      <c r="AA519" s="187"/>
      <c r="AB519" s="187"/>
      <c r="AC519" s="205"/>
    </row>
    <row r="520" spans="2:29" s="34" customFormat="1" ht="15.75" hidden="1" customHeight="1" x14ac:dyDescent="0.25">
      <c r="B520" s="683" t="s">
        <v>166</v>
      </c>
      <c r="C520" s="683"/>
      <c r="D520" s="179"/>
      <c r="E520" s="181" t="s">
        <v>20</v>
      </c>
      <c r="F520" s="181" t="s">
        <v>33</v>
      </c>
      <c r="G520" s="179"/>
      <c r="H520" s="178"/>
      <c r="I520" s="178"/>
      <c r="J520" s="288"/>
      <c r="K520" s="180"/>
      <c r="L520" s="180"/>
      <c r="M520" s="182" t="e">
        <f>SUM(M107+M113+M114+M129+M133+M141+#REF!)</f>
        <v>#REF!</v>
      </c>
      <c r="N520" s="182" t="e">
        <f>SUM(N107+N113+N114+N129+N133+N141+#REF!)</f>
        <v>#REF!</v>
      </c>
      <c r="O520" s="182" t="e">
        <f>SUM(O107+O113+O114+O129+O133+O141+#REF!)</f>
        <v>#REF!</v>
      </c>
      <c r="P520" s="178"/>
      <c r="Q520" s="178"/>
      <c r="R520" s="178"/>
      <c r="S520" s="178"/>
      <c r="T520" s="178"/>
      <c r="U520" s="178"/>
      <c r="V520" s="178"/>
      <c r="W520" s="178"/>
      <c r="X520" s="178"/>
      <c r="Y520" s="178"/>
      <c r="Z520" s="178"/>
      <c r="AA520" s="178"/>
      <c r="AB520" s="178"/>
      <c r="AC520" s="205"/>
    </row>
    <row r="521" spans="2:29" s="34" customFormat="1" ht="15" hidden="1" customHeight="1" x14ac:dyDescent="0.25">
      <c r="B521" s="183" t="s">
        <v>167</v>
      </c>
      <c r="C521" s="184"/>
      <c r="D521" s="18"/>
      <c r="E521" s="19" t="s">
        <v>20</v>
      </c>
      <c r="F521" s="19" t="s">
        <v>12</v>
      </c>
      <c r="G521" s="18"/>
      <c r="H521" s="186"/>
      <c r="I521" s="186"/>
      <c r="J521" s="289"/>
      <c r="K521" s="185"/>
      <c r="L521" s="185"/>
      <c r="M521" s="186"/>
      <c r="N521" s="187"/>
      <c r="O521" s="187"/>
      <c r="P521" s="186"/>
      <c r="Q521" s="186"/>
      <c r="R521" s="186"/>
      <c r="S521" s="187"/>
      <c r="T521" s="187"/>
      <c r="U521" s="186"/>
      <c r="V521" s="186"/>
      <c r="W521" s="187"/>
      <c r="X521" s="187"/>
      <c r="Y521" s="186"/>
      <c r="Z521" s="187"/>
      <c r="AA521" s="187"/>
      <c r="AB521" s="187"/>
      <c r="AC521" s="205"/>
    </row>
    <row r="522" spans="2:29" s="34" customFormat="1" ht="15" hidden="1" customHeight="1" x14ac:dyDescent="0.25">
      <c r="B522" s="183" t="s">
        <v>168</v>
      </c>
      <c r="C522" s="184"/>
      <c r="D522" s="18"/>
      <c r="E522" s="19" t="s">
        <v>20</v>
      </c>
      <c r="F522" s="19" t="s">
        <v>15</v>
      </c>
      <c r="G522" s="18"/>
      <c r="H522" s="186"/>
      <c r="I522" s="186"/>
      <c r="J522" s="289"/>
      <c r="K522" s="185"/>
      <c r="L522" s="185"/>
      <c r="M522" s="186"/>
      <c r="N522" s="187"/>
      <c r="O522" s="187"/>
      <c r="P522" s="186"/>
      <c r="Q522" s="186"/>
      <c r="R522" s="186"/>
      <c r="S522" s="187"/>
      <c r="T522" s="187"/>
      <c r="U522" s="186"/>
      <c r="V522" s="186"/>
      <c r="W522" s="187"/>
      <c r="X522" s="187"/>
      <c r="Y522" s="186"/>
      <c r="Z522" s="187"/>
      <c r="AA522" s="187"/>
      <c r="AB522" s="187"/>
      <c r="AC522" s="205"/>
    </row>
    <row r="523" spans="2:29" s="34" customFormat="1" ht="15" hidden="1" customHeight="1" x14ac:dyDescent="0.25">
      <c r="B523" s="183" t="s">
        <v>169</v>
      </c>
      <c r="C523" s="184"/>
      <c r="D523" s="18"/>
      <c r="E523" s="19" t="s">
        <v>20</v>
      </c>
      <c r="F523" s="19" t="s">
        <v>13</v>
      </c>
      <c r="G523" s="18"/>
      <c r="H523" s="186"/>
      <c r="I523" s="186"/>
      <c r="J523" s="289"/>
      <c r="K523" s="185"/>
      <c r="L523" s="185"/>
      <c r="M523" s="186"/>
      <c r="N523" s="187"/>
      <c r="O523" s="187"/>
      <c r="P523" s="186"/>
      <c r="Q523" s="186"/>
      <c r="R523" s="186"/>
      <c r="S523" s="187"/>
      <c r="T523" s="187"/>
      <c r="U523" s="186"/>
      <c r="V523" s="186"/>
      <c r="W523" s="187"/>
      <c r="X523" s="187"/>
      <c r="Y523" s="186"/>
      <c r="Z523" s="187"/>
      <c r="AA523" s="187"/>
      <c r="AB523" s="187"/>
      <c r="AC523" s="205"/>
    </row>
    <row r="524" spans="2:29" s="34" customFormat="1" ht="15.75" hidden="1" customHeight="1" x14ac:dyDescent="0.25">
      <c r="B524" s="683" t="s">
        <v>170</v>
      </c>
      <c r="C524" s="683"/>
      <c r="D524" s="179"/>
      <c r="E524" s="181" t="s">
        <v>14</v>
      </c>
      <c r="F524" s="181" t="s">
        <v>33</v>
      </c>
      <c r="G524" s="179"/>
      <c r="H524" s="178"/>
      <c r="I524" s="178"/>
      <c r="J524" s="288"/>
      <c r="K524" s="180"/>
      <c r="L524" s="180"/>
      <c r="M524" s="182" t="e">
        <f>SUM(M102+M103+M226+#REF!)</f>
        <v>#REF!</v>
      </c>
      <c r="N524" s="182" t="e">
        <f>SUM(N102+N103+N226+#REF!)</f>
        <v>#REF!</v>
      </c>
      <c r="O524" s="182" t="e">
        <f>SUM(O102+O103+O226+#REF!)</f>
        <v>#REF!</v>
      </c>
      <c r="P524" s="182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  <c r="AA524" s="178"/>
      <c r="AB524" s="178"/>
      <c r="AC524" s="205"/>
    </row>
    <row r="525" spans="2:29" s="34" customFormat="1" ht="15" hidden="1" customHeight="1" x14ac:dyDescent="0.25">
      <c r="B525" s="183" t="s">
        <v>171</v>
      </c>
      <c r="C525" s="184"/>
      <c r="D525" s="18"/>
      <c r="E525" s="19" t="s">
        <v>14</v>
      </c>
      <c r="F525" s="19" t="s">
        <v>15</v>
      </c>
      <c r="G525" s="18"/>
      <c r="H525" s="186"/>
      <c r="I525" s="186"/>
      <c r="J525" s="289"/>
      <c r="K525" s="185"/>
      <c r="L525" s="185"/>
      <c r="M525" s="186"/>
      <c r="N525" s="187"/>
      <c r="O525" s="187"/>
      <c r="P525" s="186"/>
      <c r="Q525" s="186"/>
      <c r="R525" s="186"/>
      <c r="S525" s="187"/>
      <c r="T525" s="187"/>
      <c r="U525" s="186"/>
      <c r="V525" s="186"/>
      <c r="W525" s="187"/>
      <c r="X525" s="187"/>
      <c r="Y525" s="186"/>
      <c r="Z525" s="187"/>
      <c r="AA525" s="187"/>
      <c r="AB525" s="187"/>
      <c r="AC525" s="205"/>
    </row>
    <row r="526" spans="2:29" s="34" customFormat="1" ht="15" hidden="1" customHeight="1" x14ac:dyDescent="0.25">
      <c r="B526" s="95" t="s">
        <v>172</v>
      </c>
      <c r="C526" s="184"/>
      <c r="D526" s="18"/>
      <c r="E526" s="19" t="s">
        <v>14</v>
      </c>
      <c r="F526" s="19" t="s">
        <v>11</v>
      </c>
      <c r="G526" s="18"/>
      <c r="H526" s="186"/>
      <c r="I526" s="186"/>
      <c r="J526" s="289"/>
      <c r="K526" s="185"/>
      <c r="L526" s="185"/>
      <c r="M526" s="186"/>
      <c r="N526" s="187"/>
      <c r="O526" s="187"/>
      <c r="P526" s="186"/>
      <c r="Q526" s="186"/>
      <c r="R526" s="186"/>
      <c r="S526" s="187"/>
      <c r="T526" s="187"/>
      <c r="U526" s="186"/>
      <c r="V526" s="186"/>
      <c r="W526" s="187"/>
      <c r="X526" s="187"/>
      <c r="Y526" s="186"/>
      <c r="Z526" s="187"/>
      <c r="AA526" s="187"/>
      <c r="AB526" s="187"/>
      <c r="AC526" s="205"/>
    </row>
    <row r="527" spans="2:29" s="34" customFormat="1" ht="15.75" hidden="1" customHeight="1" x14ac:dyDescent="0.25">
      <c r="B527" s="683" t="s">
        <v>173</v>
      </c>
      <c r="C527" s="683"/>
      <c r="D527" s="179"/>
      <c r="E527" s="181" t="s">
        <v>21</v>
      </c>
      <c r="F527" s="181" t="s">
        <v>33</v>
      </c>
      <c r="G527" s="179"/>
      <c r="H527" s="178"/>
      <c r="I527" s="178"/>
      <c r="J527" s="288"/>
      <c r="K527" s="180"/>
      <c r="L527" s="180"/>
      <c r="M527" s="182">
        <f>SUM(M48)</f>
        <v>0</v>
      </c>
      <c r="N527" s="182">
        <f>SUM(N48)</f>
        <v>0</v>
      </c>
      <c r="O527" s="182">
        <f>SUM(O48)</f>
        <v>0</v>
      </c>
      <c r="P527" s="178"/>
      <c r="Q527" s="178"/>
      <c r="R527" s="178"/>
      <c r="S527" s="178"/>
      <c r="T527" s="178"/>
      <c r="U527" s="178"/>
      <c r="V527" s="178"/>
      <c r="W527" s="178"/>
      <c r="X527" s="178"/>
      <c r="Y527" s="178"/>
      <c r="Z527" s="178"/>
      <c r="AA527" s="178"/>
      <c r="AB527" s="178"/>
      <c r="AC527" s="205"/>
    </row>
    <row r="528" spans="2:29" s="34" customFormat="1" ht="20.25" hidden="1" customHeight="1" x14ac:dyDescent="0.25">
      <c r="B528" s="190" t="s">
        <v>174</v>
      </c>
      <c r="C528" s="191"/>
      <c r="D528" s="192"/>
      <c r="E528" s="193" t="s">
        <v>21</v>
      </c>
      <c r="F528" s="193" t="s">
        <v>12</v>
      </c>
      <c r="G528" s="192"/>
      <c r="H528" s="195"/>
      <c r="I528" s="195"/>
      <c r="J528" s="290"/>
      <c r="K528" s="194"/>
      <c r="L528" s="194"/>
      <c r="M528" s="195"/>
      <c r="N528" s="196"/>
      <c r="O528" s="196"/>
      <c r="P528" s="195"/>
      <c r="Q528" s="195"/>
      <c r="R528" s="195"/>
      <c r="S528" s="196"/>
      <c r="T528" s="196"/>
      <c r="U528" s="195"/>
      <c r="V528" s="195"/>
      <c r="W528" s="196"/>
      <c r="X528" s="196"/>
      <c r="Y528" s="195"/>
      <c r="Z528" s="196"/>
      <c r="AA528" s="196"/>
      <c r="AB528" s="196"/>
      <c r="AC528" s="205"/>
    </row>
    <row r="529" spans="1:29" s="113" customFormat="1" ht="20.25" hidden="1" customHeight="1" x14ac:dyDescent="0.25">
      <c r="B529" s="198"/>
      <c r="C529" s="199"/>
      <c r="D529" s="200"/>
      <c r="E529" s="201"/>
      <c r="F529" s="201"/>
      <c r="G529" s="200"/>
      <c r="H529" s="203"/>
      <c r="I529" s="203"/>
      <c r="J529" s="291"/>
      <c r="K529" s="202"/>
      <c r="L529" s="202"/>
      <c r="M529" s="203"/>
      <c r="N529" s="204"/>
      <c r="O529" s="204"/>
      <c r="P529" s="203"/>
      <c r="Q529" s="203"/>
      <c r="R529" s="203"/>
      <c r="S529" s="204"/>
      <c r="T529" s="204"/>
      <c r="U529" s="203"/>
      <c r="V529" s="203"/>
      <c r="W529" s="204"/>
      <c r="X529" s="204"/>
      <c r="Y529" s="203"/>
      <c r="Z529" s="204"/>
      <c r="AA529" s="204"/>
      <c r="AB529" s="204"/>
      <c r="AC529" s="206"/>
    </row>
    <row r="530" spans="1:29" s="90" customFormat="1" ht="24.75" hidden="1" customHeight="1" x14ac:dyDescent="0.25">
      <c r="A530" s="86"/>
      <c r="B530" s="87" t="s">
        <v>208</v>
      </c>
      <c r="C530" s="87"/>
      <c r="D530" s="88"/>
      <c r="E530" s="88"/>
      <c r="F530" s="88"/>
      <c r="G530" s="88"/>
      <c r="H530" s="273">
        <f t="shared" ref="H530:R530" si="137">SUM(H39+H40+H144+H143+H288+H289+H416+H417+H418+H424+H425+H388+H389)</f>
        <v>285566.30000000005</v>
      </c>
      <c r="I530" s="273">
        <f t="shared" si="137"/>
        <v>29084.7</v>
      </c>
      <c r="J530" s="157">
        <f t="shared" si="137"/>
        <v>280563.59999999998</v>
      </c>
      <c r="K530" s="89">
        <f t="shared" si="137"/>
        <v>286390.2</v>
      </c>
      <c r="L530" s="89">
        <f t="shared" si="137"/>
        <v>0</v>
      </c>
      <c r="M530" s="156">
        <f t="shared" si="137"/>
        <v>284794</v>
      </c>
      <c r="N530" s="89">
        <f t="shared" si="137"/>
        <v>284794</v>
      </c>
      <c r="O530" s="89">
        <f t="shared" si="137"/>
        <v>0</v>
      </c>
      <c r="P530" s="156">
        <f t="shared" si="137"/>
        <v>280457.59999999998</v>
      </c>
      <c r="Q530" s="156">
        <f t="shared" si="137"/>
        <v>239189.8</v>
      </c>
      <c r="R530" s="273">
        <f t="shared" si="137"/>
        <v>30456.600000000002</v>
      </c>
      <c r="S530" s="273">
        <v>292205.40000000002</v>
      </c>
      <c r="T530" s="273">
        <f t="shared" ref="T530:AA530" si="138">SUM(T39+T40+T144+T143+T288+T289+T416+T417+T418+T424+T425+T388+T389)</f>
        <v>0</v>
      </c>
      <c r="U530" s="273">
        <f t="shared" si="138"/>
        <v>280457.59999999998</v>
      </c>
      <c r="V530" s="273">
        <f t="shared" si="138"/>
        <v>30456.600000000002</v>
      </c>
      <c r="W530" s="273">
        <f t="shared" si="138"/>
        <v>30456.600000000002</v>
      </c>
      <c r="X530" s="273">
        <f t="shared" si="138"/>
        <v>0</v>
      </c>
      <c r="Y530" s="273">
        <f t="shared" si="138"/>
        <v>280457.59999999998</v>
      </c>
      <c r="Z530" s="273">
        <f t="shared" si="138"/>
        <v>30456.600000000002</v>
      </c>
      <c r="AA530" s="273">
        <f t="shared" si="138"/>
        <v>0</v>
      </c>
      <c r="AB530" s="197" t="e">
        <f>SUM(#REF!+AB143+AB288+AB416+AB417+AB418+#REF!+AB424+AB425+#REF!+#REF!+#REF!)</f>
        <v>#REF!</v>
      </c>
      <c r="AC530" s="207"/>
    </row>
    <row r="531" spans="1:29" s="90" customFormat="1" ht="24.75" hidden="1" customHeight="1" x14ac:dyDescent="0.25">
      <c r="A531" s="86"/>
      <c r="B531" s="87" t="s">
        <v>597</v>
      </c>
      <c r="C531" s="87"/>
      <c r="D531" s="88"/>
      <c r="E531" s="88"/>
      <c r="F531" s="88"/>
      <c r="G531" s="88"/>
      <c r="H531" s="273">
        <v>1953.1</v>
      </c>
      <c r="I531" s="273"/>
      <c r="J531" s="157">
        <v>1953.1</v>
      </c>
      <c r="K531" s="89"/>
      <c r="L531" s="89"/>
      <c r="M531" s="156"/>
      <c r="N531" s="89"/>
      <c r="O531" s="89"/>
      <c r="P531" s="156">
        <v>1492.5</v>
      </c>
      <c r="Q531" s="156"/>
      <c r="R531" s="273">
        <v>1492.5</v>
      </c>
      <c r="S531" s="89"/>
      <c r="T531" s="89"/>
      <c r="U531" s="273">
        <v>1492.5</v>
      </c>
      <c r="V531" s="89"/>
      <c r="W531" s="89"/>
      <c r="X531" s="89"/>
      <c r="Y531" s="273">
        <v>1492.5</v>
      </c>
      <c r="Z531" s="89"/>
      <c r="AA531" s="89"/>
      <c r="AB531" s="197"/>
      <c r="AC531" s="207"/>
    </row>
    <row r="532" spans="1:29" s="90" customFormat="1" ht="24.75" hidden="1" customHeight="1" x14ac:dyDescent="0.35">
      <c r="A532" s="86"/>
      <c r="B532" s="276" t="s">
        <v>429</v>
      </c>
      <c r="C532" s="87"/>
      <c r="D532" s="88"/>
      <c r="E532" s="88"/>
      <c r="F532" s="88"/>
      <c r="G532" s="88"/>
      <c r="H532" s="273">
        <f>SUM(H530-H531)</f>
        <v>283613.20000000007</v>
      </c>
      <c r="I532" s="273">
        <f>SUM(I530-I531)</f>
        <v>29084.7</v>
      </c>
      <c r="J532" s="157">
        <f>SUM(J530-J531)</f>
        <v>278610.5</v>
      </c>
      <c r="K532" s="157">
        <f t="shared" ref="K532:P532" si="139">SUM(K530-K531)</f>
        <v>286390.2</v>
      </c>
      <c r="L532" s="157">
        <f t="shared" si="139"/>
        <v>0</v>
      </c>
      <c r="M532" s="157">
        <f t="shared" si="139"/>
        <v>284794</v>
      </c>
      <c r="N532" s="157">
        <f t="shared" si="139"/>
        <v>284794</v>
      </c>
      <c r="O532" s="157">
        <f t="shared" si="139"/>
        <v>0</v>
      </c>
      <c r="P532" s="157">
        <f t="shared" si="139"/>
        <v>278965.09999999998</v>
      </c>
      <c r="Q532" s="156"/>
      <c r="R532" s="273">
        <f>SUM(R530-R531)</f>
        <v>28964.100000000002</v>
      </c>
      <c r="S532" s="89"/>
      <c r="T532" s="89"/>
      <c r="U532" s="273">
        <f>SUM(U530-U531)</f>
        <v>278965.09999999998</v>
      </c>
      <c r="V532" s="89"/>
      <c r="W532" s="89"/>
      <c r="X532" s="89"/>
      <c r="Y532" s="273">
        <f>SUM(Y530-Y531)</f>
        <v>278965.09999999998</v>
      </c>
      <c r="Z532" s="89"/>
      <c r="AA532" s="89"/>
      <c r="AB532" s="197"/>
      <c r="AC532" s="207"/>
    </row>
    <row r="533" spans="1:29" s="92" customFormat="1" ht="32.25" hidden="1" customHeight="1" x14ac:dyDescent="0.25">
      <c r="A533" s="91"/>
      <c r="B533" s="87" t="s">
        <v>209</v>
      </c>
      <c r="C533" s="87"/>
      <c r="D533" s="88"/>
      <c r="E533" s="88"/>
      <c r="F533" s="88"/>
      <c r="G533" s="88"/>
      <c r="H533" s="273">
        <v>334929.90000000002</v>
      </c>
      <c r="I533" s="273">
        <v>334929.90000000002</v>
      </c>
      <c r="J533" s="157">
        <v>338806.7</v>
      </c>
      <c r="K533" s="89"/>
      <c r="L533" s="89"/>
      <c r="M533" s="156"/>
      <c r="N533" s="89"/>
      <c r="O533" s="89"/>
      <c r="P533" s="156">
        <v>338806.7</v>
      </c>
      <c r="Q533" s="156">
        <v>334930.90000000002</v>
      </c>
      <c r="R533" s="157">
        <v>338806.7</v>
      </c>
      <c r="S533" s="89"/>
      <c r="T533" s="89"/>
      <c r="U533" s="157">
        <v>338806.7</v>
      </c>
      <c r="V533" s="157">
        <v>338806.7</v>
      </c>
      <c r="W533" s="157">
        <v>338806.7</v>
      </c>
      <c r="X533" s="89"/>
      <c r="Y533" s="273">
        <v>334929.90000000002</v>
      </c>
      <c r="Z533" s="89">
        <v>334929.90000000002</v>
      </c>
      <c r="AA533" s="89"/>
      <c r="AB533" s="89"/>
      <c r="AC533" s="208"/>
    </row>
    <row r="534" spans="1:29" s="92" customFormat="1" ht="23.25" hidden="1" customHeight="1" outlineLevel="1" x14ac:dyDescent="0.25">
      <c r="A534" s="91"/>
      <c r="B534" s="259" t="s">
        <v>416</v>
      </c>
      <c r="C534" s="259"/>
      <c r="D534" s="260"/>
      <c r="E534" s="260"/>
      <c r="F534" s="260"/>
      <c r="G534" s="260"/>
      <c r="H534" s="274">
        <f>SUM(H429+H427+H422+H421+H419+H392+H391+H292+H291+H290+H147+H146+H43+H42+H41)</f>
        <v>8649.9</v>
      </c>
      <c r="I534" s="274">
        <f>SUM(I429+I427+I422+I421+I419+I392+I391+I292+I291+I290+I147+I146+I43+I42+I41)</f>
        <v>2311.6999999999998</v>
      </c>
      <c r="J534" s="292">
        <f>SUM(J429+J427+J422+J421+J419+J392+J391+J292+J291+J290+J147+J146+J43+J42+J41)</f>
        <v>5813.9000000000005</v>
      </c>
      <c r="K534" s="261"/>
      <c r="L534" s="261"/>
      <c r="M534" s="262"/>
      <c r="N534" s="261"/>
      <c r="O534" s="261"/>
      <c r="P534" s="262">
        <f>SUM(P429+P427+P422+P421+P419+P392+P391+P292+P291+P290+P147+P146+P43+P42+P41)</f>
        <v>9705.9999999999982</v>
      </c>
      <c r="Q534" s="262">
        <f>SUM(Q429+Q427+Q422+Q421+Q419+Q392+Q391+Q292+Q291+Q290+Q147+Q146+Q43+Q42+Q41)</f>
        <v>8576</v>
      </c>
      <c r="R534" s="274">
        <f>SUM(R429+R427+R422+R421+R419+R392+R391+R292+R291+R290+R147+R146+R43+R42+R41)</f>
        <v>1973.6</v>
      </c>
      <c r="S534" s="262"/>
      <c r="T534" s="262">
        <f t="shared" ref="T534:AA534" si="140">SUM(T429+T427+T422+T421+T419+T392+T391+T292+T291+T290+T147+T146+T43+T42+T41)</f>
        <v>0</v>
      </c>
      <c r="U534" s="274">
        <f t="shared" si="140"/>
        <v>9705.9999999999982</v>
      </c>
      <c r="V534" s="262">
        <f t="shared" si="140"/>
        <v>1063.5999999999999</v>
      </c>
      <c r="W534" s="262">
        <f t="shared" si="140"/>
        <v>1063.5999999999999</v>
      </c>
      <c r="X534" s="262">
        <f t="shared" si="140"/>
        <v>0</v>
      </c>
      <c r="Y534" s="274">
        <f t="shared" si="140"/>
        <v>9705.9999999999982</v>
      </c>
      <c r="Z534" s="262">
        <f t="shared" si="140"/>
        <v>1063.5999999999999</v>
      </c>
      <c r="AA534" s="262">
        <f t="shared" si="140"/>
        <v>0</v>
      </c>
      <c r="AB534" s="261"/>
      <c r="AC534" s="208"/>
    </row>
    <row r="535" spans="1:29" hidden="1" x14ac:dyDescent="0.25">
      <c r="B535" s="1" t="s">
        <v>398</v>
      </c>
      <c r="H535" s="275">
        <f>SUM(H533-H532)</f>
        <v>51316.699999999953</v>
      </c>
      <c r="I535" s="275">
        <f>SUM(I533-I532)</f>
        <v>305845.2</v>
      </c>
      <c r="J535" s="293">
        <f>SUM(J533-J532)</f>
        <v>60196.200000000012</v>
      </c>
      <c r="P535" s="99">
        <f>SUM(P533-P530)</f>
        <v>58349.100000000035</v>
      </c>
      <c r="Q535" s="99"/>
      <c r="R535" s="275">
        <f>SUM(R533-R532)</f>
        <v>309842.60000000003</v>
      </c>
      <c r="U535" s="275">
        <f>SUM(U533-U532)</f>
        <v>59841.600000000035</v>
      </c>
      <c r="Y535" s="275">
        <f>SUM(Y533-Y532)</f>
        <v>55964.800000000047</v>
      </c>
      <c r="AC535" s="100"/>
    </row>
    <row r="536" spans="1:29" ht="15.75" hidden="1" thickBot="1" x14ac:dyDescent="0.3">
      <c r="H536" s="167"/>
      <c r="I536" s="167"/>
      <c r="J536" s="294"/>
      <c r="P536" s="167"/>
      <c r="Q536" s="167"/>
      <c r="R536" s="167"/>
      <c r="S536" s="100"/>
      <c r="T536" s="100"/>
      <c r="U536" s="167"/>
      <c r="V536" s="167"/>
      <c r="W536" s="100"/>
      <c r="X536" s="100"/>
      <c r="Y536" s="167"/>
      <c r="Z536" s="100"/>
      <c r="AA536" s="100"/>
      <c r="AC536" s="100"/>
    </row>
    <row r="537" spans="1:29" ht="15.75" hidden="1" thickBot="1" x14ac:dyDescent="0.3">
      <c r="B537" s="263" t="s">
        <v>598</v>
      </c>
      <c r="C537" s="264"/>
      <c r="D537" s="265"/>
      <c r="E537" s="265"/>
      <c r="F537" s="265"/>
      <c r="G537" s="265"/>
      <c r="H537" s="267"/>
      <c r="I537" s="267"/>
      <c r="J537" s="295"/>
      <c r="K537" s="265"/>
      <c r="L537" s="265"/>
      <c r="M537" s="266"/>
      <c r="N537" s="264"/>
      <c r="O537" s="264"/>
      <c r="P537" s="267"/>
      <c r="Q537" s="267"/>
      <c r="R537" s="267"/>
      <c r="S537" s="267"/>
      <c r="T537" s="267"/>
      <c r="U537" s="267"/>
      <c r="V537" s="267"/>
      <c r="W537" s="267"/>
      <c r="X537" s="267"/>
      <c r="Y537" s="267"/>
      <c r="Z537" s="267"/>
      <c r="AA537" s="268"/>
      <c r="AB537" s="99"/>
      <c r="AC537" s="100"/>
    </row>
    <row r="538" spans="1:29" ht="15.75" hidden="1" thickBot="1" x14ac:dyDescent="0.3">
      <c r="B538" s="1" t="s">
        <v>394</v>
      </c>
      <c r="H538" s="167"/>
      <c r="I538" s="167"/>
      <c r="J538" s="294"/>
      <c r="P538" s="100"/>
      <c r="Q538" s="167">
        <f>SUM(Q475/Q473*100)</f>
        <v>7.4789355738286476</v>
      </c>
      <c r="R538" s="167"/>
      <c r="S538" s="100"/>
      <c r="T538" s="100"/>
      <c r="U538" s="167"/>
      <c r="V538" s="167">
        <f>SUM(V475/V473*100)</f>
        <v>100</v>
      </c>
      <c r="W538" s="100">
        <f>SUM(W475/W473*100)</f>
        <v>19.975210933838511</v>
      </c>
      <c r="X538" s="100"/>
      <c r="Y538" s="167"/>
      <c r="Z538" s="100">
        <f>SUM(Z475/Z473*100)</f>
        <v>31.999784345916183</v>
      </c>
      <c r="AA538" s="100"/>
      <c r="AB538" s="102" t="e">
        <f>SUM(AB475/AB473*100)</f>
        <v>#DIV/0!</v>
      </c>
      <c r="AC538" s="100"/>
    </row>
    <row r="539" spans="1:29" ht="15.75" hidden="1" thickBot="1" x14ac:dyDescent="0.3">
      <c r="B539" s="269" t="s">
        <v>421</v>
      </c>
      <c r="C539" s="266"/>
      <c r="D539" s="270"/>
      <c r="E539" s="270"/>
      <c r="F539" s="270"/>
      <c r="G539" s="270"/>
      <c r="H539" s="267"/>
      <c r="I539" s="267"/>
      <c r="J539" s="295"/>
      <c r="K539" s="270"/>
      <c r="L539" s="270"/>
      <c r="M539" s="266"/>
      <c r="N539" s="266"/>
      <c r="O539" s="266"/>
      <c r="P539" s="267"/>
      <c r="Q539" s="267"/>
      <c r="R539" s="267"/>
      <c r="S539" s="267"/>
      <c r="T539" s="267"/>
      <c r="U539" s="267"/>
      <c r="V539" s="267"/>
      <c r="W539" s="267"/>
      <c r="X539" s="267"/>
      <c r="Y539" s="267"/>
      <c r="Z539" s="267"/>
      <c r="AA539" s="271"/>
      <c r="AC539" s="100"/>
    </row>
    <row r="540" spans="1:29" hidden="1" x14ac:dyDescent="0.25">
      <c r="B540" s="8" t="s">
        <v>395</v>
      </c>
      <c r="C540" s="8"/>
      <c r="D540" s="272"/>
      <c r="E540" s="272"/>
      <c r="F540" s="272"/>
      <c r="G540" s="272"/>
      <c r="H540" s="167"/>
      <c r="I540" s="167"/>
      <c r="J540" s="293"/>
      <c r="K540" s="272"/>
      <c r="L540" s="272"/>
      <c r="N540" s="99"/>
      <c r="O540" s="99"/>
      <c r="P540" s="99"/>
      <c r="Q540" s="167"/>
      <c r="R540" s="167"/>
      <c r="S540" s="99"/>
      <c r="T540" s="99"/>
      <c r="U540" s="99"/>
      <c r="V540" s="99"/>
      <c r="W540" s="99"/>
      <c r="X540" s="167"/>
      <c r="Y540" s="102"/>
      <c r="Z540" s="99"/>
      <c r="AA540" s="99"/>
      <c r="AB540" s="6"/>
      <c r="AC540" s="100"/>
    </row>
    <row r="541" spans="1:29" hidden="1" x14ac:dyDescent="0.25">
      <c r="B541" s="8" t="s">
        <v>396</v>
      </c>
      <c r="C541" s="8"/>
      <c r="D541" s="272"/>
      <c r="E541" s="272"/>
      <c r="F541" s="272"/>
      <c r="G541" s="272"/>
      <c r="H541" s="167"/>
      <c r="I541" s="167"/>
      <c r="J541" s="296"/>
      <c r="K541" s="272"/>
      <c r="L541" s="272"/>
      <c r="N541" s="8"/>
      <c r="O541" s="8"/>
      <c r="P541" s="102"/>
      <c r="R541" s="167"/>
      <c r="S541" s="102"/>
      <c r="T541" s="102"/>
      <c r="U541" s="102"/>
      <c r="V541" s="102"/>
      <c r="W541" s="102"/>
      <c r="X541" s="167"/>
      <c r="Y541" s="99"/>
      <c r="Z541" s="102"/>
      <c r="AA541" s="99"/>
      <c r="AC541" s="100"/>
    </row>
    <row r="542" spans="1:29" hidden="1" x14ac:dyDescent="0.25">
      <c r="J542" s="294"/>
      <c r="P542" s="167"/>
      <c r="U542" s="167"/>
      <c r="Y542" s="167"/>
    </row>
    <row r="543" spans="1:29" hidden="1" x14ac:dyDescent="0.25">
      <c r="B543" s="518" t="s">
        <v>602</v>
      </c>
      <c r="C543" s="518"/>
      <c r="D543" s="521"/>
      <c r="E543" s="521"/>
      <c r="F543" s="521"/>
      <c r="G543" s="521"/>
      <c r="H543" s="518"/>
      <c r="I543" s="518"/>
      <c r="J543" s="519"/>
      <c r="K543" s="521"/>
      <c r="L543" s="521"/>
      <c r="M543" s="518"/>
      <c r="N543" s="518"/>
      <c r="O543" s="518"/>
      <c r="P543" s="520"/>
      <c r="Q543" s="518"/>
      <c r="R543" s="518"/>
      <c r="S543" s="518"/>
      <c r="T543" s="518"/>
      <c r="U543" s="518"/>
      <c r="V543" s="518"/>
      <c r="W543" s="518"/>
      <c r="X543" s="520">
        <v>43728.7</v>
      </c>
      <c r="Y543" s="520"/>
      <c r="Z543" s="520"/>
      <c r="AA543" s="520">
        <v>11551.3</v>
      </c>
    </row>
    <row r="544" spans="1:29" hidden="1" x14ac:dyDescent="0.25"/>
    <row r="545" spans="1:25" hidden="1" x14ac:dyDescent="0.25">
      <c r="A545" s="1"/>
      <c r="D545" s="1"/>
      <c r="E545" s="1"/>
      <c r="F545" s="1"/>
      <c r="G545" s="1"/>
      <c r="H545" s="99"/>
      <c r="I545" s="99"/>
      <c r="P545" s="167"/>
      <c r="R545" s="99"/>
      <c r="U545" s="1"/>
      <c r="V545" s="1"/>
      <c r="Y545" s="1"/>
    </row>
    <row r="546" spans="1:25" hidden="1" x14ac:dyDescent="0.25"/>
    <row r="547" spans="1:25" hidden="1" x14ac:dyDescent="0.25"/>
    <row r="548" spans="1:25" hidden="1" x14ac:dyDescent="0.25"/>
    <row r="549" spans="1:25" hidden="1" x14ac:dyDescent="0.25"/>
    <row r="550" spans="1:25" hidden="1" x14ac:dyDescent="0.25"/>
    <row r="551" spans="1:25" hidden="1" x14ac:dyDescent="0.25"/>
    <row r="552" spans="1:25" hidden="1" x14ac:dyDescent="0.25"/>
    <row r="553" spans="1:25" hidden="1" x14ac:dyDescent="0.25"/>
    <row r="554" spans="1:25" hidden="1" x14ac:dyDescent="0.25"/>
    <row r="555" spans="1:25" hidden="1" x14ac:dyDescent="0.25"/>
    <row r="556" spans="1:25" hidden="1" x14ac:dyDescent="0.25"/>
    <row r="557" spans="1:25" hidden="1" x14ac:dyDescent="0.25"/>
    <row r="558" spans="1:25" hidden="1" x14ac:dyDescent="0.25"/>
    <row r="559" spans="1:25" hidden="1" x14ac:dyDescent="0.25"/>
    <row r="560" spans="1:25" hidden="1" x14ac:dyDescent="0.25"/>
    <row r="561" hidden="1" x14ac:dyDescent="0.25"/>
  </sheetData>
  <mergeCells count="84">
    <mergeCell ref="B508:C508"/>
    <mergeCell ref="B510:C510"/>
    <mergeCell ref="B515:C515"/>
    <mergeCell ref="B520:C520"/>
    <mergeCell ref="B524:C524"/>
    <mergeCell ref="B527:C527"/>
    <mergeCell ref="Z411:Z413"/>
    <mergeCell ref="AA411:AA413"/>
    <mergeCell ref="B486:C486"/>
    <mergeCell ref="B490:C490"/>
    <mergeCell ref="B497:C497"/>
    <mergeCell ref="B503:C503"/>
    <mergeCell ref="W411:W413"/>
    <mergeCell ref="X411:X413"/>
    <mergeCell ref="G410:G413"/>
    <mergeCell ref="H410:H413"/>
    <mergeCell ref="K410:L410"/>
    <mergeCell ref="M410:M413"/>
    <mergeCell ref="N410:O410"/>
    <mergeCell ref="P410:P413"/>
    <mergeCell ref="F410:F413"/>
    <mergeCell ref="Z410:AA410"/>
    <mergeCell ref="AB410:AB413"/>
    <mergeCell ref="J411:J413"/>
    <mergeCell ref="K411:K413"/>
    <mergeCell ref="L411:L413"/>
    <mergeCell ref="N411:N413"/>
    <mergeCell ref="O411:O413"/>
    <mergeCell ref="S411:S413"/>
    <mergeCell ref="T411:T413"/>
    <mergeCell ref="U411:U413"/>
    <mergeCell ref="Q410:Q413"/>
    <mergeCell ref="R410:R413"/>
    <mergeCell ref="S410:T410"/>
    <mergeCell ref="V410:V413"/>
    <mergeCell ref="W410:X410"/>
    <mergeCell ref="Y410:Y413"/>
    <mergeCell ref="B398:B399"/>
    <mergeCell ref="B410:B413"/>
    <mergeCell ref="C410:C413"/>
    <mergeCell ref="D410:D413"/>
    <mergeCell ref="E410:E413"/>
    <mergeCell ref="AB8:AB11"/>
    <mergeCell ref="Q8:Q11"/>
    <mergeCell ref="R8:R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O9:O11"/>
    <mergeCell ref="I8:I11"/>
    <mergeCell ref="J8:J11"/>
    <mergeCell ref="K8:L8"/>
    <mergeCell ref="M8:M11"/>
    <mergeCell ref="N8:O8"/>
    <mergeCell ref="H8:H11"/>
    <mergeCell ref="N3:O3"/>
    <mergeCell ref="S3:T3"/>
    <mergeCell ref="W3:X3"/>
    <mergeCell ref="Z3:AA3"/>
    <mergeCell ref="N4:S4"/>
    <mergeCell ref="B6:AA6"/>
    <mergeCell ref="B8:B11"/>
    <mergeCell ref="D8:D11"/>
    <mergeCell ref="E8:E11"/>
    <mergeCell ref="F8:F11"/>
    <mergeCell ref="G8:G11"/>
    <mergeCell ref="P8:P11"/>
    <mergeCell ref="K9:K11"/>
    <mergeCell ref="L9:L11"/>
    <mergeCell ref="N9:N11"/>
    <mergeCell ref="N1:O1"/>
    <mergeCell ref="S1:T1"/>
    <mergeCell ref="W1:X1"/>
    <mergeCell ref="Z1:AA1"/>
    <mergeCell ref="N2:O2"/>
    <mergeCell ref="S2:T2"/>
    <mergeCell ref="W2:X2"/>
    <mergeCell ref="Z2:AA2"/>
  </mergeCells>
  <pageMargins left="0.23622047244094491" right="0.23622047244094491" top="0.74803149606299213" bottom="0.74803149606299213" header="0.31496062992125984" footer="0.31496062992125984"/>
  <pageSetup paperSize="8" scale="75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5"/>
  <sheetViews>
    <sheetView topLeftCell="B377" workbookViewId="0">
      <selection activeCell="AD288" sqref="AD287:AD288"/>
    </sheetView>
  </sheetViews>
  <sheetFormatPr defaultRowHeight="15" outlineLevelRow="2" outlineLevelCol="1" x14ac:dyDescent="0.25"/>
  <cols>
    <col min="1" max="1" width="4.28515625" style="34" hidden="1" customWidth="1"/>
    <col min="2" max="2" width="94.7109375" style="1" customWidth="1"/>
    <col min="3" max="3" width="28.42578125" style="1" hidden="1" customWidth="1"/>
    <col min="4" max="4" width="7.140625" style="5" hidden="1" customWidth="1" outlineLevel="1"/>
    <col min="5" max="5" width="6.7109375" style="5" hidden="1" customWidth="1" outlineLevel="1"/>
    <col min="6" max="6" width="7.42578125" style="5" hidden="1" customWidth="1" outlineLevel="1"/>
    <col min="7" max="7" width="12.140625" style="5" hidden="1" customWidth="1" collapsed="1"/>
    <col min="8" max="8" width="25.85546875" style="8" hidden="1" customWidth="1"/>
    <col min="9" max="9" width="24.85546875" style="8" hidden="1" customWidth="1"/>
    <col min="10" max="10" width="23.42578125" style="278" customWidth="1"/>
    <col min="11" max="11" width="14.7109375" style="5" hidden="1" customWidth="1"/>
    <col min="12" max="12" width="16.140625" style="5" hidden="1" customWidth="1"/>
    <col min="13" max="13" width="20.5703125" style="8" hidden="1" customWidth="1"/>
    <col min="14" max="14" width="14.42578125" style="1" hidden="1" customWidth="1"/>
    <col min="15" max="15" width="14" style="1" hidden="1" customWidth="1"/>
    <col min="16" max="16" width="26.5703125" style="8" customWidth="1"/>
    <col min="17" max="17" width="23" style="8" hidden="1" customWidth="1"/>
    <col min="18" max="18" width="27" style="8" customWidth="1"/>
    <col min="19" max="19" width="21.28515625" style="1" hidden="1" customWidth="1"/>
    <col min="20" max="20" width="24.42578125" style="1" customWidth="1"/>
    <col min="21" max="21" width="22.42578125" style="8" customWidth="1"/>
    <col min="22" max="22" width="19.7109375" style="8" hidden="1" customWidth="1"/>
    <col min="23" max="23" width="23.7109375" style="1" customWidth="1"/>
    <col min="24" max="24" width="24.85546875" style="1" customWidth="1"/>
    <col min="25" max="25" width="21.5703125" style="8" customWidth="1"/>
    <col min="26" max="26" width="23.140625" style="1" customWidth="1"/>
    <col min="27" max="27" width="23.7109375" style="1" customWidth="1"/>
    <col min="28" max="28" width="15.5703125" style="1" hidden="1" customWidth="1"/>
    <col min="29" max="29" width="13" style="1" hidden="1" customWidth="1"/>
    <col min="30" max="31" width="18.7109375" style="1" customWidth="1"/>
    <col min="32" max="33" width="17" style="1" customWidth="1"/>
    <col min="34" max="265" width="9.140625" style="1"/>
    <col min="266" max="266" width="68.28515625" style="1" customWidth="1"/>
    <col min="267" max="268" width="9.140625" style="1"/>
    <col min="269" max="269" width="9.28515625" style="1" bestFit="1" customWidth="1"/>
    <col min="270" max="270" width="14.7109375" style="1" customWidth="1"/>
    <col min="271" max="271" width="20.5703125" style="1" customWidth="1"/>
    <col min="272" max="272" width="15.85546875" style="1" customWidth="1"/>
    <col min="273" max="273" width="15.7109375" style="1" customWidth="1"/>
    <col min="274" max="274" width="14.85546875" style="1" customWidth="1"/>
    <col min="275" max="521" width="9.140625" style="1"/>
    <col min="522" max="522" width="68.28515625" style="1" customWidth="1"/>
    <col min="523" max="524" width="9.140625" style="1"/>
    <col min="525" max="525" width="9.28515625" style="1" bestFit="1" customWidth="1"/>
    <col min="526" max="526" width="14.7109375" style="1" customWidth="1"/>
    <col min="527" max="527" width="20.5703125" style="1" customWidth="1"/>
    <col min="528" max="528" width="15.85546875" style="1" customWidth="1"/>
    <col min="529" max="529" width="15.7109375" style="1" customWidth="1"/>
    <col min="530" max="530" width="14.85546875" style="1" customWidth="1"/>
    <col min="531" max="777" width="9.140625" style="1"/>
    <col min="778" max="778" width="68.28515625" style="1" customWidth="1"/>
    <col min="779" max="780" width="9.140625" style="1"/>
    <col min="781" max="781" width="9.28515625" style="1" bestFit="1" customWidth="1"/>
    <col min="782" max="782" width="14.7109375" style="1" customWidth="1"/>
    <col min="783" max="783" width="20.5703125" style="1" customWidth="1"/>
    <col min="784" max="784" width="15.85546875" style="1" customWidth="1"/>
    <col min="785" max="785" width="15.7109375" style="1" customWidth="1"/>
    <col min="786" max="786" width="14.85546875" style="1" customWidth="1"/>
    <col min="787" max="1033" width="9.140625" style="1"/>
    <col min="1034" max="1034" width="68.28515625" style="1" customWidth="1"/>
    <col min="1035" max="1036" width="9.140625" style="1"/>
    <col min="1037" max="1037" width="9.28515625" style="1" bestFit="1" customWidth="1"/>
    <col min="1038" max="1038" width="14.7109375" style="1" customWidth="1"/>
    <col min="1039" max="1039" width="20.5703125" style="1" customWidth="1"/>
    <col min="1040" max="1040" width="15.85546875" style="1" customWidth="1"/>
    <col min="1041" max="1041" width="15.7109375" style="1" customWidth="1"/>
    <col min="1042" max="1042" width="14.85546875" style="1" customWidth="1"/>
    <col min="1043" max="1289" width="9.140625" style="1"/>
    <col min="1290" max="1290" width="68.28515625" style="1" customWidth="1"/>
    <col min="1291" max="1292" width="9.140625" style="1"/>
    <col min="1293" max="1293" width="9.28515625" style="1" bestFit="1" customWidth="1"/>
    <col min="1294" max="1294" width="14.7109375" style="1" customWidth="1"/>
    <col min="1295" max="1295" width="20.5703125" style="1" customWidth="1"/>
    <col min="1296" max="1296" width="15.85546875" style="1" customWidth="1"/>
    <col min="1297" max="1297" width="15.7109375" style="1" customWidth="1"/>
    <col min="1298" max="1298" width="14.85546875" style="1" customWidth="1"/>
    <col min="1299" max="1545" width="9.140625" style="1"/>
    <col min="1546" max="1546" width="68.28515625" style="1" customWidth="1"/>
    <col min="1547" max="1548" width="9.140625" style="1"/>
    <col min="1549" max="1549" width="9.28515625" style="1" bestFit="1" customWidth="1"/>
    <col min="1550" max="1550" width="14.7109375" style="1" customWidth="1"/>
    <col min="1551" max="1551" width="20.5703125" style="1" customWidth="1"/>
    <col min="1552" max="1552" width="15.85546875" style="1" customWidth="1"/>
    <col min="1553" max="1553" width="15.7109375" style="1" customWidth="1"/>
    <col min="1554" max="1554" width="14.85546875" style="1" customWidth="1"/>
    <col min="1555" max="1801" width="9.140625" style="1"/>
    <col min="1802" max="1802" width="68.28515625" style="1" customWidth="1"/>
    <col min="1803" max="1804" width="9.140625" style="1"/>
    <col min="1805" max="1805" width="9.28515625" style="1" bestFit="1" customWidth="1"/>
    <col min="1806" max="1806" width="14.7109375" style="1" customWidth="1"/>
    <col min="1807" max="1807" width="20.5703125" style="1" customWidth="1"/>
    <col min="1808" max="1808" width="15.85546875" style="1" customWidth="1"/>
    <col min="1809" max="1809" width="15.7109375" style="1" customWidth="1"/>
    <col min="1810" max="1810" width="14.85546875" style="1" customWidth="1"/>
    <col min="1811" max="2057" width="9.140625" style="1"/>
    <col min="2058" max="2058" width="68.28515625" style="1" customWidth="1"/>
    <col min="2059" max="2060" width="9.140625" style="1"/>
    <col min="2061" max="2061" width="9.28515625" style="1" bestFit="1" customWidth="1"/>
    <col min="2062" max="2062" width="14.7109375" style="1" customWidth="1"/>
    <col min="2063" max="2063" width="20.5703125" style="1" customWidth="1"/>
    <col min="2064" max="2064" width="15.85546875" style="1" customWidth="1"/>
    <col min="2065" max="2065" width="15.7109375" style="1" customWidth="1"/>
    <col min="2066" max="2066" width="14.85546875" style="1" customWidth="1"/>
    <col min="2067" max="2313" width="9.140625" style="1"/>
    <col min="2314" max="2314" width="68.28515625" style="1" customWidth="1"/>
    <col min="2315" max="2316" width="9.140625" style="1"/>
    <col min="2317" max="2317" width="9.28515625" style="1" bestFit="1" customWidth="1"/>
    <col min="2318" max="2318" width="14.7109375" style="1" customWidth="1"/>
    <col min="2319" max="2319" width="20.5703125" style="1" customWidth="1"/>
    <col min="2320" max="2320" width="15.85546875" style="1" customWidth="1"/>
    <col min="2321" max="2321" width="15.7109375" style="1" customWidth="1"/>
    <col min="2322" max="2322" width="14.85546875" style="1" customWidth="1"/>
    <col min="2323" max="2569" width="9.140625" style="1"/>
    <col min="2570" max="2570" width="68.28515625" style="1" customWidth="1"/>
    <col min="2571" max="2572" width="9.140625" style="1"/>
    <col min="2573" max="2573" width="9.28515625" style="1" bestFit="1" customWidth="1"/>
    <col min="2574" max="2574" width="14.7109375" style="1" customWidth="1"/>
    <col min="2575" max="2575" width="20.5703125" style="1" customWidth="1"/>
    <col min="2576" max="2576" width="15.85546875" style="1" customWidth="1"/>
    <col min="2577" max="2577" width="15.7109375" style="1" customWidth="1"/>
    <col min="2578" max="2578" width="14.85546875" style="1" customWidth="1"/>
    <col min="2579" max="2825" width="9.140625" style="1"/>
    <col min="2826" max="2826" width="68.28515625" style="1" customWidth="1"/>
    <col min="2827" max="2828" width="9.140625" style="1"/>
    <col min="2829" max="2829" width="9.28515625" style="1" bestFit="1" customWidth="1"/>
    <col min="2830" max="2830" width="14.7109375" style="1" customWidth="1"/>
    <col min="2831" max="2831" width="20.5703125" style="1" customWidth="1"/>
    <col min="2832" max="2832" width="15.85546875" style="1" customWidth="1"/>
    <col min="2833" max="2833" width="15.7109375" style="1" customWidth="1"/>
    <col min="2834" max="2834" width="14.85546875" style="1" customWidth="1"/>
    <col min="2835" max="3081" width="9.140625" style="1"/>
    <col min="3082" max="3082" width="68.28515625" style="1" customWidth="1"/>
    <col min="3083" max="3084" width="9.140625" style="1"/>
    <col min="3085" max="3085" width="9.28515625" style="1" bestFit="1" customWidth="1"/>
    <col min="3086" max="3086" width="14.7109375" style="1" customWidth="1"/>
    <col min="3087" max="3087" width="20.5703125" style="1" customWidth="1"/>
    <col min="3088" max="3088" width="15.85546875" style="1" customWidth="1"/>
    <col min="3089" max="3089" width="15.7109375" style="1" customWidth="1"/>
    <col min="3090" max="3090" width="14.85546875" style="1" customWidth="1"/>
    <col min="3091" max="3337" width="9.140625" style="1"/>
    <col min="3338" max="3338" width="68.28515625" style="1" customWidth="1"/>
    <col min="3339" max="3340" width="9.140625" style="1"/>
    <col min="3341" max="3341" width="9.28515625" style="1" bestFit="1" customWidth="1"/>
    <col min="3342" max="3342" width="14.7109375" style="1" customWidth="1"/>
    <col min="3343" max="3343" width="20.5703125" style="1" customWidth="1"/>
    <col min="3344" max="3344" width="15.85546875" style="1" customWidth="1"/>
    <col min="3345" max="3345" width="15.7109375" style="1" customWidth="1"/>
    <col min="3346" max="3346" width="14.85546875" style="1" customWidth="1"/>
    <col min="3347" max="3593" width="9.140625" style="1"/>
    <col min="3594" max="3594" width="68.28515625" style="1" customWidth="1"/>
    <col min="3595" max="3596" width="9.140625" style="1"/>
    <col min="3597" max="3597" width="9.28515625" style="1" bestFit="1" customWidth="1"/>
    <col min="3598" max="3598" width="14.7109375" style="1" customWidth="1"/>
    <col min="3599" max="3599" width="20.5703125" style="1" customWidth="1"/>
    <col min="3600" max="3600" width="15.85546875" style="1" customWidth="1"/>
    <col min="3601" max="3601" width="15.7109375" style="1" customWidth="1"/>
    <col min="3602" max="3602" width="14.85546875" style="1" customWidth="1"/>
    <col min="3603" max="3849" width="9.140625" style="1"/>
    <col min="3850" max="3850" width="68.28515625" style="1" customWidth="1"/>
    <col min="3851" max="3852" width="9.140625" style="1"/>
    <col min="3853" max="3853" width="9.28515625" style="1" bestFit="1" customWidth="1"/>
    <col min="3854" max="3854" width="14.7109375" style="1" customWidth="1"/>
    <col min="3855" max="3855" width="20.5703125" style="1" customWidth="1"/>
    <col min="3856" max="3856" width="15.85546875" style="1" customWidth="1"/>
    <col min="3857" max="3857" width="15.7109375" style="1" customWidth="1"/>
    <col min="3858" max="3858" width="14.85546875" style="1" customWidth="1"/>
    <col min="3859" max="4105" width="9.140625" style="1"/>
    <col min="4106" max="4106" width="68.28515625" style="1" customWidth="1"/>
    <col min="4107" max="4108" width="9.140625" style="1"/>
    <col min="4109" max="4109" width="9.28515625" style="1" bestFit="1" customWidth="1"/>
    <col min="4110" max="4110" width="14.7109375" style="1" customWidth="1"/>
    <col min="4111" max="4111" width="20.5703125" style="1" customWidth="1"/>
    <col min="4112" max="4112" width="15.85546875" style="1" customWidth="1"/>
    <col min="4113" max="4113" width="15.7109375" style="1" customWidth="1"/>
    <col min="4114" max="4114" width="14.85546875" style="1" customWidth="1"/>
    <col min="4115" max="4361" width="9.140625" style="1"/>
    <col min="4362" max="4362" width="68.28515625" style="1" customWidth="1"/>
    <col min="4363" max="4364" width="9.140625" style="1"/>
    <col min="4365" max="4365" width="9.28515625" style="1" bestFit="1" customWidth="1"/>
    <col min="4366" max="4366" width="14.7109375" style="1" customWidth="1"/>
    <col min="4367" max="4367" width="20.5703125" style="1" customWidth="1"/>
    <col min="4368" max="4368" width="15.85546875" style="1" customWidth="1"/>
    <col min="4369" max="4369" width="15.7109375" style="1" customWidth="1"/>
    <col min="4370" max="4370" width="14.85546875" style="1" customWidth="1"/>
    <col min="4371" max="4617" width="9.140625" style="1"/>
    <col min="4618" max="4618" width="68.28515625" style="1" customWidth="1"/>
    <col min="4619" max="4620" width="9.140625" style="1"/>
    <col min="4621" max="4621" width="9.28515625" style="1" bestFit="1" customWidth="1"/>
    <col min="4622" max="4622" width="14.7109375" style="1" customWidth="1"/>
    <col min="4623" max="4623" width="20.5703125" style="1" customWidth="1"/>
    <col min="4624" max="4624" width="15.85546875" style="1" customWidth="1"/>
    <col min="4625" max="4625" width="15.7109375" style="1" customWidth="1"/>
    <col min="4626" max="4626" width="14.85546875" style="1" customWidth="1"/>
    <col min="4627" max="4873" width="9.140625" style="1"/>
    <col min="4874" max="4874" width="68.28515625" style="1" customWidth="1"/>
    <col min="4875" max="4876" width="9.140625" style="1"/>
    <col min="4877" max="4877" width="9.28515625" style="1" bestFit="1" customWidth="1"/>
    <col min="4878" max="4878" width="14.7109375" style="1" customWidth="1"/>
    <col min="4879" max="4879" width="20.5703125" style="1" customWidth="1"/>
    <col min="4880" max="4880" width="15.85546875" style="1" customWidth="1"/>
    <col min="4881" max="4881" width="15.7109375" style="1" customWidth="1"/>
    <col min="4882" max="4882" width="14.85546875" style="1" customWidth="1"/>
    <col min="4883" max="5129" width="9.140625" style="1"/>
    <col min="5130" max="5130" width="68.28515625" style="1" customWidth="1"/>
    <col min="5131" max="5132" width="9.140625" style="1"/>
    <col min="5133" max="5133" width="9.28515625" style="1" bestFit="1" customWidth="1"/>
    <col min="5134" max="5134" width="14.7109375" style="1" customWidth="1"/>
    <col min="5135" max="5135" width="20.5703125" style="1" customWidth="1"/>
    <col min="5136" max="5136" width="15.85546875" style="1" customWidth="1"/>
    <col min="5137" max="5137" width="15.7109375" style="1" customWidth="1"/>
    <col min="5138" max="5138" width="14.85546875" style="1" customWidth="1"/>
    <col min="5139" max="5385" width="9.140625" style="1"/>
    <col min="5386" max="5386" width="68.28515625" style="1" customWidth="1"/>
    <col min="5387" max="5388" width="9.140625" style="1"/>
    <col min="5389" max="5389" width="9.28515625" style="1" bestFit="1" customWidth="1"/>
    <col min="5390" max="5390" width="14.7109375" style="1" customWidth="1"/>
    <col min="5391" max="5391" width="20.5703125" style="1" customWidth="1"/>
    <col min="5392" max="5392" width="15.85546875" style="1" customWidth="1"/>
    <col min="5393" max="5393" width="15.7109375" style="1" customWidth="1"/>
    <col min="5394" max="5394" width="14.85546875" style="1" customWidth="1"/>
    <col min="5395" max="5641" width="9.140625" style="1"/>
    <col min="5642" max="5642" width="68.28515625" style="1" customWidth="1"/>
    <col min="5643" max="5644" width="9.140625" style="1"/>
    <col min="5645" max="5645" width="9.28515625" style="1" bestFit="1" customWidth="1"/>
    <col min="5646" max="5646" width="14.7109375" style="1" customWidth="1"/>
    <col min="5647" max="5647" width="20.5703125" style="1" customWidth="1"/>
    <col min="5648" max="5648" width="15.85546875" style="1" customWidth="1"/>
    <col min="5649" max="5649" width="15.7109375" style="1" customWidth="1"/>
    <col min="5650" max="5650" width="14.85546875" style="1" customWidth="1"/>
    <col min="5651" max="5897" width="9.140625" style="1"/>
    <col min="5898" max="5898" width="68.28515625" style="1" customWidth="1"/>
    <col min="5899" max="5900" width="9.140625" style="1"/>
    <col min="5901" max="5901" width="9.28515625" style="1" bestFit="1" customWidth="1"/>
    <col min="5902" max="5902" width="14.7109375" style="1" customWidth="1"/>
    <col min="5903" max="5903" width="20.5703125" style="1" customWidth="1"/>
    <col min="5904" max="5904" width="15.85546875" style="1" customWidth="1"/>
    <col min="5905" max="5905" width="15.7109375" style="1" customWidth="1"/>
    <col min="5906" max="5906" width="14.85546875" style="1" customWidth="1"/>
    <col min="5907" max="6153" width="9.140625" style="1"/>
    <col min="6154" max="6154" width="68.28515625" style="1" customWidth="1"/>
    <col min="6155" max="6156" width="9.140625" style="1"/>
    <col min="6157" max="6157" width="9.28515625" style="1" bestFit="1" customWidth="1"/>
    <col min="6158" max="6158" width="14.7109375" style="1" customWidth="1"/>
    <col min="6159" max="6159" width="20.5703125" style="1" customWidth="1"/>
    <col min="6160" max="6160" width="15.85546875" style="1" customWidth="1"/>
    <col min="6161" max="6161" width="15.7109375" style="1" customWidth="1"/>
    <col min="6162" max="6162" width="14.85546875" style="1" customWidth="1"/>
    <col min="6163" max="6409" width="9.140625" style="1"/>
    <col min="6410" max="6410" width="68.28515625" style="1" customWidth="1"/>
    <col min="6411" max="6412" width="9.140625" style="1"/>
    <col min="6413" max="6413" width="9.28515625" style="1" bestFit="1" customWidth="1"/>
    <col min="6414" max="6414" width="14.7109375" style="1" customWidth="1"/>
    <col min="6415" max="6415" width="20.5703125" style="1" customWidth="1"/>
    <col min="6416" max="6416" width="15.85546875" style="1" customWidth="1"/>
    <col min="6417" max="6417" width="15.7109375" style="1" customWidth="1"/>
    <col min="6418" max="6418" width="14.85546875" style="1" customWidth="1"/>
    <col min="6419" max="6665" width="9.140625" style="1"/>
    <col min="6666" max="6666" width="68.28515625" style="1" customWidth="1"/>
    <col min="6667" max="6668" width="9.140625" style="1"/>
    <col min="6669" max="6669" width="9.28515625" style="1" bestFit="1" customWidth="1"/>
    <col min="6670" max="6670" width="14.7109375" style="1" customWidth="1"/>
    <col min="6671" max="6671" width="20.5703125" style="1" customWidth="1"/>
    <col min="6672" max="6672" width="15.85546875" style="1" customWidth="1"/>
    <col min="6673" max="6673" width="15.7109375" style="1" customWidth="1"/>
    <col min="6674" max="6674" width="14.85546875" style="1" customWidth="1"/>
    <col min="6675" max="6921" width="9.140625" style="1"/>
    <col min="6922" max="6922" width="68.28515625" style="1" customWidth="1"/>
    <col min="6923" max="6924" width="9.140625" style="1"/>
    <col min="6925" max="6925" width="9.28515625" style="1" bestFit="1" customWidth="1"/>
    <col min="6926" max="6926" width="14.7109375" style="1" customWidth="1"/>
    <col min="6927" max="6927" width="20.5703125" style="1" customWidth="1"/>
    <col min="6928" max="6928" width="15.85546875" style="1" customWidth="1"/>
    <col min="6929" max="6929" width="15.7109375" style="1" customWidth="1"/>
    <col min="6930" max="6930" width="14.85546875" style="1" customWidth="1"/>
    <col min="6931" max="7177" width="9.140625" style="1"/>
    <col min="7178" max="7178" width="68.28515625" style="1" customWidth="1"/>
    <col min="7179" max="7180" width="9.140625" style="1"/>
    <col min="7181" max="7181" width="9.28515625" style="1" bestFit="1" customWidth="1"/>
    <col min="7182" max="7182" width="14.7109375" style="1" customWidth="1"/>
    <col min="7183" max="7183" width="20.5703125" style="1" customWidth="1"/>
    <col min="7184" max="7184" width="15.85546875" style="1" customWidth="1"/>
    <col min="7185" max="7185" width="15.7109375" style="1" customWidth="1"/>
    <col min="7186" max="7186" width="14.85546875" style="1" customWidth="1"/>
    <col min="7187" max="7433" width="9.140625" style="1"/>
    <col min="7434" max="7434" width="68.28515625" style="1" customWidth="1"/>
    <col min="7435" max="7436" width="9.140625" style="1"/>
    <col min="7437" max="7437" width="9.28515625" style="1" bestFit="1" customWidth="1"/>
    <col min="7438" max="7438" width="14.7109375" style="1" customWidth="1"/>
    <col min="7439" max="7439" width="20.5703125" style="1" customWidth="1"/>
    <col min="7440" max="7440" width="15.85546875" style="1" customWidth="1"/>
    <col min="7441" max="7441" width="15.7109375" style="1" customWidth="1"/>
    <col min="7442" max="7442" width="14.85546875" style="1" customWidth="1"/>
    <col min="7443" max="7689" width="9.140625" style="1"/>
    <col min="7690" max="7690" width="68.28515625" style="1" customWidth="1"/>
    <col min="7691" max="7692" width="9.140625" style="1"/>
    <col min="7693" max="7693" width="9.28515625" style="1" bestFit="1" customWidth="1"/>
    <col min="7694" max="7694" width="14.7109375" style="1" customWidth="1"/>
    <col min="7695" max="7695" width="20.5703125" style="1" customWidth="1"/>
    <col min="7696" max="7696" width="15.85546875" style="1" customWidth="1"/>
    <col min="7697" max="7697" width="15.7109375" style="1" customWidth="1"/>
    <col min="7698" max="7698" width="14.85546875" style="1" customWidth="1"/>
    <col min="7699" max="7945" width="9.140625" style="1"/>
    <col min="7946" max="7946" width="68.28515625" style="1" customWidth="1"/>
    <col min="7947" max="7948" width="9.140625" style="1"/>
    <col min="7949" max="7949" width="9.28515625" style="1" bestFit="1" customWidth="1"/>
    <col min="7950" max="7950" width="14.7109375" style="1" customWidth="1"/>
    <col min="7951" max="7951" width="20.5703125" style="1" customWidth="1"/>
    <col min="7952" max="7952" width="15.85546875" style="1" customWidth="1"/>
    <col min="7953" max="7953" width="15.7109375" style="1" customWidth="1"/>
    <col min="7954" max="7954" width="14.85546875" style="1" customWidth="1"/>
    <col min="7955" max="8201" width="9.140625" style="1"/>
    <col min="8202" max="8202" width="68.28515625" style="1" customWidth="1"/>
    <col min="8203" max="8204" width="9.140625" style="1"/>
    <col min="8205" max="8205" width="9.28515625" style="1" bestFit="1" customWidth="1"/>
    <col min="8206" max="8206" width="14.7109375" style="1" customWidth="1"/>
    <col min="8207" max="8207" width="20.5703125" style="1" customWidth="1"/>
    <col min="8208" max="8208" width="15.85546875" style="1" customWidth="1"/>
    <col min="8209" max="8209" width="15.7109375" style="1" customWidth="1"/>
    <col min="8210" max="8210" width="14.85546875" style="1" customWidth="1"/>
    <col min="8211" max="8457" width="9.140625" style="1"/>
    <col min="8458" max="8458" width="68.28515625" style="1" customWidth="1"/>
    <col min="8459" max="8460" width="9.140625" style="1"/>
    <col min="8461" max="8461" width="9.28515625" style="1" bestFit="1" customWidth="1"/>
    <col min="8462" max="8462" width="14.7109375" style="1" customWidth="1"/>
    <col min="8463" max="8463" width="20.5703125" style="1" customWidth="1"/>
    <col min="8464" max="8464" width="15.85546875" style="1" customWidth="1"/>
    <col min="8465" max="8465" width="15.7109375" style="1" customWidth="1"/>
    <col min="8466" max="8466" width="14.85546875" style="1" customWidth="1"/>
    <col min="8467" max="8713" width="9.140625" style="1"/>
    <col min="8714" max="8714" width="68.28515625" style="1" customWidth="1"/>
    <col min="8715" max="8716" width="9.140625" style="1"/>
    <col min="8717" max="8717" width="9.28515625" style="1" bestFit="1" customWidth="1"/>
    <col min="8718" max="8718" width="14.7109375" style="1" customWidth="1"/>
    <col min="8719" max="8719" width="20.5703125" style="1" customWidth="1"/>
    <col min="8720" max="8720" width="15.85546875" style="1" customWidth="1"/>
    <col min="8721" max="8721" width="15.7109375" style="1" customWidth="1"/>
    <col min="8722" max="8722" width="14.85546875" style="1" customWidth="1"/>
    <col min="8723" max="8969" width="9.140625" style="1"/>
    <col min="8970" max="8970" width="68.28515625" style="1" customWidth="1"/>
    <col min="8971" max="8972" width="9.140625" style="1"/>
    <col min="8973" max="8973" width="9.28515625" style="1" bestFit="1" customWidth="1"/>
    <col min="8974" max="8974" width="14.7109375" style="1" customWidth="1"/>
    <col min="8975" max="8975" width="20.5703125" style="1" customWidth="1"/>
    <col min="8976" max="8976" width="15.85546875" style="1" customWidth="1"/>
    <col min="8977" max="8977" width="15.7109375" style="1" customWidth="1"/>
    <col min="8978" max="8978" width="14.85546875" style="1" customWidth="1"/>
    <col min="8979" max="9225" width="9.140625" style="1"/>
    <col min="9226" max="9226" width="68.28515625" style="1" customWidth="1"/>
    <col min="9227" max="9228" width="9.140625" style="1"/>
    <col min="9229" max="9229" width="9.28515625" style="1" bestFit="1" customWidth="1"/>
    <col min="9230" max="9230" width="14.7109375" style="1" customWidth="1"/>
    <col min="9231" max="9231" width="20.5703125" style="1" customWidth="1"/>
    <col min="9232" max="9232" width="15.85546875" style="1" customWidth="1"/>
    <col min="9233" max="9233" width="15.7109375" style="1" customWidth="1"/>
    <col min="9234" max="9234" width="14.85546875" style="1" customWidth="1"/>
    <col min="9235" max="9481" width="9.140625" style="1"/>
    <col min="9482" max="9482" width="68.28515625" style="1" customWidth="1"/>
    <col min="9483" max="9484" width="9.140625" style="1"/>
    <col min="9485" max="9485" width="9.28515625" style="1" bestFit="1" customWidth="1"/>
    <col min="9486" max="9486" width="14.7109375" style="1" customWidth="1"/>
    <col min="9487" max="9487" width="20.5703125" style="1" customWidth="1"/>
    <col min="9488" max="9488" width="15.85546875" style="1" customWidth="1"/>
    <col min="9489" max="9489" width="15.7109375" style="1" customWidth="1"/>
    <col min="9490" max="9490" width="14.85546875" style="1" customWidth="1"/>
    <col min="9491" max="9737" width="9.140625" style="1"/>
    <col min="9738" max="9738" width="68.28515625" style="1" customWidth="1"/>
    <col min="9739" max="9740" width="9.140625" style="1"/>
    <col min="9741" max="9741" width="9.28515625" style="1" bestFit="1" customWidth="1"/>
    <col min="9742" max="9742" width="14.7109375" style="1" customWidth="1"/>
    <col min="9743" max="9743" width="20.5703125" style="1" customWidth="1"/>
    <col min="9744" max="9744" width="15.85546875" style="1" customWidth="1"/>
    <col min="9745" max="9745" width="15.7109375" style="1" customWidth="1"/>
    <col min="9746" max="9746" width="14.85546875" style="1" customWidth="1"/>
    <col min="9747" max="9993" width="9.140625" style="1"/>
    <col min="9994" max="9994" width="68.28515625" style="1" customWidth="1"/>
    <col min="9995" max="9996" width="9.140625" style="1"/>
    <col min="9997" max="9997" width="9.28515625" style="1" bestFit="1" customWidth="1"/>
    <col min="9998" max="9998" width="14.7109375" style="1" customWidth="1"/>
    <col min="9999" max="9999" width="20.5703125" style="1" customWidth="1"/>
    <col min="10000" max="10000" width="15.85546875" style="1" customWidth="1"/>
    <col min="10001" max="10001" width="15.7109375" style="1" customWidth="1"/>
    <col min="10002" max="10002" width="14.85546875" style="1" customWidth="1"/>
    <col min="10003" max="10249" width="9.140625" style="1"/>
    <col min="10250" max="10250" width="68.28515625" style="1" customWidth="1"/>
    <col min="10251" max="10252" width="9.140625" style="1"/>
    <col min="10253" max="10253" width="9.28515625" style="1" bestFit="1" customWidth="1"/>
    <col min="10254" max="10254" width="14.7109375" style="1" customWidth="1"/>
    <col min="10255" max="10255" width="20.5703125" style="1" customWidth="1"/>
    <col min="10256" max="10256" width="15.85546875" style="1" customWidth="1"/>
    <col min="10257" max="10257" width="15.7109375" style="1" customWidth="1"/>
    <col min="10258" max="10258" width="14.85546875" style="1" customWidth="1"/>
    <col min="10259" max="10505" width="9.140625" style="1"/>
    <col min="10506" max="10506" width="68.28515625" style="1" customWidth="1"/>
    <col min="10507" max="10508" width="9.140625" style="1"/>
    <col min="10509" max="10509" width="9.28515625" style="1" bestFit="1" customWidth="1"/>
    <col min="10510" max="10510" width="14.7109375" style="1" customWidth="1"/>
    <col min="10511" max="10511" width="20.5703125" style="1" customWidth="1"/>
    <col min="10512" max="10512" width="15.85546875" style="1" customWidth="1"/>
    <col min="10513" max="10513" width="15.7109375" style="1" customWidth="1"/>
    <col min="10514" max="10514" width="14.85546875" style="1" customWidth="1"/>
    <col min="10515" max="10761" width="9.140625" style="1"/>
    <col min="10762" max="10762" width="68.28515625" style="1" customWidth="1"/>
    <col min="10763" max="10764" width="9.140625" style="1"/>
    <col min="10765" max="10765" width="9.28515625" style="1" bestFit="1" customWidth="1"/>
    <col min="10766" max="10766" width="14.7109375" style="1" customWidth="1"/>
    <col min="10767" max="10767" width="20.5703125" style="1" customWidth="1"/>
    <col min="10768" max="10768" width="15.85546875" style="1" customWidth="1"/>
    <col min="10769" max="10769" width="15.7109375" style="1" customWidth="1"/>
    <col min="10770" max="10770" width="14.85546875" style="1" customWidth="1"/>
    <col min="10771" max="11017" width="9.140625" style="1"/>
    <col min="11018" max="11018" width="68.28515625" style="1" customWidth="1"/>
    <col min="11019" max="11020" width="9.140625" style="1"/>
    <col min="11021" max="11021" width="9.28515625" style="1" bestFit="1" customWidth="1"/>
    <col min="11022" max="11022" width="14.7109375" style="1" customWidth="1"/>
    <col min="11023" max="11023" width="20.5703125" style="1" customWidth="1"/>
    <col min="11024" max="11024" width="15.85546875" style="1" customWidth="1"/>
    <col min="11025" max="11025" width="15.7109375" style="1" customWidth="1"/>
    <col min="11026" max="11026" width="14.85546875" style="1" customWidth="1"/>
    <col min="11027" max="11273" width="9.140625" style="1"/>
    <col min="11274" max="11274" width="68.28515625" style="1" customWidth="1"/>
    <col min="11275" max="11276" width="9.140625" style="1"/>
    <col min="11277" max="11277" width="9.28515625" style="1" bestFit="1" customWidth="1"/>
    <col min="11278" max="11278" width="14.7109375" style="1" customWidth="1"/>
    <col min="11279" max="11279" width="20.5703125" style="1" customWidth="1"/>
    <col min="11280" max="11280" width="15.85546875" style="1" customWidth="1"/>
    <col min="11281" max="11281" width="15.7109375" style="1" customWidth="1"/>
    <col min="11282" max="11282" width="14.85546875" style="1" customWidth="1"/>
    <col min="11283" max="11529" width="9.140625" style="1"/>
    <col min="11530" max="11530" width="68.28515625" style="1" customWidth="1"/>
    <col min="11531" max="11532" width="9.140625" style="1"/>
    <col min="11533" max="11533" width="9.28515625" style="1" bestFit="1" customWidth="1"/>
    <col min="11534" max="11534" width="14.7109375" style="1" customWidth="1"/>
    <col min="11535" max="11535" width="20.5703125" style="1" customWidth="1"/>
    <col min="11536" max="11536" width="15.85546875" style="1" customWidth="1"/>
    <col min="11537" max="11537" width="15.7109375" style="1" customWidth="1"/>
    <col min="11538" max="11538" width="14.85546875" style="1" customWidth="1"/>
    <col min="11539" max="11785" width="9.140625" style="1"/>
    <col min="11786" max="11786" width="68.28515625" style="1" customWidth="1"/>
    <col min="11787" max="11788" width="9.140625" style="1"/>
    <col min="11789" max="11789" width="9.28515625" style="1" bestFit="1" customWidth="1"/>
    <col min="11790" max="11790" width="14.7109375" style="1" customWidth="1"/>
    <col min="11791" max="11791" width="20.5703125" style="1" customWidth="1"/>
    <col min="11792" max="11792" width="15.85546875" style="1" customWidth="1"/>
    <col min="11793" max="11793" width="15.7109375" style="1" customWidth="1"/>
    <col min="11794" max="11794" width="14.85546875" style="1" customWidth="1"/>
    <col min="11795" max="12041" width="9.140625" style="1"/>
    <col min="12042" max="12042" width="68.28515625" style="1" customWidth="1"/>
    <col min="12043" max="12044" width="9.140625" style="1"/>
    <col min="12045" max="12045" width="9.28515625" style="1" bestFit="1" customWidth="1"/>
    <col min="12046" max="12046" width="14.7109375" style="1" customWidth="1"/>
    <col min="12047" max="12047" width="20.5703125" style="1" customWidth="1"/>
    <col min="12048" max="12048" width="15.85546875" style="1" customWidth="1"/>
    <col min="12049" max="12049" width="15.7109375" style="1" customWidth="1"/>
    <col min="12050" max="12050" width="14.85546875" style="1" customWidth="1"/>
    <col min="12051" max="12297" width="9.140625" style="1"/>
    <col min="12298" max="12298" width="68.28515625" style="1" customWidth="1"/>
    <col min="12299" max="12300" width="9.140625" style="1"/>
    <col min="12301" max="12301" width="9.28515625" style="1" bestFit="1" customWidth="1"/>
    <col min="12302" max="12302" width="14.7109375" style="1" customWidth="1"/>
    <col min="12303" max="12303" width="20.5703125" style="1" customWidth="1"/>
    <col min="12304" max="12304" width="15.85546875" style="1" customWidth="1"/>
    <col min="12305" max="12305" width="15.7109375" style="1" customWidth="1"/>
    <col min="12306" max="12306" width="14.85546875" style="1" customWidth="1"/>
    <col min="12307" max="12553" width="9.140625" style="1"/>
    <col min="12554" max="12554" width="68.28515625" style="1" customWidth="1"/>
    <col min="12555" max="12556" width="9.140625" style="1"/>
    <col min="12557" max="12557" width="9.28515625" style="1" bestFit="1" customWidth="1"/>
    <col min="12558" max="12558" width="14.7109375" style="1" customWidth="1"/>
    <col min="12559" max="12559" width="20.5703125" style="1" customWidth="1"/>
    <col min="12560" max="12560" width="15.85546875" style="1" customWidth="1"/>
    <col min="12561" max="12561" width="15.7109375" style="1" customWidth="1"/>
    <col min="12562" max="12562" width="14.85546875" style="1" customWidth="1"/>
    <col min="12563" max="12809" width="9.140625" style="1"/>
    <col min="12810" max="12810" width="68.28515625" style="1" customWidth="1"/>
    <col min="12811" max="12812" width="9.140625" style="1"/>
    <col min="12813" max="12813" width="9.28515625" style="1" bestFit="1" customWidth="1"/>
    <col min="12814" max="12814" width="14.7109375" style="1" customWidth="1"/>
    <col min="12815" max="12815" width="20.5703125" style="1" customWidth="1"/>
    <col min="12816" max="12816" width="15.85546875" style="1" customWidth="1"/>
    <col min="12817" max="12817" width="15.7109375" style="1" customWidth="1"/>
    <col min="12818" max="12818" width="14.85546875" style="1" customWidth="1"/>
    <col min="12819" max="13065" width="9.140625" style="1"/>
    <col min="13066" max="13066" width="68.28515625" style="1" customWidth="1"/>
    <col min="13067" max="13068" width="9.140625" style="1"/>
    <col min="13069" max="13069" width="9.28515625" style="1" bestFit="1" customWidth="1"/>
    <col min="13070" max="13070" width="14.7109375" style="1" customWidth="1"/>
    <col min="13071" max="13071" width="20.5703125" style="1" customWidth="1"/>
    <col min="13072" max="13072" width="15.85546875" style="1" customWidth="1"/>
    <col min="13073" max="13073" width="15.7109375" style="1" customWidth="1"/>
    <col min="13074" max="13074" width="14.85546875" style="1" customWidth="1"/>
    <col min="13075" max="13321" width="9.140625" style="1"/>
    <col min="13322" max="13322" width="68.28515625" style="1" customWidth="1"/>
    <col min="13323" max="13324" width="9.140625" style="1"/>
    <col min="13325" max="13325" width="9.28515625" style="1" bestFit="1" customWidth="1"/>
    <col min="13326" max="13326" width="14.7109375" style="1" customWidth="1"/>
    <col min="13327" max="13327" width="20.5703125" style="1" customWidth="1"/>
    <col min="13328" max="13328" width="15.85546875" style="1" customWidth="1"/>
    <col min="13329" max="13329" width="15.7109375" style="1" customWidth="1"/>
    <col min="13330" max="13330" width="14.85546875" style="1" customWidth="1"/>
    <col min="13331" max="13577" width="9.140625" style="1"/>
    <col min="13578" max="13578" width="68.28515625" style="1" customWidth="1"/>
    <col min="13579" max="13580" width="9.140625" style="1"/>
    <col min="13581" max="13581" width="9.28515625" style="1" bestFit="1" customWidth="1"/>
    <col min="13582" max="13582" width="14.7109375" style="1" customWidth="1"/>
    <col min="13583" max="13583" width="20.5703125" style="1" customWidth="1"/>
    <col min="13584" max="13584" width="15.85546875" style="1" customWidth="1"/>
    <col min="13585" max="13585" width="15.7109375" style="1" customWidth="1"/>
    <col min="13586" max="13586" width="14.85546875" style="1" customWidth="1"/>
    <col min="13587" max="13833" width="9.140625" style="1"/>
    <col min="13834" max="13834" width="68.28515625" style="1" customWidth="1"/>
    <col min="13835" max="13836" width="9.140625" style="1"/>
    <col min="13837" max="13837" width="9.28515625" style="1" bestFit="1" customWidth="1"/>
    <col min="13838" max="13838" width="14.7109375" style="1" customWidth="1"/>
    <col min="13839" max="13839" width="20.5703125" style="1" customWidth="1"/>
    <col min="13840" max="13840" width="15.85546875" style="1" customWidth="1"/>
    <col min="13841" max="13841" width="15.7109375" style="1" customWidth="1"/>
    <col min="13842" max="13842" width="14.85546875" style="1" customWidth="1"/>
    <col min="13843" max="14089" width="9.140625" style="1"/>
    <col min="14090" max="14090" width="68.28515625" style="1" customWidth="1"/>
    <col min="14091" max="14092" width="9.140625" style="1"/>
    <col min="14093" max="14093" width="9.28515625" style="1" bestFit="1" customWidth="1"/>
    <col min="14094" max="14094" width="14.7109375" style="1" customWidth="1"/>
    <col min="14095" max="14095" width="20.5703125" style="1" customWidth="1"/>
    <col min="14096" max="14096" width="15.85546875" style="1" customWidth="1"/>
    <col min="14097" max="14097" width="15.7109375" style="1" customWidth="1"/>
    <col min="14098" max="14098" width="14.85546875" style="1" customWidth="1"/>
    <col min="14099" max="14345" width="9.140625" style="1"/>
    <col min="14346" max="14346" width="68.28515625" style="1" customWidth="1"/>
    <col min="14347" max="14348" width="9.140625" style="1"/>
    <col min="14349" max="14349" width="9.28515625" style="1" bestFit="1" customWidth="1"/>
    <col min="14350" max="14350" width="14.7109375" style="1" customWidth="1"/>
    <col min="14351" max="14351" width="20.5703125" style="1" customWidth="1"/>
    <col min="14352" max="14352" width="15.85546875" style="1" customWidth="1"/>
    <col min="14353" max="14353" width="15.7109375" style="1" customWidth="1"/>
    <col min="14354" max="14354" width="14.85546875" style="1" customWidth="1"/>
    <col min="14355" max="14601" width="9.140625" style="1"/>
    <col min="14602" max="14602" width="68.28515625" style="1" customWidth="1"/>
    <col min="14603" max="14604" width="9.140625" style="1"/>
    <col min="14605" max="14605" width="9.28515625" style="1" bestFit="1" customWidth="1"/>
    <col min="14606" max="14606" width="14.7109375" style="1" customWidth="1"/>
    <col min="14607" max="14607" width="20.5703125" style="1" customWidth="1"/>
    <col min="14608" max="14608" width="15.85546875" style="1" customWidth="1"/>
    <col min="14609" max="14609" width="15.7109375" style="1" customWidth="1"/>
    <col min="14610" max="14610" width="14.85546875" style="1" customWidth="1"/>
    <col min="14611" max="14857" width="9.140625" style="1"/>
    <col min="14858" max="14858" width="68.28515625" style="1" customWidth="1"/>
    <col min="14859" max="14860" width="9.140625" style="1"/>
    <col min="14861" max="14861" width="9.28515625" style="1" bestFit="1" customWidth="1"/>
    <col min="14862" max="14862" width="14.7109375" style="1" customWidth="1"/>
    <col min="14863" max="14863" width="20.5703125" style="1" customWidth="1"/>
    <col min="14864" max="14864" width="15.85546875" style="1" customWidth="1"/>
    <col min="14865" max="14865" width="15.7109375" style="1" customWidth="1"/>
    <col min="14866" max="14866" width="14.85546875" style="1" customWidth="1"/>
    <col min="14867" max="15113" width="9.140625" style="1"/>
    <col min="15114" max="15114" width="68.28515625" style="1" customWidth="1"/>
    <col min="15115" max="15116" width="9.140625" style="1"/>
    <col min="15117" max="15117" width="9.28515625" style="1" bestFit="1" customWidth="1"/>
    <col min="15118" max="15118" width="14.7109375" style="1" customWidth="1"/>
    <col min="15119" max="15119" width="20.5703125" style="1" customWidth="1"/>
    <col min="15120" max="15120" width="15.85546875" style="1" customWidth="1"/>
    <col min="15121" max="15121" width="15.7109375" style="1" customWidth="1"/>
    <col min="15122" max="15122" width="14.85546875" style="1" customWidth="1"/>
    <col min="15123" max="15369" width="9.140625" style="1"/>
    <col min="15370" max="15370" width="68.28515625" style="1" customWidth="1"/>
    <col min="15371" max="15372" width="9.140625" style="1"/>
    <col min="15373" max="15373" width="9.28515625" style="1" bestFit="1" customWidth="1"/>
    <col min="15374" max="15374" width="14.7109375" style="1" customWidth="1"/>
    <col min="15375" max="15375" width="20.5703125" style="1" customWidth="1"/>
    <col min="15376" max="15376" width="15.85546875" style="1" customWidth="1"/>
    <col min="15377" max="15377" width="15.7109375" style="1" customWidth="1"/>
    <col min="15378" max="15378" width="14.85546875" style="1" customWidth="1"/>
    <col min="15379" max="15625" width="9.140625" style="1"/>
    <col min="15626" max="15626" width="68.28515625" style="1" customWidth="1"/>
    <col min="15627" max="15628" width="9.140625" style="1"/>
    <col min="15629" max="15629" width="9.28515625" style="1" bestFit="1" customWidth="1"/>
    <col min="15630" max="15630" width="14.7109375" style="1" customWidth="1"/>
    <col min="15631" max="15631" width="20.5703125" style="1" customWidth="1"/>
    <col min="15632" max="15632" width="15.85546875" style="1" customWidth="1"/>
    <col min="15633" max="15633" width="15.7109375" style="1" customWidth="1"/>
    <col min="15634" max="15634" width="14.85546875" style="1" customWidth="1"/>
    <col min="15635" max="15881" width="9.140625" style="1"/>
    <col min="15882" max="15882" width="68.28515625" style="1" customWidth="1"/>
    <col min="15883" max="15884" width="9.140625" style="1"/>
    <col min="15885" max="15885" width="9.28515625" style="1" bestFit="1" customWidth="1"/>
    <col min="15886" max="15886" width="14.7109375" style="1" customWidth="1"/>
    <col min="15887" max="15887" width="20.5703125" style="1" customWidth="1"/>
    <col min="15888" max="15888" width="15.85546875" style="1" customWidth="1"/>
    <col min="15889" max="15889" width="15.7109375" style="1" customWidth="1"/>
    <col min="15890" max="15890" width="14.85546875" style="1" customWidth="1"/>
    <col min="15891" max="16137" width="9.140625" style="1"/>
    <col min="16138" max="16138" width="68.28515625" style="1" customWidth="1"/>
    <col min="16139" max="16140" width="9.140625" style="1"/>
    <col min="16141" max="16141" width="9.28515625" style="1" bestFit="1" customWidth="1"/>
    <col min="16142" max="16142" width="14.7109375" style="1" customWidth="1"/>
    <col min="16143" max="16143" width="20.5703125" style="1" customWidth="1"/>
    <col min="16144" max="16144" width="15.85546875" style="1" customWidth="1"/>
    <col min="16145" max="16145" width="15.7109375" style="1" customWidth="1"/>
    <col min="16146" max="16146" width="14.85546875" style="1" customWidth="1"/>
    <col min="16147" max="16384" width="9.140625" style="1"/>
  </cols>
  <sheetData>
    <row r="1" spans="1:30" ht="15" hidden="1" customHeight="1" x14ac:dyDescent="0.25">
      <c r="J1" s="277"/>
      <c r="N1" s="620"/>
      <c r="O1" s="620"/>
      <c r="P1" s="45"/>
      <c r="S1" s="620"/>
      <c r="T1" s="620"/>
      <c r="U1" s="45"/>
      <c r="W1" s="620"/>
      <c r="X1" s="620"/>
      <c r="Z1" s="620"/>
      <c r="AA1" s="620"/>
    </row>
    <row r="2" spans="1:30" ht="15" hidden="1" customHeight="1" x14ac:dyDescent="0.25">
      <c r="J2" s="277"/>
      <c r="N2" s="620"/>
      <c r="O2" s="620"/>
      <c r="P2" s="45"/>
      <c r="S2" s="620"/>
      <c r="T2" s="620"/>
      <c r="U2" s="45"/>
      <c r="W2" s="620"/>
      <c r="X2" s="620"/>
      <c r="Z2" s="620"/>
      <c r="AA2" s="620"/>
    </row>
    <row r="3" spans="1:30" ht="15" hidden="1" customHeight="1" x14ac:dyDescent="0.25">
      <c r="J3" s="277"/>
      <c r="N3" s="620"/>
      <c r="O3" s="620"/>
      <c r="P3" s="45"/>
      <c r="S3" s="620"/>
      <c r="T3" s="620"/>
      <c r="U3" s="45"/>
      <c r="W3" s="620"/>
      <c r="X3" s="620"/>
      <c r="Z3" s="620"/>
      <c r="AA3" s="620"/>
    </row>
    <row r="4" spans="1:30" ht="15" hidden="1" customHeight="1" x14ac:dyDescent="0.25">
      <c r="H4" s="5"/>
      <c r="I4" s="5"/>
      <c r="N4" s="620"/>
      <c r="O4" s="620"/>
      <c r="P4" s="620"/>
      <c r="Q4" s="620"/>
      <c r="R4" s="620"/>
      <c r="S4" s="620"/>
    </row>
    <row r="5" spans="1:30" ht="15" hidden="1" customHeight="1" x14ac:dyDescent="0.25"/>
    <row r="6" spans="1:30" ht="25.5" customHeight="1" x14ac:dyDescent="0.3">
      <c r="B6" s="624" t="s">
        <v>593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D6" s="6"/>
    </row>
    <row r="7" spans="1:30" x14ac:dyDescent="0.25">
      <c r="J7" s="35"/>
    </row>
    <row r="8" spans="1:30" s="8" customFormat="1" ht="15" customHeight="1" x14ac:dyDescent="0.25">
      <c r="A8" s="35"/>
      <c r="B8" s="625" t="s">
        <v>0</v>
      </c>
      <c r="C8" s="539"/>
      <c r="D8" s="628" t="s">
        <v>1</v>
      </c>
      <c r="E8" s="628" t="s">
        <v>2</v>
      </c>
      <c r="F8" s="628" t="s">
        <v>23</v>
      </c>
      <c r="G8" s="628" t="s">
        <v>3</v>
      </c>
      <c r="H8" s="621" t="s">
        <v>468</v>
      </c>
      <c r="I8" s="621" t="s">
        <v>469</v>
      </c>
      <c r="J8" s="634" t="s">
        <v>613</v>
      </c>
      <c r="K8" s="635" t="s">
        <v>4</v>
      </c>
      <c r="L8" s="636"/>
      <c r="M8" s="637" t="s">
        <v>470</v>
      </c>
      <c r="N8" s="639" t="s">
        <v>4</v>
      </c>
      <c r="O8" s="640"/>
      <c r="P8" s="630" t="s">
        <v>391</v>
      </c>
      <c r="Q8" s="637" t="s">
        <v>471</v>
      </c>
      <c r="R8" s="643" t="s">
        <v>440</v>
      </c>
      <c r="S8" s="646" t="s">
        <v>399</v>
      </c>
      <c r="T8" s="649" t="s">
        <v>397</v>
      </c>
      <c r="U8" s="630" t="s">
        <v>392</v>
      </c>
      <c r="V8" s="637" t="s">
        <v>451</v>
      </c>
      <c r="W8" s="643" t="s">
        <v>454</v>
      </c>
      <c r="X8" s="649" t="s">
        <v>455</v>
      </c>
      <c r="Y8" s="630" t="s">
        <v>441</v>
      </c>
      <c r="Z8" s="643" t="s">
        <v>456</v>
      </c>
      <c r="AA8" s="649" t="s">
        <v>457</v>
      </c>
      <c r="AB8" s="641" t="s">
        <v>27</v>
      </c>
    </row>
    <row r="9" spans="1:30" s="8" customFormat="1" ht="15" customHeight="1" x14ac:dyDescent="0.2">
      <c r="A9" s="35"/>
      <c r="B9" s="626"/>
      <c r="C9" s="540"/>
      <c r="D9" s="629"/>
      <c r="E9" s="629"/>
      <c r="F9" s="629"/>
      <c r="G9" s="629"/>
      <c r="H9" s="622"/>
      <c r="I9" s="622"/>
      <c r="J9" s="622"/>
      <c r="K9" s="633" t="s">
        <v>5</v>
      </c>
      <c r="L9" s="633" t="s">
        <v>26</v>
      </c>
      <c r="M9" s="638"/>
      <c r="N9" s="633" t="s">
        <v>5</v>
      </c>
      <c r="O9" s="633" t="s">
        <v>26</v>
      </c>
      <c r="P9" s="631"/>
      <c r="Q9" s="638"/>
      <c r="R9" s="644"/>
      <c r="S9" s="647"/>
      <c r="T9" s="650"/>
      <c r="U9" s="631"/>
      <c r="V9" s="638"/>
      <c r="W9" s="644"/>
      <c r="X9" s="650"/>
      <c r="Y9" s="631"/>
      <c r="Z9" s="644"/>
      <c r="AA9" s="650"/>
      <c r="AB9" s="642"/>
    </row>
    <row r="10" spans="1:30" s="8" customFormat="1" ht="15" customHeight="1" x14ac:dyDescent="0.2">
      <c r="A10" s="35"/>
      <c r="B10" s="626"/>
      <c r="C10" s="540"/>
      <c r="D10" s="629"/>
      <c r="E10" s="629"/>
      <c r="F10" s="629"/>
      <c r="G10" s="629"/>
      <c r="H10" s="622"/>
      <c r="I10" s="622"/>
      <c r="J10" s="622"/>
      <c r="K10" s="629"/>
      <c r="L10" s="629"/>
      <c r="M10" s="638"/>
      <c r="N10" s="629"/>
      <c r="O10" s="629"/>
      <c r="P10" s="631"/>
      <c r="Q10" s="638"/>
      <c r="R10" s="644"/>
      <c r="S10" s="647"/>
      <c r="T10" s="650"/>
      <c r="U10" s="631"/>
      <c r="V10" s="638"/>
      <c r="W10" s="644"/>
      <c r="X10" s="650"/>
      <c r="Y10" s="631"/>
      <c r="Z10" s="644"/>
      <c r="AA10" s="650"/>
      <c r="AB10" s="642"/>
    </row>
    <row r="11" spans="1:30" s="8" customFormat="1" ht="87" customHeight="1" x14ac:dyDescent="0.2">
      <c r="A11" s="35"/>
      <c r="B11" s="627"/>
      <c r="C11" s="540" t="s">
        <v>24</v>
      </c>
      <c r="D11" s="629"/>
      <c r="E11" s="629"/>
      <c r="F11" s="629"/>
      <c r="G11" s="629"/>
      <c r="H11" s="623"/>
      <c r="I11" s="623"/>
      <c r="J11" s="623"/>
      <c r="K11" s="629"/>
      <c r="L11" s="629"/>
      <c r="M11" s="638"/>
      <c r="N11" s="629"/>
      <c r="O11" s="629"/>
      <c r="P11" s="632"/>
      <c r="Q11" s="638"/>
      <c r="R11" s="645"/>
      <c r="S11" s="648"/>
      <c r="T11" s="651"/>
      <c r="U11" s="632"/>
      <c r="V11" s="638"/>
      <c r="W11" s="645"/>
      <c r="X11" s="651"/>
      <c r="Y11" s="632"/>
      <c r="Z11" s="645"/>
      <c r="AA11" s="651"/>
      <c r="AB11" s="642"/>
    </row>
    <row r="12" spans="1:30" s="8" customFormat="1" ht="14.25" customHeight="1" x14ac:dyDescent="0.25">
      <c r="A12" s="35"/>
      <c r="B12" s="541">
        <v>1</v>
      </c>
      <c r="C12" s="541"/>
      <c r="D12" s="539">
        <v>2</v>
      </c>
      <c r="E12" s="539">
        <v>3</v>
      </c>
      <c r="F12" s="539">
        <v>4</v>
      </c>
      <c r="G12" s="539">
        <v>2</v>
      </c>
      <c r="H12" s="311">
        <v>3</v>
      </c>
      <c r="I12" s="311">
        <v>4</v>
      </c>
      <c r="J12" s="311">
        <v>5</v>
      </c>
      <c r="K12" s="311">
        <v>7</v>
      </c>
      <c r="L12" s="311">
        <v>8</v>
      </c>
      <c r="M12" s="311">
        <v>9</v>
      </c>
      <c r="N12" s="311">
        <v>10</v>
      </c>
      <c r="O12" s="311">
        <v>11</v>
      </c>
      <c r="P12" s="311">
        <v>6</v>
      </c>
      <c r="Q12" s="311">
        <v>13</v>
      </c>
      <c r="R12" s="311">
        <v>7</v>
      </c>
      <c r="S12" s="311">
        <v>14</v>
      </c>
      <c r="T12" s="311">
        <v>8</v>
      </c>
      <c r="U12" s="311">
        <v>9</v>
      </c>
      <c r="V12" s="311">
        <v>17</v>
      </c>
      <c r="W12" s="311">
        <v>10</v>
      </c>
      <c r="X12" s="311">
        <v>11</v>
      </c>
      <c r="Y12" s="311">
        <v>12</v>
      </c>
      <c r="Z12" s="311">
        <v>13</v>
      </c>
      <c r="AA12" s="311">
        <v>14</v>
      </c>
      <c r="AB12" s="543">
        <v>15</v>
      </c>
    </row>
    <row r="13" spans="1:30" ht="30" hidden="1" customHeight="1" x14ac:dyDescent="0.25">
      <c r="B13" s="312" t="s">
        <v>625</v>
      </c>
      <c r="C13" s="313"/>
      <c r="D13" s="314"/>
      <c r="E13" s="314"/>
      <c r="F13" s="314"/>
      <c r="G13" s="147" t="s">
        <v>45</v>
      </c>
      <c r="H13" s="148">
        <f t="shared" ref="H13:O13" si="0">SUM(H14+H16+H20+H23+H26)</f>
        <v>27180.9</v>
      </c>
      <c r="I13" s="148">
        <f t="shared" si="0"/>
        <v>0</v>
      </c>
      <c r="J13" s="148">
        <f t="shared" si="0"/>
        <v>29360.100000000002</v>
      </c>
      <c r="K13" s="148">
        <f t="shared" si="0"/>
        <v>30797.3</v>
      </c>
      <c r="L13" s="148">
        <f t="shared" si="0"/>
        <v>99.4</v>
      </c>
      <c r="M13" s="148">
        <f t="shared" si="0"/>
        <v>30996.700000000004</v>
      </c>
      <c r="N13" s="148">
        <f t="shared" si="0"/>
        <v>30897.300000000003</v>
      </c>
      <c r="O13" s="148">
        <f t="shared" si="0"/>
        <v>99.4</v>
      </c>
      <c r="P13" s="148">
        <f>SUM(P14+P16+P18+P20+P23+P26)</f>
        <v>39870.800000000003</v>
      </c>
      <c r="Q13" s="148">
        <f t="shared" ref="Q13:AC13" si="1">SUM(Q14+Q16+Q18+Q20+Q23+Q26)</f>
        <v>1313.6</v>
      </c>
      <c r="R13" s="148">
        <f t="shared" si="1"/>
        <v>29637.599999999999</v>
      </c>
      <c r="S13" s="148">
        <f t="shared" si="1"/>
        <v>1313.6</v>
      </c>
      <c r="T13" s="148">
        <f t="shared" si="1"/>
        <v>0</v>
      </c>
      <c r="U13" s="148">
        <f t="shared" si="1"/>
        <v>42965.299999999996</v>
      </c>
      <c r="V13" s="148">
        <f t="shared" si="1"/>
        <v>0</v>
      </c>
      <c r="W13" s="148">
        <f t="shared" si="1"/>
        <v>0</v>
      </c>
      <c r="X13" s="148">
        <f t="shared" si="1"/>
        <v>0</v>
      </c>
      <c r="Y13" s="148">
        <f t="shared" si="1"/>
        <v>42620.2</v>
      </c>
      <c r="Z13" s="148">
        <f t="shared" si="1"/>
        <v>0</v>
      </c>
      <c r="AA13" s="148">
        <f t="shared" si="1"/>
        <v>0</v>
      </c>
      <c r="AB13" s="148">
        <f t="shared" si="1"/>
        <v>0</v>
      </c>
      <c r="AC13" s="148">
        <f t="shared" si="1"/>
        <v>0</v>
      </c>
      <c r="AD13" s="6"/>
    </row>
    <row r="14" spans="1:30" ht="30" hidden="1" customHeight="1" x14ac:dyDescent="0.25">
      <c r="B14" s="315" t="s">
        <v>238</v>
      </c>
      <c r="C14" s="316"/>
      <c r="D14" s="317"/>
      <c r="E14" s="317"/>
      <c r="F14" s="317"/>
      <c r="G14" s="318" t="s">
        <v>44</v>
      </c>
      <c r="H14" s="319">
        <f t="shared" ref="H14:N14" si="2">SUM(H15)</f>
        <v>1500</v>
      </c>
      <c r="I14" s="319">
        <f t="shared" si="2"/>
        <v>0</v>
      </c>
      <c r="J14" s="319">
        <f t="shared" si="2"/>
        <v>1709.2</v>
      </c>
      <c r="K14" s="319">
        <f t="shared" si="2"/>
        <v>2566.9</v>
      </c>
      <c r="L14" s="319">
        <f t="shared" si="2"/>
        <v>0</v>
      </c>
      <c r="M14" s="319">
        <f t="shared" si="2"/>
        <v>2558.5</v>
      </c>
      <c r="N14" s="319">
        <f t="shared" si="2"/>
        <v>2558.5</v>
      </c>
      <c r="O14" s="319">
        <f t="shared" ref="O14:AB14" si="3">SUM(O15)</f>
        <v>0</v>
      </c>
      <c r="P14" s="319">
        <f t="shared" si="3"/>
        <v>2837.5</v>
      </c>
      <c r="Q14" s="319">
        <f t="shared" si="3"/>
        <v>1313.6</v>
      </c>
      <c r="R14" s="319">
        <f>SUM(R15)</f>
        <v>0</v>
      </c>
      <c r="S14" s="319">
        <f>SUM(S15)</f>
        <v>1313.6</v>
      </c>
      <c r="T14" s="319">
        <f t="shared" si="3"/>
        <v>0</v>
      </c>
      <c r="U14" s="319">
        <f t="shared" si="3"/>
        <v>2048.6</v>
      </c>
      <c r="V14" s="319">
        <f>SUM(V15)</f>
        <v>0</v>
      </c>
      <c r="W14" s="319">
        <f>SUM(W15)</f>
        <v>0</v>
      </c>
      <c r="X14" s="319">
        <f t="shared" si="3"/>
        <v>0</v>
      </c>
      <c r="Y14" s="319">
        <f t="shared" si="3"/>
        <v>2253.5</v>
      </c>
      <c r="Z14" s="319">
        <f>SUM(Z15)</f>
        <v>0</v>
      </c>
      <c r="AA14" s="319">
        <f t="shared" si="3"/>
        <v>0</v>
      </c>
      <c r="AB14" s="210">
        <f t="shared" si="3"/>
        <v>0</v>
      </c>
      <c r="AC14" s="234"/>
    </row>
    <row r="15" spans="1:30" s="23" customFormat="1" ht="98.25" hidden="1" customHeight="1" x14ac:dyDescent="0.25">
      <c r="A15" s="36"/>
      <c r="B15" s="320" t="s">
        <v>626</v>
      </c>
      <c r="C15" s="321"/>
      <c r="D15" s="322" t="s">
        <v>9</v>
      </c>
      <c r="E15" s="322" t="s">
        <v>7</v>
      </c>
      <c r="F15" s="322" t="s">
        <v>8</v>
      </c>
      <c r="G15" s="323" t="s">
        <v>47</v>
      </c>
      <c r="H15" s="302">
        <v>1500</v>
      </c>
      <c r="I15" s="302"/>
      <c r="J15" s="302">
        <v>1709.2</v>
      </c>
      <c r="K15" s="133">
        <v>2566.9</v>
      </c>
      <c r="L15" s="133"/>
      <c r="M15" s="319">
        <f>SUM(N15:O15)</f>
        <v>2558.5</v>
      </c>
      <c r="N15" s="324">
        <v>2558.5</v>
      </c>
      <c r="O15" s="324"/>
      <c r="P15" s="134">
        <v>2837.5</v>
      </c>
      <c r="Q15" s="319">
        <f>SUM(S15:T15)</f>
        <v>1313.6</v>
      </c>
      <c r="R15" s="325"/>
      <c r="S15" s="324">
        <v>1313.6</v>
      </c>
      <c r="T15" s="324"/>
      <c r="U15" s="134">
        <v>2048.6</v>
      </c>
      <c r="V15" s="319">
        <f>SUM(W15:X15)</f>
        <v>0</v>
      </c>
      <c r="W15" s="133"/>
      <c r="X15" s="324"/>
      <c r="Y15" s="134">
        <v>2253.5</v>
      </c>
      <c r="Z15" s="133"/>
      <c r="AA15" s="324"/>
      <c r="AB15" s="211"/>
      <c r="AC15" s="235">
        <v>1500</v>
      </c>
    </row>
    <row r="16" spans="1:30" ht="38.25" hidden="1" customHeight="1" x14ac:dyDescent="0.25">
      <c r="A16" s="34" t="s">
        <v>177</v>
      </c>
      <c r="B16" s="315" t="s">
        <v>34</v>
      </c>
      <c r="C16" s="326"/>
      <c r="D16" s="327"/>
      <c r="E16" s="327"/>
      <c r="F16" s="328"/>
      <c r="G16" s="318" t="s">
        <v>46</v>
      </c>
      <c r="H16" s="319">
        <f t="shared" ref="H16:I18" si="4">SUM(H17)</f>
        <v>500</v>
      </c>
      <c r="I16" s="319">
        <f t="shared" si="4"/>
        <v>0</v>
      </c>
      <c r="J16" s="319">
        <f t="shared" ref="J16:L18" si="5">SUM(J17)</f>
        <v>426</v>
      </c>
      <c r="K16" s="319">
        <f t="shared" si="5"/>
        <v>4583.1000000000004</v>
      </c>
      <c r="L16" s="319">
        <f t="shared" si="5"/>
        <v>0</v>
      </c>
      <c r="M16" s="319">
        <f>SUM(M17)</f>
        <v>4583.1000000000004</v>
      </c>
      <c r="N16" s="319">
        <f t="shared" ref="N16:AB18" si="6">SUM(N17)</f>
        <v>4583.1000000000004</v>
      </c>
      <c r="O16" s="319">
        <f t="shared" si="6"/>
        <v>0</v>
      </c>
      <c r="P16" s="319">
        <f t="shared" si="6"/>
        <v>300</v>
      </c>
      <c r="Q16" s="319">
        <f t="shared" si="6"/>
        <v>0</v>
      </c>
      <c r="R16" s="319">
        <f t="shared" si="6"/>
        <v>0</v>
      </c>
      <c r="S16" s="319">
        <f t="shared" si="6"/>
        <v>0</v>
      </c>
      <c r="T16" s="319">
        <f t="shared" si="6"/>
        <v>0</v>
      </c>
      <c r="U16" s="319">
        <f t="shared" si="6"/>
        <v>350</v>
      </c>
      <c r="V16" s="319">
        <f t="shared" si="6"/>
        <v>0</v>
      </c>
      <c r="W16" s="319">
        <f t="shared" si="6"/>
        <v>0</v>
      </c>
      <c r="X16" s="319">
        <f t="shared" si="6"/>
        <v>0</v>
      </c>
      <c r="Y16" s="319">
        <f t="shared" si="6"/>
        <v>400</v>
      </c>
      <c r="Z16" s="319">
        <f t="shared" si="6"/>
        <v>0</v>
      </c>
      <c r="AA16" s="319">
        <f t="shared" si="6"/>
        <v>0</v>
      </c>
      <c r="AB16" s="210">
        <f t="shared" si="6"/>
        <v>0</v>
      </c>
      <c r="AC16" s="234"/>
    </row>
    <row r="17" spans="1:30" ht="98.25" hidden="1" customHeight="1" x14ac:dyDescent="0.25">
      <c r="B17" s="320" t="s">
        <v>627</v>
      </c>
      <c r="C17" s="329"/>
      <c r="D17" s="330" t="s">
        <v>9</v>
      </c>
      <c r="E17" s="330" t="s">
        <v>7</v>
      </c>
      <c r="F17" s="331" t="s">
        <v>8</v>
      </c>
      <c r="G17" s="332" t="s">
        <v>74</v>
      </c>
      <c r="H17" s="302">
        <v>500</v>
      </c>
      <c r="I17" s="302"/>
      <c r="J17" s="302">
        <v>426</v>
      </c>
      <c r="K17" s="133">
        <v>4583.1000000000004</v>
      </c>
      <c r="L17" s="133"/>
      <c r="M17" s="319">
        <f>SUM(N17:O17)</f>
        <v>4583.1000000000004</v>
      </c>
      <c r="N17" s="324">
        <v>4583.1000000000004</v>
      </c>
      <c r="O17" s="324"/>
      <c r="P17" s="134">
        <v>300</v>
      </c>
      <c r="Q17" s="319"/>
      <c r="R17" s="325"/>
      <c r="S17" s="324"/>
      <c r="T17" s="324"/>
      <c r="U17" s="134">
        <v>350</v>
      </c>
      <c r="V17" s="319"/>
      <c r="W17" s="133"/>
      <c r="X17" s="324"/>
      <c r="Y17" s="134">
        <v>400</v>
      </c>
      <c r="Z17" s="133"/>
      <c r="AA17" s="324"/>
      <c r="AB17" s="211"/>
      <c r="AC17" s="234">
        <v>500</v>
      </c>
    </row>
    <row r="18" spans="1:30" ht="46.5" hidden="1" customHeight="1" x14ac:dyDescent="0.25">
      <c r="A18" s="34" t="s">
        <v>177</v>
      </c>
      <c r="B18" s="315" t="s">
        <v>595</v>
      </c>
      <c r="C18" s="326"/>
      <c r="D18" s="327"/>
      <c r="E18" s="327"/>
      <c r="F18" s="328"/>
      <c r="G18" s="318" t="s">
        <v>46</v>
      </c>
      <c r="H18" s="319">
        <f t="shared" si="4"/>
        <v>0</v>
      </c>
      <c r="I18" s="319">
        <f t="shared" si="4"/>
        <v>0</v>
      </c>
      <c r="J18" s="319">
        <f t="shared" si="5"/>
        <v>0</v>
      </c>
      <c r="K18" s="319">
        <f t="shared" si="5"/>
        <v>0</v>
      </c>
      <c r="L18" s="319">
        <f t="shared" si="5"/>
        <v>0</v>
      </c>
      <c r="M18" s="319">
        <f>SUM(M19)</f>
        <v>0</v>
      </c>
      <c r="N18" s="319">
        <f t="shared" si="6"/>
        <v>0</v>
      </c>
      <c r="O18" s="319">
        <f t="shared" si="6"/>
        <v>0</v>
      </c>
      <c r="P18" s="319">
        <f t="shared" si="6"/>
        <v>0</v>
      </c>
      <c r="Q18" s="319">
        <f t="shared" si="6"/>
        <v>0</v>
      </c>
      <c r="R18" s="319">
        <f t="shared" si="6"/>
        <v>0</v>
      </c>
      <c r="S18" s="319">
        <f t="shared" si="6"/>
        <v>0</v>
      </c>
      <c r="T18" s="319">
        <f t="shared" si="6"/>
        <v>0</v>
      </c>
      <c r="U18" s="319">
        <f t="shared" si="6"/>
        <v>0</v>
      </c>
      <c r="V18" s="319">
        <f t="shared" si="6"/>
        <v>0</v>
      </c>
      <c r="W18" s="319">
        <f t="shared" si="6"/>
        <v>0</v>
      </c>
      <c r="X18" s="319">
        <f t="shared" si="6"/>
        <v>0</v>
      </c>
      <c r="Y18" s="319">
        <f t="shared" si="6"/>
        <v>0</v>
      </c>
      <c r="Z18" s="319">
        <f t="shared" si="6"/>
        <v>0</v>
      </c>
      <c r="AA18" s="319">
        <f t="shared" si="6"/>
        <v>0</v>
      </c>
      <c r="AB18" s="210">
        <f t="shared" si="6"/>
        <v>0</v>
      </c>
      <c r="AC18" s="234"/>
    </row>
    <row r="19" spans="1:30" ht="71.25" hidden="1" customHeight="1" x14ac:dyDescent="0.25">
      <c r="B19" s="320" t="s">
        <v>628</v>
      </c>
      <c r="C19" s="329"/>
      <c r="D19" s="330"/>
      <c r="E19" s="330"/>
      <c r="F19" s="331"/>
      <c r="G19" s="332"/>
      <c r="H19" s="302"/>
      <c r="I19" s="302"/>
      <c r="J19" s="302"/>
      <c r="K19" s="133"/>
      <c r="L19" s="133"/>
      <c r="M19" s="319"/>
      <c r="N19" s="324"/>
      <c r="O19" s="324"/>
      <c r="P19" s="134"/>
      <c r="Q19" s="319"/>
      <c r="R19" s="325"/>
      <c r="S19" s="324"/>
      <c r="T19" s="324"/>
      <c r="U19" s="134"/>
      <c r="V19" s="319"/>
      <c r="W19" s="133"/>
      <c r="X19" s="324"/>
      <c r="Y19" s="134"/>
      <c r="Z19" s="133"/>
      <c r="AA19" s="324"/>
      <c r="AB19" s="211"/>
      <c r="AC19" s="234"/>
    </row>
    <row r="20" spans="1:30" ht="24" hidden="1" customHeight="1" x14ac:dyDescent="0.25">
      <c r="B20" s="315" t="s">
        <v>35</v>
      </c>
      <c r="C20" s="326"/>
      <c r="D20" s="333"/>
      <c r="E20" s="327"/>
      <c r="F20" s="328"/>
      <c r="G20" s="318" t="s">
        <v>50</v>
      </c>
      <c r="H20" s="319">
        <f t="shared" ref="H20:M20" si="7">SUM(H21:H22)</f>
        <v>25168.7</v>
      </c>
      <c r="I20" s="319">
        <f t="shared" si="7"/>
        <v>0</v>
      </c>
      <c r="J20" s="319">
        <f t="shared" si="7"/>
        <v>27223.7</v>
      </c>
      <c r="K20" s="319">
        <f t="shared" si="7"/>
        <v>23636.3</v>
      </c>
      <c r="L20" s="319">
        <f t="shared" si="7"/>
        <v>0</v>
      </c>
      <c r="M20" s="319">
        <f t="shared" si="7"/>
        <v>23744.7</v>
      </c>
      <c r="N20" s="319">
        <f t="shared" ref="N20:AA20" si="8">SUM(N21:N22)</f>
        <v>23744.7</v>
      </c>
      <c r="O20" s="319">
        <f t="shared" si="8"/>
        <v>0</v>
      </c>
      <c r="P20" s="319">
        <f t="shared" si="8"/>
        <v>32333.3</v>
      </c>
      <c r="Q20" s="319">
        <f t="shared" si="8"/>
        <v>0</v>
      </c>
      <c r="R20" s="319">
        <f t="shared" si="8"/>
        <v>29637.599999999999</v>
      </c>
      <c r="S20" s="319">
        <f>SUM(S21:S22)</f>
        <v>0</v>
      </c>
      <c r="T20" s="319">
        <f t="shared" si="8"/>
        <v>0</v>
      </c>
      <c r="U20" s="319">
        <f t="shared" si="8"/>
        <v>36966.699999999997</v>
      </c>
      <c r="V20" s="319">
        <f t="shared" si="8"/>
        <v>0</v>
      </c>
      <c r="W20" s="319">
        <f t="shared" si="8"/>
        <v>0</v>
      </c>
      <c r="X20" s="319">
        <f t="shared" si="8"/>
        <v>0</v>
      </c>
      <c r="Y20" s="319">
        <f t="shared" si="8"/>
        <v>36966.699999999997</v>
      </c>
      <c r="Z20" s="319">
        <f t="shared" si="8"/>
        <v>0</v>
      </c>
      <c r="AA20" s="319">
        <f t="shared" si="8"/>
        <v>0</v>
      </c>
      <c r="AB20" s="210">
        <f>SUM(AB21:AB22)</f>
        <v>0</v>
      </c>
      <c r="AC20" s="234"/>
    </row>
    <row r="21" spans="1:30" ht="84" hidden="1" customHeight="1" x14ac:dyDescent="0.25">
      <c r="B21" s="334" t="s">
        <v>629</v>
      </c>
      <c r="C21" s="329"/>
      <c r="D21" s="330" t="s">
        <v>9</v>
      </c>
      <c r="E21" s="330" t="s">
        <v>7</v>
      </c>
      <c r="F21" s="331" t="s">
        <v>8</v>
      </c>
      <c r="G21" s="332" t="s">
        <v>212</v>
      </c>
      <c r="H21" s="302">
        <v>24368.7</v>
      </c>
      <c r="I21" s="302"/>
      <c r="J21" s="302">
        <v>24649.9</v>
      </c>
      <c r="K21" s="133">
        <v>22836.3</v>
      </c>
      <c r="L21" s="133"/>
      <c r="M21" s="319">
        <f>SUM(N21:O21)</f>
        <v>22936.3</v>
      </c>
      <c r="N21" s="324">
        <v>22936.3</v>
      </c>
      <c r="O21" s="324"/>
      <c r="P21" s="134">
        <v>31133.3</v>
      </c>
      <c r="Q21" s="319"/>
      <c r="R21" s="325">
        <v>29637.599999999999</v>
      </c>
      <c r="S21" s="324"/>
      <c r="T21" s="324"/>
      <c r="U21" s="134">
        <v>35766.699999999997</v>
      </c>
      <c r="V21" s="319"/>
      <c r="W21" s="324"/>
      <c r="X21" s="324"/>
      <c r="Y21" s="134">
        <v>35766.699999999997</v>
      </c>
      <c r="Z21" s="324"/>
      <c r="AA21" s="324"/>
      <c r="AB21" s="211"/>
      <c r="AC21" s="234">
        <v>24500</v>
      </c>
    </row>
    <row r="22" spans="1:30" ht="96" hidden="1" customHeight="1" x14ac:dyDescent="0.25">
      <c r="B22" s="320" t="s">
        <v>630</v>
      </c>
      <c r="C22" s="329"/>
      <c r="D22" s="330" t="s">
        <v>9</v>
      </c>
      <c r="E22" s="330" t="s">
        <v>7</v>
      </c>
      <c r="F22" s="331" t="s">
        <v>8</v>
      </c>
      <c r="G22" s="332" t="s">
        <v>75</v>
      </c>
      <c r="H22" s="302">
        <v>800</v>
      </c>
      <c r="I22" s="302"/>
      <c r="J22" s="302">
        <v>2573.8000000000002</v>
      </c>
      <c r="K22" s="133">
        <v>800</v>
      </c>
      <c r="L22" s="133"/>
      <c r="M22" s="319">
        <f>SUM(N22:O22)</f>
        <v>808.4</v>
      </c>
      <c r="N22" s="324">
        <v>808.4</v>
      </c>
      <c r="O22" s="324"/>
      <c r="P22" s="134">
        <v>1200</v>
      </c>
      <c r="Q22" s="319"/>
      <c r="R22" s="325"/>
      <c r="S22" s="133"/>
      <c r="T22" s="324"/>
      <c r="U22" s="134">
        <v>1200</v>
      </c>
      <c r="V22" s="319"/>
      <c r="W22" s="324"/>
      <c r="X22" s="324"/>
      <c r="Y22" s="134">
        <v>1200</v>
      </c>
      <c r="Z22" s="324"/>
      <c r="AA22" s="324"/>
      <c r="AB22" s="211"/>
      <c r="AC22" s="234">
        <v>800</v>
      </c>
    </row>
    <row r="23" spans="1:30" ht="34.5" hidden="1" customHeight="1" x14ac:dyDescent="0.25">
      <c r="B23" s="335" t="s">
        <v>211</v>
      </c>
      <c r="C23" s="316"/>
      <c r="D23" s="327"/>
      <c r="E23" s="327"/>
      <c r="F23" s="328"/>
      <c r="G23" s="318" t="s">
        <v>213</v>
      </c>
      <c r="H23" s="319">
        <f t="shared" ref="H23:M23" si="9">SUM(H24:H25)</f>
        <v>12.2</v>
      </c>
      <c r="I23" s="319">
        <f t="shared" si="9"/>
        <v>0</v>
      </c>
      <c r="J23" s="319">
        <f t="shared" si="9"/>
        <v>1.2</v>
      </c>
      <c r="K23" s="319">
        <f t="shared" si="9"/>
        <v>11</v>
      </c>
      <c r="L23" s="319">
        <f t="shared" si="9"/>
        <v>99.4</v>
      </c>
      <c r="M23" s="319">
        <f t="shared" si="9"/>
        <v>110.4</v>
      </c>
      <c r="N23" s="319">
        <f t="shared" ref="N23:AB23" si="10">SUM(N24:N25)</f>
        <v>11</v>
      </c>
      <c r="O23" s="319">
        <f t="shared" si="10"/>
        <v>99.4</v>
      </c>
      <c r="P23" s="319">
        <f t="shared" si="10"/>
        <v>0</v>
      </c>
      <c r="Q23" s="319">
        <f t="shared" si="10"/>
        <v>0</v>
      </c>
      <c r="R23" s="319">
        <f t="shared" si="10"/>
        <v>0</v>
      </c>
      <c r="S23" s="319">
        <f>SUM(S24:S25)</f>
        <v>0</v>
      </c>
      <c r="T23" s="319">
        <f t="shared" ref="T23:Z23" si="11">SUM(T24:T25)</f>
        <v>0</v>
      </c>
      <c r="U23" s="319">
        <f t="shared" si="11"/>
        <v>0</v>
      </c>
      <c r="V23" s="319">
        <f t="shared" si="11"/>
        <v>0</v>
      </c>
      <c r="W23" s="319">
        <f t="shared" si="11"/>
        <v>0</v>
      </c>
      <c r="X23" s="319">
        <f t="shared" si="11"/>
        <v>0</v>
      </c>
      <c r="Y23" s="319">
        <f t="shared" si="11"/>
        <v>0</v>
      </c>
      <c r="Z23" s="319">
        <f t="shared" si="11"/>
        <v>0</v>
      </c>
      <c r="AA23" s="319">
        <f t="shared" si="10"/>
        <v>0</v>
      </c>
      <c r="AB23" s="210">
        <f t="shared" si="10"/>
        <v>0</v>
      </c>
      <c r="AC23" s="234"/>
    </row>
    <row r="24" spans="1:30" ht="78" hidden="1" customHeight="1" x14ac:dyDescent="0.25">
      <c r="A24" s="34">
        <v>521</v>
      </c>
      <c r="B24" s="334" t="s">
        <v>631</v>
      </c>
      <c r="C24" s="329"/>
      <c r="D24" s="330" t="s">
        <v>9</v>
      </c>
      <c r="E24" s="330" t="s">
        <v>7</v>
      </c>
      <c r="F24" s="331" t="s">
        <v>10</v>
      </c>
      <c r="G24" s="336" t="s">
        <v>214</v>
      </c>
      <c r="H24" s="302">
        <v>11</v>
      </c>
      <c r="I24" s="302"/>
      <c r="J24" s="302">
        <v>0</v>
      </c>
      <c r="K24" s="133"/>
      <c r="L24" s="133">
        <v>99.4</v>
      </c>
      <c r="M24" s="319">
        <f>SUM(N24:O24)</f>
        <v>99.4</v>
      </c>
      <c r="N24" s="302"/>
      <c r="O24" s="302">
        <v>99.4</v>
      </c>
      <c r="P24" s="134"/>
      <c r="Q24" s="319"/>
      <c r="R24" s="325"/>
      <c r="S24" s="302"/>
      <c r="T24" s="337"/>
      <c r="U24" s="134"/>
      <c r="V24" s="319"/>
      <c r="W24" s="302"/>
      <c r="X24" s="337"/>
      <c r="Y24" s="134"/>
      <c r="Z24" s="338"/>
      <c r="AA24" s="339"/>
      <c r="AB24" s="124"/>
      <c r="AC24" s="234"/>
    </row>
    <row r="25" spans="1:30" ht="61.5" hidden="1" customHeight="1" x14ac:dyDescent="0.25">
      <c r="B25" s="320" t="s">
        <v>632</v>
      </c>
      <c r="C25" s="329"/>
      <c r="D25" s="330" t="s">
        <v>9</v>
      </c>
      <c r="E25" s="330" t="s">
        <v>7</v>
      </c>
      <c r="F25" s="331" t="s">
        <v>10</v>
      </c>
      <c r="G25" s="332" t="s">
        <v>223</v>
      </c>
      <c r="H25" s="302">
        <v>1.2</v>
      </c>
      <c r="I25" s="302"/>
      <c r="J25" s="302">
        <v>1.2</v>
      </c>
      <c r="K25" s="133">
        <v>11</v>
      </c>
      <c r="L25" s="133"/>
      <c r="M25" s="319">
        <f>SUM(N25:O25)</f>
        <v>11</v>
      </c>
      <c r="N25" s="302">
        <v>11</v>
      </c>
      <c r="O25" s="302"/>
      <c r="P25" s="134"/>
      <c r="Q25" s="319"/>
      <c r="R25" s="325"/>
      <c r="S25" s="133"/>
      <c r="T25" s="133"/>
      <c r="U25" s="134"/>
      <c r="V25" s="319"/>
      <c r="W25" s="133"/>
      <c r="X25" s="133"/>
      <c r="Y25" s="134"/>
      <c r="Z25" s="324"/>
      <c r="AA25" s="324"/>
      <c r="AB25" s="124"/>
      <c r="AC25" s="234">
        <v>1.2</v>
      </c>
    </row>
    <row r="26" spans="1:30" ht="36.75" hidden="1" customHeight="1" x14ac:dyDescent="0.25">
      <c r="B26" s="335" t="s">
        <v>596</v>
      </c>
      <c r="C26" s="326"/>
      <c r="D26" s="333"/>
      <c r="E26" s="333"/>
      <c r="F26" s="340"/>
      <c r="G26" s="341"/>
      <c r="H26" s="319"/>
      <c r="I26" s="319">
        <f>SUM(I27)</f>
        <v>0</v>
      </c>
      <c r="J26" s="319">
        <f t="shared" ref="J26:AA26" si="12">SUM(J27)</f>
        <v>0</v>
      </c>
      <c r="K26" s="319">
        <f t="shared" si="12"/>
        <v>0</v>
      </c>
      <c r="L26" s="319">
        <f t="shared" si="12"/>
        <v>0</v>
      </c>
      <c r="M26" s="319">
        <f t="shared" si="12"/>
        <v>0</v>
      </c>
      <c r="N26" s="319">
        <f t="shared" si="12"/>
        <v>0</v>
      </c>
      <c r="O26" s="319">
        <f t="shared" si="12"/>
        <v>0</v>
      </c>
      <c r="P26" s="319">
        <f t="shared" si="12"/>
        <v>4400</v>
      </c>
      <c r="Q26" s="319">
        <f t="shared" si="12"/>
        <v>0</v>
      </c>
      <c r="R26" s="319">
        <f t="shared" si="12"/>
        <v>0</v>
      </c>
      <c r="S26" s="319">
        <f t="shared" si="12"/>
        <v>0</v>
      </c>
      <c r="T26" s="319">
        <f t="shared" si="12"/>
        <v>0</v>
      </c>
      <c r="U26" s="319">
        <f t="shared" si="12"/>
        <v>3600</v>
      </c>
      <c r="V26" s="319">
        <f t="shared" si="12"/>
        <v>0</v>
      </c>
      <c r="W26" s="319">
        <f t="shared" si="12"/>
        <v>0</v>
      </c>
      <c r="X26" s="319">
        <f t="shared" si="12"/>
        <v>0</v>
      </c>
      <c r="Y26" s="319">
        <f t="shared" si="12"/>
        <v>3000</v>
      </c>
      <c r="Z26" s="319">
        <f t="shared" si="12"/>
        <v>0</v>
      </c>
      <c r="AA26" s="319">
        <f t="shared" si="12"/>
        <v>0</v>
      </c>
      <c r="AB26" s="124"/>
      <c r="AC26" s="234"/>
    </row>
    <row r="27" spans="1:30" ht="51" hidden="1" customHeight="1" x14ac:dyDescent="0.25">
      <c r="B27" s="320" t="s">
        <v>458</v>
      </c>
      <c r="C27" s="329"/>
      <c r="D27" s="330"/>
      <c r="E27" s="330"/>
      <c r="F27" s="331"/>
      <c r="G27" s="332" t="s">
        <v>459</v>
      </c>
      <c r="H27" s="302">
        <v>0</v>
      </c>
      <c r="I27" s="302">
        <v>0</v>
      </c>
      <c r="J27" s="302">
        <v>0</v>
      </c>
      <c r="K27" s="133"/>
      <c r="L27" s="133"/>
      <c r="M27" s="319"/>
      <c r="N27" s="302"/>
      <c r="O27" s="302"/>
      <c r="P27" s="134">
        <v>4400</v>
      </c>
      <c r="Q27" s="319"/>
      <c r="R27" s="325"/>
      <c r="S27" s="133"/>
      <c r="T27" s="133"/>
      <c r="U27" s="134">
        <v>3600</v>
      </c>
      <c r="V27" s="319"/>
      <c r="W27" s="133"/>
      <c r="X27" s="133"/>
      <c r="Y27" s="134">
        <v>3000</v>
      </c>
      <c r="Z27" s="324"/>
      <c r="AA27" s="324"/>
      <c r="AB27" s="124"/>
      <c r="AC27" s="234"/>
    </row>
    <row r="28" spans="1:30" ht="32.25" hidden="1" customHeight="1" x14ac:dyDescent="0.25">
      <c r="A28" s="34" t="s">
        <v>177</v>
      </c>
      <c r="B28" s="342" t="s">
        <v>377</v>
      </c>
      <c r="C28" s="342"/>
      <c r="D28" s="343"/>
      <c r="E28" s="343"/>
      <c r="F28" s="344"/>
      <c r="G28" s="147" t="s">
        <v>49</v>
      </c>
      <c r="H28" s="148">
        <f t="shared" ref="H28:AC28" si="13">SUM(H29:H30)</f>
        <v>6373.1</v>
      </c>
      <c r="I28" s="148">
        <f t="shared" si="13"/>
        <v>0</v>
      </c>
      <c r="J28" s="148">
        <f t="shared" si="13"/>
        <v>5941.6</v>
      </c>
      <c r="K28" s="148">
        <f t="shared" si="13"/>
        <v>2000</v>
      </c>
      <c r="L28" s="148">
        <f t="shared" si="13"/>
        <v>2969.5</v>
      </c>
      <c r="M28" s="148">
        <f t="shared" si="13"/>
        <v>4969.5</v>
      </c>
      <c r="N28" s="148">
        <f t="shared" si="13"/>
        <v>2000</v>
      </c>
      <c r="O28" s="148">
        <f t="shared" si="13"/>
        <v>2969.5</v>
      </c>
      <c r="P28" s="148">
        <f t="shared" si="13"/>
        <v>2838.4</v>
      </c>
      <c r="Q28" s="148">
        <f t="shared" si="13"/>
        <v>0</v>
      </c>
      <c r="R28" s="148">
        <f t="shared" si="13"/>
        <v>0</v>
      </c>
      <c r="S28" s="148">
        <f t="shared" si="13"/>
        <v>0</v>
      </c>
      <c r="T28" s="148">
        <f t="shared" si="13"/>
        <v>3287.9</v>
      </c>
      <c r="U28" s="148">
        <f t="shared" si="13"/>
        <v>2061.9</v>
      </c>
      <c r="V28" s="148">
        <f t="shared" si="13"/>
        <v>0</v>
      </c>
      <c r="W28" s="148">
        <f t="shared" si="13"/>
        <v>0</v>
      </c>
      <c r="X28" s="148">
        <f t="shared" si="13"/>
        <v>3287.9</v>
      </c>
      <c r="Y28" s="148">
        <f t="shared" si="13"/>
        <v>2097.6</v>
      </c>
      <c r="Z28" s="148">
        <f t="shared" si="13"/>
        <v>0</v>
      </c>
      <c r="AA28" s="148">
        <f t="shared" si="13"/>
        <v>3287.9</v>
      </c>
      <c r="AB28" s="209">
        <f t="shared" si="13"/>
        <v>0</v>
      </c>
      <c r="AC28" s="233">
        <f t="shared" si="13"/>
        <v>2000</v>
      </c>
      <c r="AD28" s="6"/>
    </row>
    <row r="29" spans="1:30" ht="63.75" hidden="1" customHeight="1" x14ac:dyDescent="0.25">
      <c r="A29" s="34">
        <v>530</v>
      </c>
      <c r="B29" s="345" t="s">
        <v>472</v>
      </c>
      <c r="C29" s="346"/>
      <c r="D29" s="347" t="s">
        <v>9</v>
      </c>
      <c r="E29" s="347" t="s">
        <v>11</v>
      </c>
      <c r="F29" s="347" t="s">
        <v>14</v>
      </c>
      <c r="G29" s="336" t="s">
        <v>473</v>
      </c>
      <c r="H29" s="302">
        <v>3273.1</v>
      </c>
      <c r="I29" s="302"/>
      <c r="J29" s="302">
        <v>3273.1</v>
      </c>
      <c r="K29" s="133"/>
      <c r="L29" s="133">
        <v>2969.5</v>
      </c>
      <c r="M29" s="319">
        <f>SUM(N29:O29)</f>
        <v>2969.5</v>
      </c>
      <c r="N29" s="324"/>
      <c r="O29" s="324">
        <v>2969.5</v>
      </c>
      <c r="P29" s="134"/>
      <c r="Q29" s="319"/>
      <c r="R29" s="325"/>
      <c r="S29" s="324"/>
      <c r="T29" s="526">
        <v>3287.9</v>
      </c>
      <c r="U29" s="134"/>
      <c r="V29" s="319"/>
      <c r="W29" s="324"/>
      <c r="X29" s="339">
        <v>3287.9</v>
      </c>
      <c r="Y29" s="134"/>
      <c r="Z29" s="324"/>
      <c r="AA29" s="339">
        <v>3287.9</v>
      </c>
      <c r="AB29" s="124"/>
      <c r="AC29" s="234"/>
    </row>
    <row r="30" spans="1:30" ht="68.25" hidden="1" customHeight="1" x14ac:dyDescent="0.25">
      <c r="B30" s="348" t="s">
        <v>566</v>
      </c>
      <c r="C30" s="349"/>
      <c r="D30" s="350" t="s">
        <v>9</v>
      </c>
      <c r="E30" s="350" t="s">
        <v>11</v>
      </c>
      <c r="F30" s="347" t="s">
        <v>14</v>
      </c>
      <c r="G30" s="332" t="s">
        <v>224</v>
      </c>
      <c r="H30" s="302">
        <v>3100</v>
      </c>
      <c r="I30" s="302"/>
      <c r="J30" s="302">
        <v>2668.5</v>
      </c>
      <c r="K30" s="133">
        <v>2000</v>
      </c>
      <c r="L30" s="133"/>
      <c r="M30" s="319">
        <f>SUM(N30:O30)</f>
        <v>2000</v>
      </c>
      <c r="N30" s="324">
        <v>2000</v>
      </c>
      <c r="O30" s="324"/>
      <c r="P30" s="134">
        <v>2838.4</v>
      </c>
      <c r="Q30" s="319"/>
      <c r="R30" s="325"/>
      <c r="S30" s="324"/>
      <c r="T30" s="133"/>
      <c r="U30" s="134">
        <v>2061.9</v>
      </c>
      <c r="V30" s="319"/>
      <c r="W30" s="324"/>
      <c r="X30" s="324"/>
      <c r="Y30" s="134">
        <v>2097.6</v>
      </c>
      <c r="Z30" s="324"/>
      <c r="AA30" s="324"/>
      <c r="AB30" s="124"/>
      <c r="AC30" s="234">
        <v>2000</v>
      </c>
    </row>
    <row r="31" spans="1:30" ht="30.75" hidden="1" customHeight="1" x14ac:dyDescent="0.25">
      <c r="A31" s="34" t="s">
        <v>177</v>
      </c>
      <c r="B31" s="351" t="s">
        <v>635</v>
      </c>
      <c r="C31" s="352"/>
      <c r="D31" s="147"/>
      <c r="E31" s="147"/>
      <c r="F31" s="147"/>
      <c r="G31" s="147" t="s">
        <v>51</v>
      </c>
      <c r="H31" s="148">
        <f t="shared" ref="H31:AC31" si="14">SUM(H32:H34)</f>
        <v>1000</v>
      </c>
      <c r="I31" s="148">
        <f t="shared" si="14"/>
        <v>0</v>
      </c>
      <c r="J31" s="148">
        <f t="shared" si="14"/>
        <v>5614.2</v>
      </c>
      <c r="K31" s="148">
        <f t="shared" si="14"/>
        <v>300</v>
      </c>
      <c r="L31" s="148">
        <f t="shared" si="14"/>
        <v>0</v>
      </c>
      <c r="M31" s="148">
        <f t="shared" si="14"/>
        <v>2969.7</v>
      </c>
      <c r="N31" s="148">
        <f t="shared" si="14"/>
        <v>600</v>
      </c>
      <c r="O31" s="148">
        <f t="shared" si="14"/>
        <v>2369.6999999999998</v>
      </c>
      <c r="P31" s="148">
        <f t="shared" si="14"/>
        <v>700</v>
      </c>
      <c r="Q31" s="148">
        <f t="shared" si="14"/>
        <v>0</v>
      </c>
      <c r="R31" s="148">
        <f t="shared" si="14"/>
        <v>0</v>
      </c>
      <c r="S31" s="148">
        <f t="shared" si="14"/>
        <v>0</v>
      </c>
      <c r="T31" s="148">
        <f t="shared" si="14"/>
        <v>0</v>
      </c>
      <c r="U31" s="148">
        <f t="shared" si="14"/>
        <v>700</v>
      </c>
      <c r="V31" s="148">
        <f t="shared" si="14"/>
        <v>0</v>
      </c>
      <c r="W31" s="148">
        <f t="shared" si="14"/>
        <v>0</v>
      </c>
      <c r="X31" s="148">
        <f t="shared" si="14"/>
        <v>0</v>
      </c>
      <c r="Y31" s="148">
        <f t="shared" si="14"/>
        <v>700</v>
      </c>
      <c r="Z31" s="148">
        <f t="shared" si="14"/>
        <v>0</v>
      </c>
      <c r="AA31" s="148">
        <f t="shared" si="14"/>
        <v>0</v>
      </c>
      <c r="AB31" s="209">
        <f t="shared" si="14"/>
        <v>0</v>
      </c>
      <c r="AC31" s="233">
        <f t="shared" si="14"/>
        <v>300</v>
      </c>
    </row>
    <row r="32" spans="1:30" ht="54" hidden="1" customHeight="1" x14ac:dyDescent="0.25">
      <c r="A32" s="34">
        <v>520</v>
      </c>
      <c r="B32" s="348" t="s">
        <v>633</v>
      </c>
      <c r="C32" s="353"/>
      <c r="D32" s="354" t="s">
        <v>9</v>
      </c>
      <c r="E32" s="347" t="s">
        <v>11</v>
      </c>
      <c r="F32" s="347" t="s">
        <v>14</v>
      </c>
      <c r="G32" s="332" t="s">
        <v>474</v>
      </c>
      <c r="H32" s="302"/>
      <c r="I32" s="302"/>
      <c r="J32" s="302">
        <v>4614.2</v>
      </c>
      <c r="K32" s="133"/>
      <c r="L32" s="133"/>
      <c r="M32" s="319">
        <f>SUM(N32:O32)</f>
        <v>2369.6999999999998</v>
      </c>
      <c r="N32" s="324"/>
      <c r="O32" s="324">
        <v>2369.6999999999998</v>
      </c>
      <c r="P32" s="134"/>
      <c r="Q32" s="319">
        <f>SUM(S32:T32)</f>
        <v>0</v>
      </c>
      <c r="R32" s="325"/>
      <c r="S32" s="324"/>
      <c r="T32" s="324"/>
      <c r="U32" s="134"/>
      <c r="V32" s="319">
        <f>SUM(W32:X32)</f>
        <v>0</v>
      </c>
      <c r="W32" s="324"/>
      <c r="X32" s="324"/>
      <c r="Y32" s="134">
        <f>SUM(Z32)</f>
        <v>0</v>
      </c>
      <c r="Z32" s="324"/>
      <c r="AA32" s="324"/>
      <c r="AB32" s="124"/>
      <c r="AC32" s="234"/>
    </row>
    <row r="33" spans="1:260" ht="81.75" hidden="1" customHeight="1" x14ac:dyDescent="0.25">
      <c r="B33" s="348" t="s">
        <v>634</v>
      </c>
      <c r="C33" s="353"/>
      <c r="D33" s="354" t="s">
        <v>9</v>
      </c>
      <c r="E33" s="347" t="s">
        <v>11</v>
      </c>
      <c r="F33" s="347" t="s">
        <v>14</v>
      </c>
      <c r="G33" s="332" t="s">
        <v>229</v>
      </c>
      <c r="H33" s="302">
        <v>300</v>
      </c>
      <c r="I33" s="302"/>
      <c r="J33" s="302">
        <v>300</v>
      </c>
      <c r="K33" s="133">
        <v>85</v>
      </c>
      <c r="L33" s="133"/>
      <c r="M33" s="319">
        <f>SUM(N33:O33)</f>
        <v>85</v>
      </c>
      <c r="N33" s="324">
        <v>85</v>
      </c>
      <c r="O33" s="324"/>
      <c r="P33" s="134">
        <v>205</v>
      </c>
      <c r="Q33" s="319"/>
      <c r="R33" s="325"/>
      <c r="S33" s="133"/>
      <c r="T33" s="324"/>
      <c r="U33" s="134">
        <v>205</v>
      </c>
      <c r="V33" s="319"/>
      <c r="W33" s="133"/>
      <c r="X33" s="324"/>
      <c r="Y33" s="134">
        <v>205</v>
      </c>
      <c r="Z33" s="324"/>
      <c r="AA33" s="324"/>
      <c r="AB33" s="124"/>
      <c r="AC33" s="234">
        <v>85</v>
      </c>
    </row>
    <row r="34" spans="1:260" ht="48.75" hidden="1" customHeight="1" x14ac:dyDescent="0.25">
      <c r="B34" s="348" t="s">
        <v>636</v>
      </c>
      <c r="C34" s="353"/>
      <c r="D34" s="354" t="s">
        <v>9</v>
      </c>
      <c r="E34" s="347" t="s">
        <v>11</v>
      </c>
      <c r="F34" s="347" t="s">
        <v>14</v>
      </c>
      <c r="G34" s="332" t="s">
        <v>239</v>
      </c>
      <c r="H34" s="302">
        <v>700</v>
      </c>
      <c r="I34" s="302"/>
      <c r="J34" s="302">
        <v>700</v>
      </c>
      <c r="K34" s="133">
        <v>215</v>
      </c>
      <c r="L34" s="133"/>
      <c r="M34" s="319">
        <f>SUM(N34:O34)</f>
        <v>515</v>
      </c>
      <c r="N34" s="324">
        <v>515</v>
      </c>
      <c r="O34" s="324"/>
      <c r="P34" s="134">
        <v>495</v>
      </c>
      <c r="Q34" s="319"/>
      <c r="R34" s="325"/>
      <c r="S34" s="133"/>
      <c r="T34" s="324"/>
      <c r="U34" s="134">
        <v>495</v>
      </c>
      <c r="V34" s="319"/>
      <c r="W34" s="133"/>
      <c r="X34" s="324"/>
      <c r="Y34" s="134">
        <v>495</v>
      </c>
      <c r="Z34" s="324"/>
      <c r="AA34" s="324"/>
      <c r="AB34" s="124"/>
      <c r="AC34" s="234">
        <v>215</v>
      </c>
    </row>
    <row r="35" spans="1:260" ht="33" hidden="1" customHeight="1" x14ac:dyDescent="0.25">
      <c r="A35" s="34" t="s">
        <v>177</v>
      </c>
      <c r="B35" s="355" t="s">
        <v>637</v>
      </c>
      <c r="C35" s="355"/>
      <c r="D35" s="146"/>
      <c r="E35" s="146"/>
      <c r="F35" s="146"/>
      <c r="G35" s="147" t="s">
        <v>79</v>
      </c>
      <c r="H35" s="148">
        <f t="shared" ref="H35:AB35" si="15">SUM(H36)</f>
        <v>100</v>
      </c>
      <c r="I35" s="148">
        <f t="shared" si="15"/>
        <v>100</v>
      </c>
      <c r="J35" s="148">
        <f t="shared" si="15"/>
        <v>100</v>
      </c>
      <c r="K35" s="148">
        <f t="shared" si="15"/>
        <v>100</v>
      </c>
      <c r="L35" s="148">
        <f t="shared" si="15"/>
        <v>0</v>
      </c>
      <c r="M35" s="148">
        <f t="shared" si="15"/>
        <v>100</v>
      </c>
      <c r="N35" s="148">
        <f t="shared" si="15"/>
        <v>100</v>
      </c>
      <c r="O35" s="148">
        <f t="shared" si="15"/>
        <v>0</v>
      </c>
      <c r="P35" s="148">
        <f t="shared" si="15"/>
        <v>100</v>
      </c>
      <c r="Q35" s="148">
        <f t="shared" si="15"/>
        <v>0</v>
      </c>
      <c r="R35" s="148">
        <f t="shared" si="15"/>
        <v>0</v>
      </c>
      <c r="S35" s="148">
        <f t="shared" si="15"/>
        <v>0</v>
      </c>
      <c r="T35" s="148">
        <f t="shared" si="15"/>
        <v>0</v>
      </c>
      <c r="U35" s="148">
        <f t="shared" si="15"/>
        <v>200</v>
      </c>
      <c r="V35" s="148">
        <f t="shared" si="15"/>
        <v>0</v>
      </c>
      <c r="W35" s="148">
        <f t="shared" si="15"/>
        <v>0</v>
      </c>
      <c r="X35" s="148">
        <f t="shared" si="15"/>
        <v>0</v>
      </c>
      <c r="Y35" s="148">
        <f t="shared" si="15"/>
        <v>200</v>
      </c>
      <c r="Z35" s="148">
        <f t="shared" si="15"/>
        <v>0</v>
      </c>
      <c r="AA35" s="148">
        <f t="shared" si="15"/>
        <v>0</v>
      </c>
      <c r="AB35" s="209">
        <f t="shared" si="15"/>
        <v>100</v>
      </c>
      <c r="AC35" s="233">
        <f>SUM(AC36)</f>
        <v>100</v>
      </c>
    </row>
    <row r="36" spans="1:260" ht="42.75" hidden="1" customHeight="1" x14ac:dyDescent="0.25">
      <c r="B36" s="348" t="s">
        <v>638</v>
      </c>
      <c r="C36" s="348"/>
      <c r="D36" s="347" t="s">
        <v>9</v>
      </c>
      <c r="E36" s="347" t="s">
        <v>17</v>
      </c>
      <c r="F36" s="347" t="s">
        <v>22</v>
      </c>
      <c r="G36" s="332" t="s">
        <v>282</v>
      </c>
      <c r="H36" s="302">
        <v>100</v>
      </c>
      <c r="I36" s="302">
        <v>100</v>
      </c>
      <c r="J36" s="302">
        <v>100</v>
      </c>
      <c r="K36" s="133">
        <v>100</v>
      </c>
      <c r="L36" s="133"/>
      <c r="M36" s="319">
        <f>SUM(N36:O36)</f>
        <v>100</v>
      </c>
      <c r="N36" s="324">
        <v>100</v>
      </c>
      <c r="O36" s="324"/>
      <c r="P36" s="134">
        <v>100</v>
      </c>
      <c r="Q36" s="319"/>
      <c r="R36" s="325"/>
      <c r="S36" s="324"/>
      <c r="T36" s="324"/>
      <c r="U36" s="134">
        <v>200</v>
      </c>
      <c r="V36" s="319"/>
      <c r="W36" s="324"/>
      <c r="X36" s="324"/>
      <c r="Y36" s="134">
        <v>200</v>
      </c>
      <c r="Z36" s="302"/>
      <c r="AA36" s="324"/>
      <c r="AB36" s="124">
        <f>SUM(AC36:AD36)</f>
        <v>100</v>
      </c>
      <c r="AC36" s="234">
        <v>100</v>
      </c>
    </row>
    <row r="37" spans="1:260" ht="28.5" hidden="1" customHeight="1" x14ac:dyDescent="0.25">
      <c r="A37" s="34" t="s">
        <v>177</v>
      </c>
      <c r="B37" s="312" t="s">
        <v>376</v>
      </c>
      <c r="C37" s="355"/>
      <c r="D37" s="146"/>
      <c r="E37" s="146"/>
      <c r="F37" s="146"/>
      <c r="G37" s="147" t="s">
        <v>52</v>
      </c>
      <c r="H37" s="148">
        <f t="shared" ref="H37:AC37" si="16">SUM(H38+H46)</f>
        <v>61435.199999999997</v>
      </c>
      <c r="I37" s="148">
        <f t="shared" si="16"/>
        <v>58815</v>
      </c>
      <c r="J37" s="148">
        <f t="shared" si="16"/>
        <v>58815</v>
      </c>
      <c r="K37" s="148">
        <f t="shared" si="16"/>
        <v>34151.300000000003</v>
      </c>
      <c r="L37" s="148">
        <f t="shared" si="16"/>
        <v>0</v>
      </c>
      <c r="M37" s="148">
        <f t="shared" si="16"/>
        <v>34151.300000000003</v>
      </c>
      <c r="N37" s="148">
        <f t="shared" si="16"/>
        <v>34151.300000000003</v>
      </c>
      <c r="O37" s="148">
        <f t="shared" si="16"/>
        <v>0</v>
      </c>
      <c r="P37" s="148">
        <f t="shared" si="16"/>
        <v>69545.500000000015</v>
      </c>
      <c r="Q37" s="148">
        <f t="shared" si="16"/>
        <v>0</v>
      </c>
      <c r="R37" s="148">
        <f t="shared" si="16"/>
        <v>34687.800000000003</v>
      </c>
      <c r="S37" s="148">
        <f t="shared" si="16"/>
        <v>0</v>
      </c>
      <c r="T37" s="148">
        <f t="shared" si="16"/>
        <v>0</v>
      </c>
      <c r="U37" s="148">
        <f t="shared" si="16"/>
        <v>70545.500000000015</v>
      </c>
      <c r="V37" s="148">
        <f t="shared" si="16"/>
        <v>0</v>
      </c>
      <c r="W37" s="148">
        <f t="shared" si="16"/>
        <v>3476.3</v>
      </c>
      <c r="X37" s="148">
        <f t="shared" si="16"/>
        <v>0</v>
      </c>
      <c r="Y37" s="148">
        <f t="shared" si="16"/>
        <v>69545.500000000015</v>
      </c>
      <c r="Z37" s="148">
        <f t="shared" si="16"/>
        <v>3476.3</v>
      </c>
      <c r="AA37" s="148">
        <f t="shared" si="16"/>
        <v>0</v>
      </c>
      <c r="AB37" s="107">
        <f t="shared" si="16"/>
        <v>0</v>
      </c>
      <c r="AC37" s="107">
        <f t="shared" si="16"/>
        <v>0</v>
      </c>
    </row>
    <row r="38" spans="1:260" ht="18.75" hidden="1" customHeight="1" x14ac:dyDescent="0.25">
      <c r="B38" s="356" t="s">
        <v>116</v>
      </c>
      <c r="C38" s="315"/>
      <c r="D38" s="328"/>
      <c r="E38" s="328"/>
      <c r="F38" s="328"/>
      <c r="G38" s="318" t="s">
        <v>446</v>
      </c>
      <c r="H38" s="319">
        <f>SUM(H39:H45)</f>
        <v>57258.2</v>
      </c>
      <c r="I38" s="319">
        <f>SUM(I39:I45)</f>
        <v>57638</v>
      </c>
      <c r="J38" s="319">
        <f t="shared" ref="J38:AB38" si="17">SUM(J39:J45)</f>
        <v>57638</v>
      </c>
      <c r="K38" s="319">
        <f t="shared" si="17"/>
        <v>29974.3</v>
      </c>
      <c r="L38" s="319">
        <f t="shared" si="17"/>
        <v>0</v>
      </c>
      <c r="M38" s="319">
        <f t="shared" si="17"/>
        <v>29974.3</v>
      </c>
      <c r="N38" s="319">
        <f t="shared" si="17"/>
        <v>29974.3</v>
      </c>
      <c r="O38" s="319">
        <f t="shared" si="17"/>
        <v>0</v>
      </c>
      <c r="P38" s="319">
        <f t="shared" si="17"/>
        <v>66069.200000000012</v>
      </c>
      <c r="Q38" s="319">
        <f t="shared" si="17"/>
        <v>0</v>
      </c>
      <c r="R38" s="319">
        <f t="shared" si="17"/>
        <v>31211.5</v>
      </c>
      <c r="S38" s="319">
        <f t="shared" si="17"/>
        <v>0</v>
      </c>
      <c r="T38" s="319">
        <f t="shared" si="17"/>
        <v>0</v>
      </c>
      <c r="U38" s="319">
        <f t="shared" si="17"/>
        <v>67069.200000000012</v>
      </c>
      <c r="V38" s="319">
        <f t="shared" si="17"/>
        <v>0</v>
      </c>
      <c r="W38" s="319">
        <f t="shared" si="17"/>
        <v>0</v>
      </c>
      <c r="X38" s="319">
        <f t="shared" si="17"/>
        <v>0</v>
      </c>
      <c r="Y38" s="319">
        <f t="shared" si="17"/>
        <v>66069.200000000012</v>
      </c>
      <c r="Z38" s="319">
        <f t="shared" si="17"/>
        <v>0</v>
      </c>
      <c r="AA38" s="319">
        <f t="shared" si="17"/>
        <v>0</v>
      </c>
      <c r="AB38" s="210">
        <f t="shared" si="17"/>
        <v>0</v>
      </c>
      <c r="AC38" s="246"/>
    </row>
    <row r="39" spans="1:260" ht="60" hidden="1" customHeight="1" x14ac:dyDescent="0.25">
      <c r="B39" s="349" t="s">
        <v>475</v>
      </c>
      <c r="C39" s="348"/>
      <c r="D39" s="347" t="s">
        <v>363</v>
      </c>
      <c r="E39" s="347" t="s">
        <v>12</v>
      </c>
      <c r="F39" s="347" t="s">
        <v>22</v>
      </c>
      <c r="G39" s="354" t="s">
        <v>283</v>
      </c>
      <c r="H39" s="302">
        <v>28853.7</v>
      </c>
      <c r="I39" s="302">
        <v>29084.7</v>
      </c>
      <c r="J39" s="302">
        <v>29084.7</v>
      </c>
      <c r="K39" s="133">
        <v>757</v>
      </c>
      <c r="L39" s="133"/>
      <c r="M39" s="319">
        <f t="shared" ref="M39:M45" si="18">SUM(N39:O39)</f>
        <v>757</v>
      </c>
      <c r="N39" s="324">
        <v>757</v>
      </c>
      <c r="O39" s="324"/>
      <c r="P39" s="134">
        <v>31739.9</v>
      </c>
      <c r="Q39" s="319"/>
      <c r="R39" s="325"/>
      <c r="S39" s="324"/>
      <c r="T39" s="324"/>
      <c r="U39" s="134">
        <v>31739.9</v>
      </c>
      <c r="V39" s="319"/>
      <c r="W39" s="324"/>
      <c r="X39" s="324"/>
      <c r="Y39" s="134">
        <v>31739.9</v>
      </c>
      <c r="Z39" s="324"/>
      <c r="AA39" s="324"/>
      <c r="AB39" s="124"/>
      <c r="AC39" s="234"/>
    </row>
    <row r="40" spans="1:260" ht="43.5" hidden="1" customHeight="1" x14ac:dyDescent="0.25">
      <c r="B40" s="349" t="s">
        <v>379</v>
      </c>
      <c r="C40" s="348"/>
      <c r="D40" s="347" t="s">
        <v>9</v>
      </c>
      <c r="E40" s="347" t="s">
        <v>12</v>
      </c>
      <c r="F40" s="347" t="s">
        <v>22</v>
      </c>
      <c r="G40" s="354" t="s">
        <v>283</v>
      </c>
      <c r="H40" s="302"/>
      <c r="I40" s="302"/>
      <c r="J40" s="302"/>
      <c r="K40" s="133">
        <v>26948.3</v>
      </c>
      <c r="L40" s="133"/>
      <c r="M40" s="319">
        <f t="shared" si="18"/>
        <v>26948.3</v>
      </c>
      <c r="N40" s="324">
        <v>26948.3</v>
      </c>
      <c r="O40" s="324"/>
      <c r="P40" s="134"/>
      <c r="Q40" s="319"/>
      <c r="R40" s="325"/>
      <c r="S40" s="324"/>
      <c r="T40" s="324"/>
      <c r="U40" s="134"/>
      <c r="V40" s="319"/>
      <c r="W40" s="324"/>
      <c r="X40" s="324"/>
      <c r="Y40" s="134"/>
      <c r="Z40" s="302"/>
      <c r="AA40" s="324"/>
      <c r="AB40" s="124"/>
      <c r="AC40" s="234"/>
    </row>
    <row r="41" spans="1:260" ht="51" hidden="1" customHeight="1" x14ac:dyDescent="0.25">
      <c r="B41" s="349" t="s">
        <v>476</v>
      </c>
      <c r="C41" s="348"/>
      <c r="D41" s="347" t="s">
        <v>9</v>
      </c>
      <c r="E41" s="347" t="s">
        <v>12</v>
      </c>
      <c r="F41" s="347" t="s">
        <v>21</v>
      </c>
      <c r="G41" s="354" t="s">
        <v>284</v>
      </c>
      <c r="H41" s="302">
        <v>601.20000000000005</v>
      </c>
      <c r="I41" s="302">
        <v>601.20000000000005</v>
      </c>
      <c r="J41" s="302">
        <v>601.20000000000005</v>
      </c>
      <c r="K41" s="324">
        <v>358</v>
      </c>
      <c r="L41" s="324"/>
      <c r="M41" s="319">
        <f t="shared" si="18"/>
        <v>358</v>
      </c>
      <c r="N41" s="324">
        <v>358</v>
      </c>
      <c r="O41" s="324"/>
      <c r="P41" s="134">
        <v>850</v>
      </c>
      <c r="Q41" s="319"/>
      <c r="R41" s="325">
        <v>650</v>
      </c>
      <c r="S41" s="324"/>
      <c r="T41" s="324"/>
      <c r="U41" s="134">
        <v>850</v>
      </c>
      <c r="V41" s="319"/>
      <c r="W41" s="324"/>
      <c r="X41" s="324"/>
      <c r="Y41" s="134">
        <v>850</v>
      </c>
      <c r="Z41" s="324"/>
      <c r="AA41" s="324"/>
      <c r="AB41" s="124"/>
      <c r="AC41" s="234"/>
    </row>
    <row r="42" spans="1:260" ht="65.25" hidden="1" customHeight="1" x14ac:dyDescent="0.25">
      <c r="B42" s="349" t="s">
        <v>477</v>
      </c>
      <c r="C42" s="348"/>
      <c r="D42" s="347" t="s">
        <v>9</v>
      </c>
      <c r="E42" s="347" t="s">
        <v>12</v>
      </c>
      <c r="F42" s="347" t="s">
        <v>21</v>
      </c>
      <c r="G42" s="354" t="s">
        <v>284</v>
      </c>
      <c r="H42" s="302">
        <v>335</v>
      </c>
      <c r="I42" s="302">
        <v>0</v>
      </c>
      <c r="J42" s="302">
        <v>0</v>
      </c>
      <c r="K42" s="324">
        <v>306</v>
      </c>
      <c r="L42" s="324"/>
      <c r="M42" s="319">
        <f t="shared" si="18"/>
        <v>306</v>
      </c>
      <c r="N42" s="324">
        <v>306</v>
      </c>
      <c r="O42" s="324"/>
      <c r="P42" s="134">
        <v>332.3</v>
      </c>
      <c r="Q42" s="319"/>
      <c r="R42" s="325"/>
      <c r="S42" s="324"/>
      <c r="T42" s="324"/>
      <c r="U42" s="134">
        <v>332.3</v>
      </c>
      <c r="V42" s="319"/>
      <c r="W42" s="324"/>
      <c r="X42" s="324"/>
      <c r="Y42" s="134">
        <v>332.3</v>
      </c>
      <c r="Z42" s="338"/>
      <c r="AA42" s="324"/>
      <c r="AB42" s="124"/>
      <c r="AC42" s="234"/>
    </row>
    <row r="43" spans="1:260" ht="65.25" hidden="1" customHeight="1" x14ac:dyDescent="0.25">
      <c r="B43" s="349" t="s">
        <v>478</v>
      </c>
      <c r="C43" s="348"/>
      <c r="D43" s="347" t="s">
        <v>363</v>
      </c>
      <c r="E43" s="347" t="s">
        <v>11</v>
      </c>
      <c r="F43" s="347" t="s">
        <v>17</v>
      </c>
      <c r="G43" s="354" t="s">
        <v>284</v>
      </c>
      <c r="H43" s="302">
        <v>1710.5</v>
      </c>
      <c r="I43" s="302">
        <v>1710.5</v>
      </c>
      <c r="J43" s="302">
        <v>1710.5</v>
      </c>
      <c r="K43" s="324">
        <v>1605</v>
      </c>
      <c r="L43" s="324"/>
      <c r="M43" s="319">
        <f t="shared" si="18"/>
        <v>1605</v>
      </c>
      <c r="N43" s="324">
        <v>1605</v>
      </c>
      <c r="O43" s="324"/>
      <c r="P43" s="134">
        <v>1742.6</v>
      </c>
      <c r="Q43" s="319"/>
      <c r="R43" s="325"/>
      <c r="S43" s="324"/>
      <c r="T43" s="324"/>
      <c r="U43" s="134">
        <v>1742.6</v>
      </c>
      <c r="V43" s="319"/>
      <c r="W43" s="324"/>
      <c r="X43" s="324"/>
      <c r="Y43" s="134">
        <v>1742.6</v>
      </c>
      <c r="Z43" s="324"/>
      <c r="AA43" s="324"/>
      <c r="AB43" s="124"/>
      <c r="AC43" s="234"/>
    </row>
    <row r="44" spans="1:260" customFormat="1" ht="32.25" hidden="1" customHeight="1" x14ac:dyDescent="0.25">
      <c r="A44" s="1"/>
      <c r="B44" s="151" t="s">
        <v>389</v>
      </c>
      <c r="C44" s="357"/>
      <c r="D44" s="358" t="s">
        <v>9</v>
      </c>
      <c r="E44" s="152" t="s">
        <v>16</v>
      </c>
      <c r="F44" s="152" t="s">
        <v>8</v>
      </c>
      <c r="G44" s="152" t="s">
        <v>346</v>
      </c>
      <c r="H44" s="359">
        <v>25757.8</v>
      </c>
      <c r="I44" s="359">
        <v>26241.599999999999</v>
      </c>
      <c r="J44" s="302">
        <v>26241.599999999999</v>
      </c>
      <c r="K44" s="324"/>
      <c r="L44" s="324"/>
      <c r="M44" s="360">
        <f t="shared" si="18"/>
        <v>0</v>
      </c>
      <c r="N44" s="324"/>
      <c r="O44" s="324"/>
      <c r="P44" s="134">
        <v>31404.400000000001</v>
      </c>
      <c r="Q44" s="360"/>
      <c r="R44" s="361">
        <v>30561.5</v>
      </c>
      <c r="S44" s="324"/>
      <c r="T44" s="324"/>
      <c r="U44" s="134">
        <v>31404.400000000001</v>
      </c>
      <c r="V44" s="360"/>
      <c r="W44" s="324"/>
      <c r="X44" s="324"/>
      <c r="Y44" s="134">
        <v>31404.400000000001</v>
      </c>
      <c r="Z44" s="338"/>
      <c r="AA44" s="324"/>
      <c r="AB44" s="212">
        <f>SUM(AC44:AD44)</f>
        <v>0</v>
      </c>
      <c r="AC44" s="23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</row>
    <row r="45" spans="1:260" ht="45" hidden="1" customHeight="1" x14ac:dyDescent="0.25">
      <c r="B45" s="349" t="s">
        <v>380</v>
      </c>
      <c r="C45" s="348"/>
      <c r="D45" s="347" t="s">
        <v>25</v>
      </c>
      <c r="E45" s="347" t="s">
        <v>12</v>
      </c>
      <c r="F45" s="347" t="s">
        <v>21</v>
      </c>
      <c r="G45" s="354" t="s">
        <v>230</v>
      </c>
      <c r="H45" s="302"/>
      <c r="I45" s="302"/>
      <c r="J45" s="302">
        <v>0</v>
      </c>
      <c r="K45" s="324"/>
      <c r="L45" s="324"/>
      <c r="M45" s="319">
        <f t="shared" si="18"/>
        <v>0</v>
      </c>
      <c r="N45" s="324"/>
      <c r="O45" s="324"/>
      <c r="P45" s="134"/>
      <c r="Q45" s="319"/>
      <c r="R45" s="325"/>
      <c r="S45" s="133"/>
      <c r="T45" s="324"/>
      <c r="U45" s="362">
        <v>1000</v>
      </c>
      <c r="V45" s="319"/>
      <c r="W45" s="133"/>
      <c r="X45" s="324"/>
      <c r="Y45" s="134"/>
      <c r="Z45" s="324"/>
      <c r="AA45" s="324"/>
      <c r="AB45" s="124"/>
      <c r="AC45" s="234"/>
    </row>
    <row r="46" spans="1:260" ht="23.25" hidden="1" customHeight="1" x14ac:dyDescent="0.25">
      <c r="B46" s="356" t="s">
        <v>117</v>
      </c>
      <c r="C46" s="315"/>
      <c r="D46" s="328"/>
      <c r="E46" s="328"/>
      <c r="F46" s="328"/>
      <c r="G46" s="318" t="s">
        <v>118</v>
      </c>
      <c r="H46" s="319">
        <f>SUM(H48+H47)</f>
        <v>4177</v>
      </c>
      <c r="I46" s="319">
        <f>SUM(I48+I47)</f>
        <v>1177</v>
      </c>
      <c r="J46" s="319">
        <f>SUM(J48+J47)</f>
        <v>1177</v>
      </c>
      <c r="K46" s="319">
        <f>K47</f>
        <v>4177</v>
      </c>
      <c r="L46" s="319">
        <f>L47</f>
        <v>0</v>
      </c>
      <c r="M46" s="319">
        <f>M47</f>
        <v>4177</v>
      </c>
      <c r="N46" s="319">
        <f>N47</f>
        <v>4177</v>
      </c>
      <c r="O46" s="319">
        <f>O47</f>
        <v>0</v>
      </c>
      <c r="P46" s="319">
        <f>SUM(P48+P47)</f>
        <v>3476.3</v>
      </c>
      <c r="Q46" s="319">
        <f>SUM(Q48+Q47)</f>
        <v>0</v>
      </c>
      <c r="R46" s="319">
        <f>SUM(R48+R47)</f>
        <v>3476.3</v>
      </c>
      <c r="S46" s="319">
        <f>S47</f>
        <v>0</v>
      </c>
      <c r="T46" s="319">
        <f>T47</f>
        <v>0</v>
      </c>
      <c r="U46" s="319">
        <f>SUM(U48+U47)</f>
        <v>3476.3</v>
      </c>
      <c r="V46" s="319">
        <f>V47</f>
        <v>0</v>
      </c>
      <c r="W46" s="319">
        <f>W47</f>
        <v>3476.3</v>
      </c>
      <c r="X46" s="319">
        <f>X47</f>
        <v>0</v>
      </c>
      <c r="Y46" s="319">
        <f>SUM(Y48+Y47)</f>
        <v>3476.3</v>
      </c>
      <c r="Z46" s="319">
        <f>SUM(Z48+Z47)</f>
        <v>3476.3</v>
      </c>
      <c r="AA46" s="319">
        <f>SUM(AA48)</f>
        <v>0</v>
      </c>
      <c r="AB46" s="210">
        <f>SUM(AB48)</f>
        <v>0</v>
      </c>
      <c r="AC46" s="234"/>
    </row>
    <row r="47" spans="1:260" ht="46.5" hidden="1" customHeight="1" x14ac:dyDescent="0.25">
      <c r="B47" s="349" t="s">
        <v>479</v>
      </c>
      <c r="C47" s="348"/>
      <c r="D47" s="347" t="s">
        <v>362</v>
      </c>
      <c r="E47" s="347" t="s">
        <v>21</v>
      </c>
      <c r="F47" s="347" t="s">
        <v>12</v>
      </c>
      <c r="G47" s="354" t="s">
        <v>231</v>
      </c>
      <c r="H47" s="302">
        <v>4177</v>
      </c>
      <c r="I47" s="302">
        <v>1177</v>
      </c>
      <c r="J47" s="302">
        <v>1177</v>
      </c>
      <c r="K47" s="324">
        <v>4177</v>
      </c>
      <c r="L47" s="324"/>
      <c r="M47" s="319">
        <f>SUM(N47:O47)</f>
        <v>4177</v>
      </c>
      <c r="N47" s="324">
        <v>4177</v>
      </c>
      <c r="O47" s="324"/>
      <c r="P47" s="134">
        <v>3476.3</v>
      </c>
      <c r="Q47" s="319"/>
      <c r="R47" s="325">
        <v>3476.3</v>
      </c>
      <c r="S47" s="324"/>
      <c r="T47" s="324"/>
      <c r="U47" s="134">
        <v>3476.3</v>
      </c>
      <c r="V47" s="319"/>
      <c r="W47" s="324">
        <v>3476.3</v>
      </c>
      <c r="X47" s="324"/>
      <c r="Y47" s="134">
        <v>3476.3</v>
      </c>
      <c r="Z47" s="324">
        <v>3476.3</v>
      </c>
      <c r="AA47" s="324"/>
      <c r="AB47" s="124"/>
      <c r="AC47" s="234"/>
    </row>
    <row r="48" spans="1:260" s="101" customFormat="1" ht="46.5" hidden="1" customHeight="1" x14ac:dyDescent="0.25">
      <c r="B48" s="363" t="s">
        <v>205</v>
      </c>
      <c r="C48" s="364"/>
      <c r="D48" s="365" t="s">
        <v>25</v>
      </c>
      <c r="E48" s="365" t="s">
        <v>21</v>
      </c>
      <c r="F48" s="365" t="s">
        <v>12</v>
      </c>
      <c r="G48" s="366" t="s">
        <v>231</v>
      </c>
      <c r="H48" s="325"/>
      <c r="I48" s="325"/>
      <c r="J48" s="319"/>
      <c r="K48" s="367"/>
      <c r="L48" s="367"/>
      <c r="M48" s="368">
        <f>SUM(N48:O48)</f>
        <v>0</v>
      </c>
      <c r="N48" s="367"/>
      <c r="O48" s="367"/>
      <c r="P48" s="134"/>
      <c r="Q48" s="368">
        <f>SUM(S48:T48)</f>
        <v>0</v>
      </c>
      <c r="R48" s="325"/>
      <c r="S48" s="367"/>
      <c r="T48" s="367"/>
      <c r="U48" s="368"/>
      <c r="V48" s="368">
        <f>SUM(W48:X48)</f>
        <v>0</v>
      </c>
      <c r="W48" s="367"/>
      <c r="X48" s="367"/>
      <c r="Y48" s="134">
        <f>SUM(Z48)</f>
        <v>0</v>
      </c>
      <c r="Z48" s="367"/>
      <c r="AA48" s="367"/>
      <c r="AB48" s="213"/>
      <c r="AC48" s="236"/>
    </row>
    <row r="49" spans="1:32" ht="46.5" hidden="1" customHeight="1" x14ac:dyDescent="0.25">
      <c r="B49" s="356" t="s">
        <v>241</v>
      </c>
      <c r="C49" s="369"/>
      <c r="D49" s="328"/>
      <c r="E49" s="328"/>
      <c r="F49" s="328"/>
      <c r="G49" s="318" t="s">
        <v>242</v>
      </c>
      <c r="H49" s="319"/>
      <c r="I49" s="319"/>
      <c r="J49" s="319"/>
      <c r="K49" s="319"/>
      <c r="L49" s="319"/>
      <c r="M49" s="319">
        <f>SUM(N49:O49)</f>
        <v>0</v>
      </c>
      <c r="N49" s="319"/>
      <c r="O49" s="319"/>
      <c r="P49" s="319"/>
      <c r="Q49" s="319">
        <f>SUM(S49:T49)</f>
        <v>0</v>
      </c>
      <c r="R49" s="319"/>
      <c r="S49" s="319"/>
      <c r="T49" s="319"/>
      <c r="U49" s="319"/>
      <c r="V49" s="319">
        <f>SUM(W49:X49)</f>
        <v>0</v>
      </c>
      <c r="W49" s="319"/>
      <c r="X49" s="319"/>
      <c r="Y49" s="319">
        <f>SUM(Z49)</f>
        <v>0</v>
      </c>
      <c r="Z49" s="319"/>
      <c r="AA49" s="319"/>
      <c r="AB49" s="210"/>
      <c r="AC49" s="234"/>
    </row>
    <row r="50" spans="1:32" ht="32.25" hidden="1" customHeight="1" x14ac:dyDescent="0.25">
      <c r="B50" s="342" t="s">
        <v>639</v>
      </c>
      <c r="C50" s="370"/>
      <c r="D50" s="146"/>
      <c r="E50" s="146"/>
      <c r="F50" s="146"/>
      <c r="G50" s="147" t="s">
        <v>53</v>
      </c>
      <c r="H50" s="148" t="e">
        <f t="shared" ref="H50:AA50" si="19">SUM(H51+H62+H65)</f>
        <v>#REF!</v>
      </c>
      <c r="I50" s="148" t="e">
        <f t="shared" si="19"/>
        <v>#REF!</v>
      </c>
      <c r="J50" s="148">
        <f t="shared" si="19"/>
        <v>292395.59999999998</v>
      </c>
      <c r="K50" s="148">
        <f t="shared" si="19"/>
        <v>264900.2</v>
      </c>
      <c r="L50" s="148">
        <f t="shared" si="19"/>
        <v>3784.6000000000004</v>
      </c>
      <c r="M50" s="148">
        <f t="shared" si="19"/>
        <v>278803.59999999998</v>
      </c>
      <c r="N50" s="148">
        <f t="shared" si="19"/>
        <v>270538.40000000002</v>
      </c>
      <c r="O50" s="148">
        <f t="shared" si="19"/>
        <v>8265.2000000000007</v>
      </c>
      <c r="P50" s="148">
        <f t="shared" si="19"/>
        <v>256399.69999999998</v>
      </c>
      <c r="Q50" s="148">
        <f t="shared" si="19"/>
        <v>326840.59999999998</v>
      </c>
      <c r="R50" s="148">
        <f t="shared" si="19"/>
        <v>0</v>
      </c>
      <c r="S50" s="148">
        <f t="shared" si="19"/>
        <v>46355.5</v>
      </c>
      <c r="T50" s="148">
        <f t="shared" si="19"/>
        <v>40527.4</v>
      </c>
      <c r="U50" s="148">
        <f t="shared" si="19"/>
        <v>255830.99999999997</v>
      </c>
      <c r="V50" s="148">
        <f t="shared" si="19"/>
        <v>0</v>
      </c>
      <c r="W50" s="148">
        <f t="shared" si="19"/>
        <v>0</v>
      </c>
      <c r="X50" s="148">
        <f t="shared" si="19"/>
        <v>3148.5</v>
      </c>
      <c r="Y50" s="148">
        <f t="shared" si="19"/>
        <v>253440.89999999997</v>
      </c>
      <c r="Z50" s="148">
        <f t="shared" si="19"/>
        <v>0</v>
      </c>
      <c r="AA50" s="148">
        <f t="shared" si="19"/>
        <v>2524.6</v>
      </c>
      <c r="AB50" s="209" t="e">
        <f>SUM(AB51+AB62+#REF!+AB65)</f>
        <v>#REF!</v>
      </c>
      <c r="AC50" s="233">
        <f>SUM(AC51:AC90)</f>
        <v>286369</v>
      </c>
      <c r="AD50" s="6">
        <f>SUM(R50+T50)</f>
        <v>40527.4</v>
      </c>
      <c r="AE50" s="6">
        <f>SUM(U50+X50)</f>
        <v>258979.49999999997</v>
      </c>
      <c r="AF50" s="6">
        <f>SUM(Y50+AA50)</f>
        <v>255965.49999999997</v>
      </c>
    </row>
    <row r="51" spans="1:32" ht="30.75" hidden="1" customHeight="1" x14ac:dyDescent="0.25">
      <c r="B51" s="356" t="s">
        <v>28</v>
      </c>
      <c r="C51" s="371"/>
      <c r="D51" s="328"/>
      <c r="E51" s="328"/>
      <c r="F51" s="328"/>
      <c r="G51" s="318" t="s">
        <v>54</v>
      </c>
      <c r="H51" s="319">
        <f t="shared" ref="H51:AB51" si="20">SUM(H52:H61)</f>
        <v>4149.1000000000004</v>
      </c>
      <c r="I51" s="319">
        <f t="shared" si="20"/>
        <v>0</v>
      </c>
      <c r="J51" s="319">
        <f t="shared" si="20"/>
        <v>4908.7</v>
      </c>
      <c r="K51" s="319">
        <f t="shared" si="20"/>
        <v>1655</v>
      </c>
      <c r="L51" s="319">
        <f t="shared" si="20"/>
        <v>3711.6000000000004</v>
      </c>
      <c r="M51" s="319">
        <f t="shared" si="20"/>
        <v>8819.7999999999993</v>
      </c>
      <c r="N51" s="319">
        <f t="shared" si="20"/>
        <v>5108.2</v>
      </c>
      <c r="O51" s="319">
        <f t="shared" si="20"/>
        <v>3711.6000000000004</v>
      </c>
      <c r="P51" s="319">
        <f t="shared" si="20"/>
        <v>9679.6</v>
      </c>
      <c r="Q51" s="319">
        <f t="shared" si="20"/>
        <v>0</v>
      </c>
      <c r="R51" s="319">
        <f t="shared" si="20"/>
        <v>0</v>
      </c>
      <c r="S51" s="319">
        <f t="shared" si="20"/>
        <v>0</v>
      </c>
      <c r="T51" s="319">
        <f t="shared" si="20"/>
        <v>2255.8000000000002</v>
      </c>
      <c r="U51" s="319">
        <f t="shared" si="20"/>
        <v>5984.5999999999995</v>
      </c>
      <c r="V51" s="319">
        <f t="shared" si="20"/>
        <v>0</v>
      </c>
      <c r="W51" s="319">
        <f t="shared" si="20"/>
        <v>0</v>
      </c>
      <c r="X51" s="319">
        <f t="shared" si="20"/>
        <v>3148.5</v>
      </c>
      <c r="Y51" s="319">
        <f t="shared" si="20"/>
        <v>3594.5</v>
      </c>
      <c r="Z51" s="319">
        <f t="shared" si="20"/>
        <v>0</v>
      </c>
      <c r="AA51" s="319">
        <f t="shared" si="20"/>
        <v>2524.6</v>
      </c>
      <c r="AB51" s="210">
        <f t="shared" si="20"/>
        <v>0</v>
      </c>
      <c r="AC51" s="234"/>
    </row>
    <row r="52" spans="1:32" ht="78" hidden="1" customHeight="1" x14ac:dyDescent="0.25">
      <c r="B52" s="348" t="s">
        <v>640</v>
      </c>
      <c r="C52" s="348"/>
      <c r="D52" s="347" t="s">
        <v>9</v>
      </c>
      <c r="E52" s="347" t="s">
        <v>19</v>
      </c>
      <c r="F52" s="347" t="s">
        <v>12</v>
      </c>
      <c r="G52" s="354" t="s">
        <v>232</v>
      </c>
      <c r="H52" s="302">
        <v>120.6</v>
      </c>
      <c r="I52" s="302"/>
      <c r="J52" s="359">
        <v>120.6</v>
      </c>
      <c r="K52" s="324">
        <v>186.6</v>
      </c>
      <c r="L52" s="324"/>
      <c r="M52" s="319">
        <f>SUM(N52:O52)</f>
        <v>186.6</v>
      </c>
      <c r="N52" s="324">
        <v>186.6</v>
      </c>
      <c r="O52" s="324"/>
      <c r="P52" s="134">
        <v>168.2</v>
      </c>
      <c r="Q52" s="319"/>
      <c r="R52" s="325"/>
      <c r="S52" s="372"/>
      <c r="T52" s="373"/>
      <c r="U52" s="374">
        <v>228.2</v>
      </c>
      <c r="V52" s="319"/>
      <c r="W52" s="372"/>
      <c r="X52" s="372"/>
      <c r="Y52" s="134">
        <v>222.8</v>
      </c>
      <c r="Z52" s="372"/>
      <c r="AA52" s="372"/>
      <c r="AB52" s="124"/>
      <c r="AC52" s="234">
        <v>120.6</v>
      </c>
    </row>
    <row r="53" spans="1:32" ht="79.5" hidden="1" customHeight="1" x14ac:dyDescent="0.25">
      <c r="A53" s="34">
        <v>521</v>
      </c>
      <c r="B53" s="348" t="s">
        <v>641</v>
      </c>
      <c r="C53" s="348"/>
      <c r="D53" s="347" t="s">
        <v>9</v>
      </c>
      <c r="E53" s="347" t="s">
        <v>19</v>
      </c>
      <c r="F53" s="347" t="s">
        <v>12</v>
      </c>
      <c r="G53" s="375" t="s">
        <v>480</v>
      </c>
      <c r="H53" s="302">
        <v>683.5</v>
      </c>
      <c r="I53" s="302"/>
      <c r="J53" s="359">
        <v>159.1</v>
      </c>
      <c r="K53" s="324"/>
      <c r="L53" s="324">
        <v>1057.3</v>
      </c>
      <c r="M53" s="319">
        <f>SUM(N53:O53)</f>
        <v>1057.3</v>
      </c>
      <c r="N53" s="324"/>
      <c r="O53" s="324">
        <v>1057.3</v>
      </c>
      <c r="P53" s="134"/>
      <c r="Q53" s="319"/>
      <c r="R53" s="325"/>
      <c r="S53" s="372"/>
      <c r="T53" s="376">
        <v>953</v>
      </c>
      <c r="U53" s="374"/>
      <c r="V53" s="319"/>
      <c r="W53" s="372"/>
      <c r="X53" s="377">
        <v>1293.2</v>
      </c>
      <c r="Y53" s="134"/>
      <c r="Z53" s="372"/>
      <c r="AA53" s="377">
        <v>1262.8</v>
      </c>
      <c r="AB53" s="124"/>
      <c r="AC53" s="234"/>
    </row>
    <row r="54" spans="1:32" ht="69.75" hidden="1" customHeight="1" x14ac:dyDescent="0.25">
      <c r="B54" s="334" t="s">
        <v>642</v>
      </c>
      <c r="C54" s="348"/>
      <c r="D54" s="347" t="s">
        <v>9</v>
      </c>
      <c r="E54" s="347" t="s">
        <v>19</v>
      </c>
      <c r="F54" s="347" t="s">
        <v>12</v>
      </c>
      <c r="G54" s="354" t="s">
        <v>232</v>
      </c>
      <c r="H54" s="302">
        <v>2103</v>
      </c>
      <c r="I54" s="302"/>
      <c r="J54" s="359">
        <v>776.2</v>
      </c>
      <c r="K54" s="324">
        <v>1000</v>
      </c>
      <c r="L54" s="324"/>
      <c r="M54" s="319">
        <f>SUM(N54:O54)</f>
        <v>4453.2</v>
      </c>
      <c r="N54" s="324">
        <v>4453.2</v>
      </c>
      <c r="O54" s="324"/>
      <c r="P54" s="134">
        <v>853</v>
      </c>
      <c r="Q54" s="319"/>
      <c r="R54" s="325"/>
      <c r="S54" s="372"/>
      <c r="T54" s="373"/>
      <c r="U54" s="374">
        <v>649</v>
      </c>
      <c r="V54" s="319"/>
      <c r="W54" s="372"/>
      <c r="X54" s="372"/>
      <c r="Y54" s="134">
        <v>649</v>
      </c>
      <c r="Z54" s="372"/>
      <c r="AA54" s="372"/>
      <c r="AB54" s="124"/>
      <c r="AC54" s="234">
        <v>1000</v>
      </c>
    </row>
    <row r="55" spans="1:32" ht="105" hidden="1" customHeight="1" x14ac:dyDescent="0.25">
      <c r="B55" s="334" t="s">
        <v>643</v>
      </c>
      <c r="C55" s="348"/>
      <c r="D55" s="347"/>
      <c r="E55" s="347"/>
      <c r="F55" s="347"/>
      <c r="G55" s="354"/>
      <c r="H55" s="302"/>
      <c r="I55" s="302"/>
      <c r="J55" s="359">
        <v>1223.3</v>
      </c>
      <c r="K55" s="324"/>
      <c r="L55" s="324"/>
      <c r="M55" s="319"/>
      <c r="N55" s="324"/>
      <c r="O55" s="324"/>
      <c r="P55" s="134">
        <v>937.9</v>
      </c>
      <c r="Q55" s="319"/>
      <c r="R55" s="325"/>
      <c r="S55" s="372"/>
      <c r="T55" s="373"/>
      <c r="U55" s="374">
        <v>500</v>
      </c>
      <c r="V55" s="319"/>
      <c r="W55" s="372"/>
      <c r="X55" s="372"/>
      <c r="Y55" s="134">
        <v>500</v>
      </c>
      <c r="Z55" s="372"/>
      <c r="AA55" s="372"/>
      <c r="AB55" s="124"/>
      <c r="AC55" s="234"/>
    </row>
    <row r="56" spans="1:32" ht="96.75" hidden="1" customHeight="1" x14ac:dyDescent="0.25">
      <c r="B56" s="334" t="s">
        <v>644</v>
      </c>
      <c r="C56" s="348"/>
      <c r="D56" s="347"/>
      <c r="E56" s="347"/>
      <c r="F56" s="347"/>
      <c r="G56" s="354"/>
      <c r="H56" s="302"/>
      <c r="I56" s="302"/>
      <c r="J56" s="359">
        <v>1389</v>
      </c>
      <c r="K56" s="324"/>
      <c r="L56" s="324"/>
      <c r="M56" s="319"/>
      <c r="N56" s="324"/>
      <c r="O56" s="324"/>
      <c r="P56" s="134">
        <v>5490.6</v>
      </c>
      <c r="Q56" s="319"/>
      <c r="R56" s="325"/>
      <c r="S56" s="372"/>
      <c r="T56" s="373"/>
      <c r="U56" s="374">
        <v>2000</v>
      </c>
      <c r="V56" s="319"/>
      <c r="W56" s="372"/>
      <c r="X56" s="372"/>
      <c r="Y56" s="134">
        <v>2000</v>
      </c>
      <c r="Z56" s="372"/>
      <c r="AA56" s="372"/>
      <c r="AB56" s="124"/>
      <c r="AC56" s="234"/>
    </row>
    <row r="57" spans="1:32" ht="101.25" hidden="1" customHeight="1" x14ac:dyDescent="0.25">
      <c r="A57" s="34">
        <v>520</v>
      </c>
      <c r="B57" s="348" t="s">
        <v>204</v>
      </c>
      <c r="C57" s="348"/>
      <c r="D57" s="347" t="s">
        <v>9</v>
      </c>
      <c r="E57" s="347" t="s">
        <v>19</v>
      </c>
      <c r="F57" s="347" t="s">
        <v>12</v>
      </c>
      <c r="G57" s="354" t="s">
        <v>200</v>
      </c>
      <c r="H57" s="302"/>
      <c r="I57" s="302"/>
      <c r="J57" s="359"/>
      <c r="K57" s="324"/>
      <c r="L57" s="324"/>
      <c r="M57" s="319">
        <f>SUM(N57:O57)</f>
        <v>0</v>
      </c>
      <c r="N57" s="324"/>
      <c r="O57" s="324"/>
      <c r="P57" s="134"/>
      <c r="Q57" s="319"/>
      <c r="R57" s="325"/>
      <c r="S57" s="372"/>
      <c r="T57" s="373"/>
      <c r="U57" s="374"/>
      <c r="V57" s="319"/>
      <c r="W57" s="372"/>
      <c r="X57" s="372"/>
      <c r="Y57" s="134"/>
      <c r="Z57" s="372"/>
      <c r="AA57" s="372"/>
      <c r="AB57" s="124"/>
      <c r="AC57" s="234"/>
    </row>
    <row r="58" spans="1:32" ht="70.5" hidden="1" customHeight="1" x14ac:dyDescent="0.25">
      <c r="A58" s="523"/>
      <c r="B58" s="348" t="s">
        <v>645</v>
      </c>
      <c r="C58" s="348"/>
      <c r="D58" s="347" t="s">
        <v>9</v>
      </c>
      <c r="E58" s="347" t="s">
        <v>16</v>
      </c>
      <c r="F58" s="347" t="s">
        <v>15</v>
      </c>
      <c r="G58" s="354" t="s">
        <v>228</v>
      </c>
      <c r="H58" s="302">
        <v>500</v>
      </c>
      <c r="I58" s="302"/>
      <c r="J58" s="359">
        <v>500</v>
      </c>
      <c r="K58" s="324"/>
      <c r="L58" s="324"/>
      <c r="M58" s="319">
        <f>SUM(N58:O58)</f>
        <v>0</v>
      </c>
      <c r="N58" s="372"/>
      <c r="O58" s="324"/>
      <c r="P58" s="524">
        <v>2000</v>
      </c>
      <c r="Q58" s="319"/>
      <c r="R58" s="325"/>
      <c r="S58" s="372"/>
      <c r="T58" s="372"/>
      <c r="U58" s="374">
        <v>2280</v>
      </c>
      <c r="V58" s="319"/>
      <c r="W58" s="372"/>
      <c r="X58" s="372"/>
      <c r="Y58" s="134"/>
      <c r="Z58" s="372"/>
      <c r="AA58" s="372"/>
      <c r="AB58" s="124"/>
      <c r="AC58" s="234"/>
    </row>
    <row r="59" spans="1:32" s="34" customFormat="1" ht="70.5" hidden="1" customHeight="1" x14ac:dyDescent="0.25">
      <c r="A59" s="34">
        <v>521</v>
      </c>
      <c r="B59" s="334" t="s">
        <v>646</v>
      </c>
      <c r="C59" s="334"/>
      <c r="D59" s="331" t="s">
        <v>9</v>
      </c>
      <c r="E59" s="331" t="s">
        <v>16</v>
      </c>
      <c r="F59" s="331" t="s">
        <v>15</v>
      </c>
      <c r="G59" s="336" t="s">
        <v>481</v>
      </c>
      <c r="H59" s="302">
        <v>617.70000000000005</v>
      </c>
      <c r="I59" s="302"/>
      <c r="J59" s="359">
        <v>617.70000000000005</v>
      </c>
      <c r="K59" s="133"/>
      <c r="L59" s="133">
        <v>2654.3</v>
      </c>
      <c r="M59" s="319">
        <f>SUM(N59:O59)</f>
        <v>2654.3</v>
      </c>
      <c r="N59" s="373"/>
      <c r="O59" s="133">
        <v>2654.3</v>
      </c>
      <c r="P59" s="134"/>
      <c r="Q59" s="319"/>
      <c r="R59" s="325"/>
      <c r="S59" s="373"/>
      <c r="T59" s="376">
        <v>1302.8</v>
      </c>
      <c r="U59" s="374"/>
      <c r="V59" s="319"/>
      <c r="W59" s="373"/>
      <c r="X59" s="376">
        <v>1855.3</v>
      </c>
      <c r="Y59" s="134"/>
      <c r="Z59" s="373"/>
      <c r="AA59" s="376">
        <v>1261.8</v>
      </c>
      <c r="AB59" s="124"/>
      <c r="AC59" s="237"/>
    </row>
    <row r="60" spans="1:32" s="34" customFormat="1" ht="69" hidden="1" customHeight="1" x14ac:dyDescent="0.25">
      <c r="B60" s="334" t="s">
        <v>647</v>
      </c>
      <c r="C60" s="334"/>
      <c r="D60" s="331" t="s">
        <v>9</v>
      </c>
      <c r="E60" s="331" t="s">
        <v>16</v>
      </c>
      <c r="F60" s="331" t="s">
        <v>15</v>
      </c>
      <c r="G60" s="332" t="s">
        <v>228</v>
      </c>
      <c r="H60" s="302">
        <v>109</v>
      </c>
      <c r="I60" s="302"/>
      <c r="J60" s="359">
        <v>109</v>
      </c>
      <c r="K60" s="133">
        <v>468.4</v>
      </c>
      <c r="L60" s="133"/>
      <c r="M60" s="319">
        <f>SUM(N60:O60)</f>
        <v>468.4</v>
      </c>
      <c r="N60" s="373">
        <v>468.4</v>
      </c>
      <c r="O60" s="133"/>
      <c r="P60" s="134">
        <v>229.9</v>
      </c>
      <c r="Q60" s="319"/>
      <c r="R60" s="325"/>
      <c r="S60" s="373"/>
      <c r="T60" s="373"/>
      <c r="U60" s="374">
        <v>327.39999999999998</v>
      </c>
      <c r="V60" s="319"/>
      <c r="W60" s="373"/>
      <c r="X60" s="373"/>
      <c r="Y60" s="134">
        <v>222.7</v>
      </c>
      <c r="Z60" s="373"/>
      <c r="AA60" s="373"/>
      <c r="AB60" s="124"/>
      <c r="AC60" s="237">
        <v>109</v>
      </c>
    </row>
    <row r="61" spans="1:32" s="34" customFormat="1" ht="91.5" hidden="1" customHeight="1" x14ac:dyDescent="0.25">
      <c r="A61" s="34">
        <v>540</v>
      </c>
      <c r="B61" s="334" t="s">
        <v>648</v>
      </c>
      <c r="C61" s="334"/>
      <c r="D61" s="331" t="s">
        <v>9</v>
      </c>
      <c r="E61" s="331" t="s">
        <v>19</v>
      </c>
      <c r="F61" s="331" t="s">
        <v>12</v>
      </c>
      <c r="G61" s="332" t="s">
        <v>482</v>
      </c>
      <c r="H61" s="302">
        <v>15.3</v>
      </c>
      <c r="I61" s="302"/>
      <c r="J61" s="359">
        <v>13.8</v>
      </c>
      <c r="K61" s="133"/>
      <c r="L61" s="133"/>
      <c r="M61" s="319">
        <f>SUM(N61:O61)</f>
        <v>0</v>
      </c>
      <c r="N61" s="373"/>
      <c r="O61" s="133"/>
      <c r="P61" s="134"/>
      <c r="Q61" s="319">
        <f>SUM(S61:T61)</f>
        <v>0</v>
      </c>
      <c r="R61" s="325"/>
      <c r="S61" s="373"/>
      <c r="T61" s="378"/>
      <c r="U61" s="374"/>
      <c r="V61" s="319"/>
      <c r="W61" s="373"/>
      <c r="X61" s="378"/>
      <c r="Y61" s="134"/>
      <c r="Z61" s="373"/>
      <c r="AA61" s="378"/>
      <c r="AB61" s="211"/>
      <c r="AC61" s="237"/>
    </row>
    <row r="62" spans="1:32" ht="30.75" hidden="1" customHeight="1" x14ac:dyDescent="0.25">
      <c r="B62" s="315" t="s">
        <v>29</v>
      </c>
      <c r="C62" s="315"/>
      <c r="D62" s="328"/>
      <c r="E62" s="328"/>
      <c r="F62" s="328"/>
      <c r="G62" s="318" t="s">
        <v>55</v>
      </c>
      <c r="H62" s="319">
        <f>SUM(H63:H64)</f>
        <v>4000</v>
      </c>
      <c r="I62" s="319">
        <f>SUM(I63:I64)</f>
        <v>0</v>
      </c>
      <c r="J62" s="319">
        <f t="shared" ref="J62:AB62" si="21">SUM(J63:J64)</f>
        <v>4224.1000000000004</v>
      </c>
      <c r="K62" s="319">
        <f t="shared" si="21"/>
        <v>5000</v>
      </c>
      <c r="L62" s="319">
        <f t="shared" si="21"/>
        <v>73</v>
      </c>
      <c r="M62" s="319">
        <f t="shared" si="21"/>
        <v>6916</v>
      </c>
      <c r="N62" s="319">
        <f t="shared" si="21"/>
        <v>6843</v>
      </c>
      <c r="O62" s="319">
        <f t="shared" si="21"/>
        <v>73</v>
      </c>
      <c r="P62" s="319">
        <f t="shared" si="21"/>
        <v>3771.4</v>
      </c>
      <c r="Q62" s="319">
        <f t="shared" si="21"/>
        <v>0</v>
      </c>
      <c r="R62" s="319">
        <f>SUM(R63:R64)</f>
        <v>0</v>
      </c>
      <c r="S62" s="319">
        <f t="shared" si="21"/>
        <v>0</v>
      </c>
      <c r="T62" s="319">
        <f t="shared" si="21"/>
        <v>0</v>
      </c>
      <c r="U62" s="319">
        <f t="shared" si="21"/>
        <v>3500</v>
      </c>
      <c r="V62" s="319">
        <f t="shared" si="21"/>
        <v>0</v>
      </c>
      <c r="W62" s="319">
        <f t="shared" si="21"/>
        <v>0</v>
      </c>
      <c r="X62" s="319">
        <f t="shared" si="21"/>
        <v>0</v>
      </c>
      <c r="Y62" s="319">
        <f t="shared" si="21"/>
        <v>3500</v>
      </c>
      <c r="Z62" s="319">
        <f t="shared" si="21"/>
        <v>0</v>
      </c>
      <c r="AA62" s="319">
        <f t="shared" si="21"/>
        <v>0</v>
      </c>
      <c r="AB62" s="210">
        <f t="shared" si="21"/>
        <v>0</v>
      </c>
      <c r="AC62" s="234"/>
    </row>
    <row r="63" spans="1:32" ht="90" hidden="1" customHeight="1" x14ac:dyDescent="0.25">
      <c r="B63" s="348" t="s">
        <v>649</v>
      </c>
      <c r="C63" s="348"/>
      <c r="D63" s="347" t="s">
        <v>9</v>
      </c>
      <c r="E63" s="347" t="s">
        <v>19</v>
      </c>
      <c r="F63" s="347" t="s">
        <v>12</v>
      </c>
      <c r="G63" s="354" t="s">
        <v>233</v>
      </c>
      <c r="H63" s="302">
        <f>4000</f>
        <v>4000</v>
      </c>
      <c r="I63" s="302"/>
      <c r="J63" s="359">
        <v>4224.1000000000004</v>
      </c>
      <c r="K63" s="324">
        <v>5000</v>
      </c>
      <c r="L63" s="324"/>
      <c r="M63" s="319">
        <f>SUM(N63:O63)</f>
        <v>6843</v>
      </c>
      <c r="N63" s="324">
        <v>6843</v>
      </c>
      <c r="O63" s="324"/>
      <c r="P63" s="134">
        <v>3771.4</v>
      </c>
      <c r="Q63" s="319"/>
      <c r="R63" s="325"/>
      <c r="S63" s="372"/>
      <c r="T63" s="373"/>
      <c r="U63" s="374">
        <v>3500</v>
      </c>
      <c r="V63" s="319"/>
      <c r="W63" s="372"/>
      <c r="X63" s="372"/>
      <c r="Y63" s="134">
        <v>3500</v>
      </c>
      <c r="Z63" s="372"/>
      <c r="AA63" s="372"/>
      <c r="AB63" s="124"/>
      <c r="AC63" s="234">
        <v>5000</v>
      </c>
    </row>
    <row r="64" spans="1:32" s="278" customFormat="1" ht="29.25" hidden="1" customHeight="1" x14ac:dyDescent="0.25">
      <c r="B64" s="315" t="s">
        <v>579</v>
      </c>
      <c r="C64" s="315"/>
      <c r="D64" s="328" t="s">
        <v>9</v>
      </c>
      <c r="E64" s="328" t="s">
        <v>16</v>
      </c>
      <c r="F64" s="328" t="s">
        <v>8</v>
      </c>
      <c r="G64" s="318" t="s">
        <v>73</v>
      </c>
      <c r="H64" s="319"/>
      <c r="I64" s="319"/>
      <c r="J64" s="360"/>
      <c r="K64" s="319"/>
      <c r="L64" s="319">
        <v>73</v>
      </c>
      <c r="M64" s="319">
        <f>SUM(N64:O64)</f>
        <v>73</v>
      </c>
      <c r="N64" s="319"/>
      <c r="O64" s="319">
        <v>73</v>
      </c>
      <c r="P64" s="319">
        <v>0</v>
      </c>
      <c r="Q64" s="319">
        <f>SUM(S64:T64)</f>
        <v>0</v>
      </c>
      <c r="R64" s="319"/>
      <c r="S64" s="360"/>
      <c r="T64" s="360"/>
      <c r="U64" s="360">
        <v>0</v>
      </c>
      <c r="V64" s="319">
        <f>SUM(W64:X64)</f>
        <v>0</v>
      </c>
      <c r="W64" s="360"/>
      <c r="X64" s="360"/>
      <c r="Y64" s="319">
        <f>SUM(Z64)</f>
        <v>0</v>
      </c>
      <c r="Z64" s="360"/>
      <c r="AA64" s="360"/>
      <c r="AB64" s="210"/>
      <c r="AC64" s="514"/>
    </row>
    <row r="65" spans="2:30" s="1" customFormat="1" ht="41.25" hidden="1" customHeight="1" x14ac:dyDescent="0.25">
      <c r="B65" s="315" t="s">
        <v>243</v>
      </c>
      <c r="C65" s="315"/>
      <c r="D65" s="328"/>
      <c r="E65" s="328"/>
      <c r="F65" s="328"/>
      <c r="G65" s="318" t="s">
        <v>56</v>
      </c>
      <c r="H65" s="319" t="e">
        <f>SUM(H66+H70+H78+H84+H74+H90+#REF!)</f>
        <v>#REF!</v>
      </c>
      <c r="I65" s="319" t="e">
        <f>SUM(I66+I70+I78+I84+I74+I90+#REF!)</f>
        <v>#REF!</v>
      </c>
      <c r="J65" s="319">
        <f t="shared" ref="J65:O65" si="22">SUM(J66+J70+J78+J84+J74+J90)</f>
        <v>283262.8</v>
      </c>
      <c r="K65" s="319">
        <f t="shared" si="22"/>
        <v>258245.2</v>
      </c>
      <c r="L65" s="319">
        <f t="shared" si="22"/>
        <v>0</v>
      </c>
      <c r="M65" s="319">
        <f t="shared" si="22"/>
        <v>263067.8</v>
      </c>
      <c r="N65" s="319">
        <f t="shared" si="22"/>
        <v>258587.2</v>
      </c>
      <c r="O65" s="319">
        <f t="shared" si="22"/>
        <v>4480.6000000000004</v>
      </c>
      <c r="P65" s="319">
        <f>SUM(P66+P70+P78+P84+P74+P90+P77+P94)</f>
        <v>242948.69999999998</v>
      </c>
      <c r="Q65" s="319">
        <f t="shared" ref="Q65:AA65" si="23">SUM(Q66+Q70+Q78+Q84+Q74+Q90)</f>
        <v>326840.59999999998</v>
      </c>
      <c r="R65" s="319">
        <f t="shared" si="23"/>
        <v>0</v>
      </c>
      <c r="S65" s="319">
        <f t="shared" si="23"/>
        <v>46355.5</v>
      </c>
      <c r="T65" s="319">
        <f t="shared" si="23"/>
        <v>38271.599999999999</v>
      </c>
      <c r="U65" s="319">
        <f t="shared" si="23"/>
        <v>246346.39999999997</v>
      </c>
      <c r="V65" s="319">
        <f t="shared" si="23"/>
        <v>0</v>
      </c>
      <c r="W65" s="319">
        <f t="shared" si="23"/>
        <v>0</v>
      </c>
      <c r="X65" s="319">
        <f t="shared" si="23"/>
        <v>0</v>
      </c>
      <c r="Y65" s="319">
        <f t="shared" si="23"/>
        <v>246346.39999999997</v>
      </c>
      <c r="Z65" s="319">
        <f t="shared" si="23"/>
        <v>0</v>
      </c>
      <c r="AA65" s="319">
        <f t="shared" si="23"/>
        <v>0</v>
      </c>
      <c r="AB65" s="210" t="e">
        <f>AB66+AB70+AB78+AB84+AB90+AB74+#REF!+#REF!</f>
        <v>#REF!</v>
      </c>
      <c r="AC65" s="234">
        <v>240000</v>
      </c>
      <c r="AD65" s="6"/>
    </row>
    <row r="66" spans="2:30" s="1" customFormat="1" ht="77.25" hidden="1" customHeight="1" x14ac:dyDescent="0.25">
      <c r="B66" s="348" t="s">
        <v>650</v>
      </c>
      <c r="C66" s="369"/>
      <c r="D66" s="347" t="s">
        <v>9</v>
      </c>
      <c r="E66" s="347" t="s">
        <v>16</v>
      </c>
      <c r="F66" s="347" t="s">
        <v>15</v>
      </c>
      <c r="G66" s="354" t="s">
        <v>58</v>
      </c>
      <c r="H66" s="252">
        <f t="shared" ref="H66:N66" si="24">SUM(H67:H69)</f>
        <v>119707.59999999999</v>
      </c>
      <c r="I66" s="252">
        <f t="shared" si="24"/>
        <v>0</v>
      </c>
      <c r="J66" s="252">
        <f t="shared" si="24"/>
        <v>120051.6</v>
      </c>
      <c r="K66" s="252">
        <f t="shared" si="24"/>
        <v>109625.7</v>
      </c>
      <c r="L66" s="252">
        <f t="shared" si="24"/>
        <v>0</v>
      </c>
      <c r="M66" s="253">
        <f t="shared" si="24"/>
        <v>109625.7</v>
      </c>
      <c r="N66" s="252">
        <f t="shared" si="24"/>
        <v>109625.7</v>
      </c>
      <c r="O66" s="252">
        <f t="shared" ref="O66:AB66" si="25">SUM(O67:O69)</f>
        <v>0</v>
      </c>
      <c r="P66" s="250">
        <f>SUM(P67:P69)</f>
        <v>112371.70000000001</v>
      </c>
      <c r="Q66" s="250">
        <f>SUM(Q67:Q69)</f>
        <v>124039.70000000001</v>
      </c>
      <c r="R66" s="251">
        <f>SUM(R67:R69)</f>
        <v>0</v>
      </c>
      <c r="S66" s="252">
        <f t="shared" si="25"/>
        <v>0</v>
      </c>
      <c r="T66" s="252">
        <f t="shared" si="25"/>
        <v>0</v>
      </c>
      <c r="U66" s="250">
        <f>SUM(U67:U69)</f>
        <v>114386.09999999999</v>
      </c>
      <c r="V66" s="253">
        <f t="shared" si="25"/>
        <v>0</v>
      </c>
      <c r="W66" s="252">
        <f t="shared" si="25"/>
        <v>0</v>
      </c>
      <c r="X66" s="252">
        <f t="shared" si="25"/>
        <v>0</v>
      </c>
      <c r="Y66" s="250">
        <f t="shared" si="25"/>
        <v>114386.09999999999</v>
      </c>
      <c r="Z66" s="252">
        <f t="shared" si="25"/>
        <v>0</v>
      </c>
      <c r="AA66" s="252">
        <f t="shared" si="25"/>
        <v>0</v>
      </c>
      <c r="AB66" s="214">
        <f t="shared" si="25"/>
        <v>0</v>
      </c>
      <c r="AC66" s="234"/>
    </row>
    <row r="67" spans="2:30" s="1" customFormat="1" ht="20.25" hidden="1" customHeight="1" x14ac:dyDescent="0.25">
      <c r="B67" s="348" t="s">
        <v>36</v>
      </c>
      <c r="C67" s="369"/>
      <c r="D67" s="347" t="s">
        <v>9</v>
      </c>
      <c r="E67" s="347" t="s">
        <v>16</v>
      </c>
      <c r="F67" s="347" t="s">
        <v>15</v>
      </c>
      <c r="G67" s="354" t="s">
        <v>58</v>
      </c>
      <c r="H67" s="133">
        <v>21079.3</v>
      </c>
      <c r="I67" s="133"/>
      <c r="J67" s="302">
        <v>21068.1</v>
      </c>
      <c r="K67" s="324">
        <v>20514.900000000001</v>
      </c>
      <c r="L67" s="324"/>
      <c r="M67" s="319">
        <f t="shared" ref="M67:M77" si="26">SUM(N67:O67)</f>
        <v>20514.900000000001</v>
      </c>
      <c r="N67" s="324">
        <v>20514.900000000001</v>
      </c>
      <c r="O67" s="324"/>
      <c r="P67" s="379">
        <v>18032.7</v>
      </c>
      <c r="Q67" s="379">
        <v>21798.400000000001</v>
      </c>
      <c r="R67" s="380"/>
      <c r="S67" s="372"/>
      <c r="T67" s="372"/>
      <c r="U67" s="379">
        <v>18534</v>
      </c>
      <c r="V67" s="319"/>
      <c r="W67" s="372"/>
      <c r="X67" s="372"/>
      <c r="Y67" s="379">
        <v>18534</v>
      </c>
      <c r="Z67" s="372"/>
      <c r="AA67" s="372"/>
      <c r="AB67" s="124"/>
      <c r="AC67" s="234"/>
    </row>
    <row r="68" spans="2:30" s="1" customFormat="1" ht="20.25" hidden="1" customHeight="1" x14ac:dyDescent="0.25">
      <c r="B68" s="348" t="s">
        <v>37</v>
      </c>
      <c r="C68" s="369"/>
      <c r="D68" s="347" t="s">
        <v>9</v>
      </c>
      <c r="E68" s="347" t="s">
        <v>16</v>
      </c>
      <c r="F68" s="347" t="s">
        <v>15</v>
      </c>
      <c r="G68" s="354" t="s">
        <v>58</v>
      </c>
      <c r="H68" s="133">
        <v>59083.1</v>
      </c>
      <c r="I68" s="133"/>
      <c r="J68" s="302">
        <v>59433.5</v>
      </c>
      <c r="K68" s="324">
        <v>51412</v>
      </c>
      <c r="L68" s="324"/>
      <c r="M68" s="319">
        <f t="shared" si="26"/>
        <v>51412</v>
      </c>
      <c r="N68" s="324">
        <v>51412</v>
      </c>
      <c r="O68" s="324"/>
      <c r="P68" s="379">
        <v>55378.1</v>
      </c>
      <c r="Q68" s="379">
        <v>61147.3</v>
      </c>
      <c r="R68" s="380"/>
      <c r="S68" s="372"/>
      <c r="T68" s="372"/>
      <c r="U68" s="379">
        <v>56336.9</v>
      </c>
      <c r="V68" s="319"/>
      <c r="W68" s="372"/>
      <c r="X68" s="372"/>
      <c r="Y68" s="379">
        <v>56336.9</v>
      </c>
      <c r="Z68" s="372"/>
      <c r="AA68" s="372"/>
      <c r="AB68" s="124"/>
      <c r="AC68" s="234"/>
    </row>
    <row r="69" spans="2:30" s="1" customFormat="1" ht="25.5" hidden="1" customHeight="1" x14ac:dyDescent="0.25">
      <c r="B69" s="348" t="s">
        <v>38</v>
      </c>
      <c r="C69" s="369"/>
      <c r="D69" s="347" t="s">
        <v>9</v>
      </c>
      <c r="E69" s="347" t="s">
        <v>16</v>
      </c>
      <c r="F69" s="347" t="s">
        <v>15</v>
      </c>
      <c r="G69" s="354" t="s">
        <v>58</v>
      </c>
      <c r="H69" s="133">
        <v>39545.199999999997</v>
      </c>
      <c r="I69" s="133"/>
      <c r="J69" s="302">
        <v>39550</v>
      </c>
      <c r="K69" s="324">
        <v>37698.800000000003</v>
      </c>
      <c r="L69" s="324"/>
      <c r="M69" s="319">
        <f t="shared" si="26"/>
        <v>37698.800000000003</v>
      </c>
      <c r="N69" s="324">
        <v>37698.800000000003</v>
      </c>
      <c r="O69" s="324"/>
      <c r="P69" s="379">
        <v>38960.9</v>
      </c>
      <c r="Q69" s="379">
        <v>41094</v>
      </c>
      <c r="R69" s="380"/>
      <c r="S69" s="372"/>
      <c r="T69" s="372"/>
      <c r="U69" s="379">
        <v>39515.199999999997</v>
      </c>
      <c r="V69" s="319"/>
      <c r="W69" s="372"/>
      <c r="X69" s="372"/>
      <c r="Y69" s="379">
        <v>39515.199999999997</v>
      </c>
      <c r="Z69" s="372"/>
      <c r="AA69" s="372"/>
      <c r="AB69" s="124"/>
      <c r="AC69" s="234"/>
    </row>
    <row r="70" spans="2:30" s="1" customFormat="1" ht="69.75" hidden="1" customHeight="1" x14ac:dyDescent="0.25">
      <c r="B70" s="348" t="s">
        <v>651</v>
      </c>
      <c r="C70" s="369"/>
      <c r="D70" s="347" t="s">
        <v>9</v>
      </c>
      <c r="E70" s="347" t="s">
        <v>16</v>
      </c>
      <c r="F70" s="347" t="s">
        <v>15</v>
      </c>
      <c r="G70" s="354" t="s">
        <v>285</v>
      </c>
      <c r="H70" s="252"/>
      <c r="I70" s="252"/>
      <c r="J70" s="252">
        <f>J71+J72+J73</f>
        <v>300</v>
      </c>
      <c r="K70" s="381">
        <f>SUM(K71:K73)</f>
        <v>0</v>
      </c>
      <c r="L70" s="382"/>
      <c r="M70" s="253">
        <f t="shared" si="26"/>
        <v>1956</v>
      </c>
      <c r="N70" s="381">
        <f>SUM(N71:N73)</f>
        <v>0</v>
      </c>
      <c r="O70" s="381">
        <f>SUM(O71:O73)</f>
        <v>1956</v>
      </c>
      <c r="P70" s="250">
        <f>SUM(Q70:S70)</f>
        <v>0</v>
      </c>
      <c r="Q70" s="253">
        <f t="shared" ref="Q70:Q77" si="27">SUM(S70:T70)</f>
        <v>0</v>
      </c>
      <c r="R70" s="251"/>
      <c r="S70" s="383">
        <f>SUM(S71:S73)</f>
        <v>0</v>
      </c>
      <c r="T70" s="383">
        <f>SUM(T71:T73)</f>
        <v>0</v>
      </c>
      <c r="U70" s="250">
        <f>SUM(V70:W70)</f>
        <v>0</v>
      </c>
      <c r="V70" s="253">
        <f>SUM(W70:X70)</f>
        <v>0</v>
      </c>
      <c r="W70" s="383">
        <f>SUM(W71:W73)</f>
        <v>0</v>
      </c>
      <c r="X70" s="383">
        <f>SUM(X71:X73)</f>
        <v>0</v>
      </c>
      <c r="Y70" s="134">
        <f>SUM(Z70)</f>
        <v>0</v>
      </c>
      <c r="Z70" s="383">
        <f>SUM(Z71:Z73)</f>
        <v>0</v>
      </c>
      <c r="AA70" s="383">
        <f>SUM(AA71:AA73)</f>
        <v>0</v>
      </c>
      <c r="AB70" s="214">
        <f>SUM(AC70:AD70)</f>
        <v>0</v>
      </c>
      <c r="AC70" s="234"/>
    </row>
    <row r="71" spans="2:30" s="1" customFormat="1" ht="29.25" hidden="1" customHeight="1" x14ac:dyDescent="0.25">
      <c r="B71" s="348" t="s">
        <v>36</v>
      </c>
      <c r="C71" s="369"/>
      <c r="D71" s="347" t="s">
        <v>9</v>
      </c>
      <c r="E71" s="347" t="s">
        <v>16</v>
      </c>
      <c r="F71" s="347" t="s">
        <v>15</v>
      </c>
      <c r="G71" s="354" t="s">
        <v>285</v>
      </c>
      <c r="H71" s="302"/>
      <c r="I71" s="302"/>
      <c r="J71" s="302">
        <v>300</v>
      </c>
      <c r="K71" s="324"/>
      <c r="L71" s="324"/>
      <c r="M71" s="319">
        <f t="shared" si="26"/>
        <v>0</v>
      </c>
      <c r="N71" s="324"/>
      <c r="O71" s="324"/>
      <c r="P71" s="134"/>
      <c r="Q71" s="319">
        <f t="shared" si="27"/>
        <v>0</v>
      </c>
      <c r="R71" s="325"/>
      <c r="S71" s="372"/>
      <c r="T71" s="372"/>
      <c r="U71" s="134"/>
      <c r="V71" s="319">
        <f t="shared" ref="V71:V77" si="28">SUM(W71:X71)</f>
        <v>0</v>
      </c>
      <c r="W71" s="372"/>
      <c r="X71" s="372"/>
      <c r="Y71" s="134">
        <f>SUM(Z71)</f>
        <v>0</v>
      </c>
      <c r="Z71" s="372"/>
      <c r="AA71" s="372"/>
      <c r="AB71" s="124"/>
      <c r="AC71" s="234"/>
    </row>
    <row r="72" spans="2:30" s="1" customFormat="1" ht="21" hidden="1" customHeight="1" x14ac:dyDescent="0.25">
      <c r="B72" s="348" t="s">
        <v>37</v>
      </c>
      <c r="C72" s="369"/>
      <c r="D72" s="347" t="s">
        <v>9</v>
      </c>
      <c r="E72" s="347" t="s">
        <v>16</v>
      </c>
      <c r="F72" s="347" t="s">
        <v>15</v>
      </c>
      <c r="G72" s="354" t="s">
        <v>285</v>
      </c>
      <c r="H72" s="302"/>
      <c r="I72" s="302"/>
      <c r="J72" s="302"/>
      <c r="K72" s="324"/>
      <c r="L72" s="324"/>
      <c r="M72" s="319">
        <f t="shared" si="26"/>
        <v>126</v>
      </c>
      <c r="N72" s="324"/>
      <c r="O72" s="324">
        <v>126</v>
      </c>
      <c r="P72" s="134"/>
      <c r="Q72" s="319">
        <f t="shared" si="27"/>
        <v>0</v>
      </c>
      <c r="R72" s="325"/>
      <c r="S72" s="372"/>
      <c r="T72" s="372"/>
      <c r="U72" s="134"/>
      <c r="V72" s="319">
        <f t="shared" si="28"/>
        <v>0</v>
      </c>
      <c r="W72" s="372"/>
      <c r="X72" s="372"/>
      <c r="Y72" s="134">
        <f>SUM(Z72)</f>
        <v>0</v>
      </c>
      <c r="Z72" s="372"/>
      <c r="AA72" s="372"/>
      <c r="AB72" s="124"/>
      <c r="AC72" s="234"/>
    </row>
    <row r="73" spans="2:30" s="1" customFormat="1" ht="21.75" hidden="1" customHeight="1" x14ac:dyDescent="0.25">
      <c r="B73" s="348" t="s">
        <v>38</v>
      </c>
      <c r="C73" s="369"/>
      <c r="D73" s="347" t="s">
        <v>9</v>
      </c>
      <c r="E73" s="347" t="s">
        <v>16</v>
      </c>
      <c r="F73" s="347" t="s">
        <v>15</v>
      </c>
      <c r="G73" s="354" t="s">
        <v>285</v>
      </c>
      <c r="H73" s="302"/>
      <c r="I73" s="302"/>
      <c r="J73" s="302"/>
      <c r="K73" s="324"/>
      <c r="L73" s="324"/>
      <c r="M73" s="319">
        <f t="shared" si="26"/>
        <v>1830</v>
      </c>
      <c r="N73" s="324"/>
      <c r="O73" s="324">
        <v>1830</v>
      </c>
      <c r="P73" s="134"/>
      <c r="Q73" s="319">
        <f t="shared" si="27"/>
        <v>0</v>
      </c>
      <c r="R73" s="325"/>
      <c r="S73" s="372"/>
      <c r="T73" s="372"/>
      <c r="U73" s="134"/>
      <c r="V73" s="319">
        <f t="shared" si="28"/>
        <v>0</v>
      </c>
      <c r="W73" s="372"/>
      <c r="X73" s="372"/>
      <c r="Y73" s="134">
        <f>SUM(Z73)</f>
        <v>0</v>
      </c>
      <c r="Z73" s="372"/>
      <c r="AA73" s="372"/>
      <c r="AB73" s="124"/>
      <c r="AC73" s="234"/>
    </row>
    <row r="74" spans="2:30" s="1" customFormat="1" ht="100.5" hidden="1" customHeight="1" x14ac:dyDescent="0.25">
      <c r="B74" s="334" t="s">
        <v>708</v>
      </c>
      <c r="C74" s="177"/>
      <c r="D74" s="331" t="s">
        <v>9</v>
      </c>
      <c r="E74" s="331" t="s">
        <v>16</v>
      </c>
      <c r="F74" s="331" t="s">
        <v>15</v>
      </c>
      <c r="G74" s="332" t="s">
        <v>58</v>
      </c>
      <c r="H74" s="252">
        <v>4553.8999999999996</v>
      </c>
      <c r="I74" s="252"/>
      <c r="J74" s="252">
        <v>11736</v>
      </c>
      <c r="K74" s="252">
        <f>SUM(K75:K77)</f>
        <v>2724.9</v>
      </c>
      <c r="L74" s="252">
        <f>SUM(L75:L77)</f>
        <v>0</v>
      </c>
      <c r="M74" s="253">
        <f t="shared" si="26"/>
        <v>2724.9</v>
      </c>
      <c r="N74" s="252">
        <f>SUM(N75:N77)</f>
        <v>2724.9</v>
      </c>
      <c r="O74" s="252">
        <f>SUM(O75:O77)</f>
        <v>0</v>
      </c>
      <c r="P74" s="250">
        <v>0</v>
      </c>
      <c r="Q74" s="253">
        <f t="shared" si="27"/>
        <v>13428.4</v>
      </c>
      <c r="R74" s="251">
        <v>0</v>
      </c>
      <c r="S74" s="252">
        <f>SUM(S75:S77)</f>
        <v>2724.9</v>
      </c>
      <c r="T74" s="384">
        <v>10703.5</v>
      </c>
      <c r="U74" s="250">
        <v>0</v>
      </c>
      <c r="V74" s="253">
        <f t="shared" si="28"/>
        <v>0</v>
      </c>
      <c r="W74" s="252"/>
      <c r="X74" s="384"/>
      <c r="Y74" s="134">
        <v>0</v>
      </c>
      <c r="Z74" s="252"/>
      <c r="AA74" s="384"/>
      <c r="AB74" s="215">
        <f>SUM(AC74:AD74)</f>
        <v>4638.2</v>
      </c>
      <c r="AC74" s="234">
        <v>4638.2</v>
      </c>
      <c r="AD74" s="1" t="s">
        <v>388</v>
      </c>
    </row>
    <row r="75" spans="2:30" s="1" customFormat="1" ht="20.25" hidden="1" customHeight="1" x14ac:dyDescent="0.25">
      <c r="B75" s="348" t="s">
        <v>36</v>
      </c>
      <c r="C75" s="369"/>
      <c r="D75" s="347" t="s">
        <v>9</v>
      </c>
      <c r="E75" s="347" t="s">
        <v>16</v>
      </c>
      <c r="F75" s="347" t="s">
        <v>15</v>
      </c>
      <c r="G75" s="354" t="s">
        <v>58</v>
      </c>
      <c r="H75" s="302"/>
      <c r="I75" s="302"/>
      <c r="J75" s="302"/>
      <c r="K75" s="324">
        <v>327.5</v>
      </c>
      <c r="L75" s="324"/>
      <c r="M75" s="319">
        <f t="shared" si="26"/>
        <v>327.5</v>
      </c>
      <c r="N75" s="324">
        <v>327.5</v>
      </c>
      <c r="O75" s="324"/>
      <c r="P75" s="134"/>
      <c r="Q75" s="319">
        <f t="shared" si="27"/>
        <v>327.5</v>
      </c>
      <c r="R75" s="325"/>
      <c r="S75" s="324">
        <v>327.5</v>
      </c>
      <c r="T75" s="372"/>
      <c r="U75" s="134"/>
      <c r="V75" s="319">
        <f t="shared" si="28"/>
        <v>0</v>
      </c>
      <c r="W75" s="324"/>
      <c r="X75" s="372"/>
      <c r="Y75" s="134"/>
      <c r="Z75" s="302"/>
      <c r="AA75" s="372"/>
      <c r="AB75" s="124"/>
      <c r="AC75" s="234"/>
    </row>
    <row r="76" spans="2:30" s="1" customFormat="1" ht="20.25" hidden="1" customHeight="1" x14ac:dyDescent="0.25">
      <c r="B76" s="348" t="s">
        <v>37</v>
      </c>
      <c r="C76" s="369"/>
      <c r="D76" s="347" t="s">
        <v>9</v>
      </c>
      <c r="E76" s="347" t="s">
        <v>16</v>
      </c>
      <c r="F76" s="347" t="s">
        <v>15</v>
      </c>
      <c r="G76" s="332" t="s">
        <v>58</v>
      </c>
      <c r="H76" s="302"/>
      <c r="I76" s="302"/>
      <c r="J76" s="302"/>
      <c r="K76" s="324">
        <v>1449</v>
      </c>
      <c r="L76" s="324"/>
      <c r="M76" s="319">
        <f t="shared" si="26"/>
        <v>1449</v>
      </c>
      <c r="N76" s="324">
        <v>1449</v>
      </c>
      <c r="O76" s="324"/>
      <c r="P76" s="134"/>
      <c r="Q76" s="319">
        <f t="shared" si="27"/>
        <v>1449</v>
      </c>
      <c r="R76" s="325"/>
      <c r="S76" s="324">
        <v>1449</v>
      </c>
      <c r="T76" s="372"/>
      <c r="U76" s="134"/>
      <c r="V76" s="319">
        <f t="shared" si="28"/>
        <v>0</v>
      </c>
      <c r="W76" s="324"/>
      <c r="X76" s="372"/>
      <c r="Y76" s="134"/>
      <c r="Z76" s="302"/>
      <c r="AA76" s="372"/>
      <c r="AB76" s="124"/>
      <c r="AC76" s="234"/>
    </row>
    <row r="77" spans="2:30" s="1" customFormat="1" ht="95.25" hidden="1" customHeight="1" x14ac:dyDescent="0.25">
      <c r="B77" s="334" t="s">
        <v>709</v>
      </c>
      <c r="C77" s="369"/>
      <c r="D77" s="347" t="s">
        <v>9</v>
      </c>
      <c r="E77" s="347" t="s">
        <v>16</v>
      </c>
      <c r="F77" s="347" t="s">
        <v>15</v>
      </c>
      <c r="G77" s="354" t="s">
        <v>58</v>
      </c>
      <c r="H77" s="302"/>
      <c r="I77" s="302"/>
      <c r="J77" s="302"/>
      <c r="K77" s="324">
        <v>948.4</v>
      </c>
      <c r="L77" s="324"/>
      <c r="M77" s="319">
        <f t="shared" si="26"/>
        <v>948.4</v>
      </c>
      <c r="N77" s="324">
        <v>948.4</v>
      </c>
      <c r="O77" s="324"/>
      <c r="P77" s="134">
        <v>563.29999999999995</v>
      </c>
      <c r="Q77" s="319">
        <f t="shared" si="27"/>
        <v>948.4</v>
      </c>
      <c r="R77" s="325"/>
      <c r="S77" s="324">
        <v>948.4</v>
      </c>
      <c r="T77" s="372"/>
      <c r="U77" s="134"/>
      <c r="V77" s="319">
        <f t="shared" si="28"/>
        <v>0</v>
      </c>
      <c r="W77" s="324"/>
      <c r="X77" s="372"/>
      <c r="Y77" s="134"/>
      <c r="Z77" s="302"/>
      <c r="AA77" s="372"/>
      <c r="AB77" s="124"/>
      <c r="AC77" s="234"/>
    </row>
    <row r="78" spans="2:30" s="1" customFormat="1" ht="76.5" hidden="1" customHeight="1" x14ac:dyDescent="0.25">
      <c r="B78" s="348" t="s">
        <v>652</v>
      </c>
      <c r="C78" s="369"/>
      <c r="D78" s="347" t="s">
        <v>9</v>
      </c>
      <c r="E78" s="347" t="s">
        <v>19</v>
      </c>
      <c r="F78" s="347" t="s">
        <v>12</v>
      </c>
      <c r="G78" s="354" t="s">
        <v>58</v>
      </c>
      <c r="H78" s="252">
        <f t="shared" ref="H78:N78" si="29">SUM(H79:H83)</f>
        <v>118249.3</v>
      </c>
      <c r="I78" s="252">
        <f t="shared" si="29"/>
        <v>0</v>
      </c>
      <c r="J78" s="252">
        <f t="shared" si="29"/>
        <v>123615.4</v>
      </c>
      <c r="K78" s="252">
        <f t="shared" si="29"/>
        <v>102264</v>
      </c>
      <c r="L78" s="252">
        <f t="shared" si="29"/>
        <v>0</v>
      </c>
      <c r="M78" s="253">
        <f t="shared" si="29"/>
        <v>102606</v>
      </c>
      <c r="N78" s="252">
        <f t="shared" si="29"/>
        <v>102606</v>
      </c>
      <c r="O78" s="252">
        <f t="shared" ref="O78:AB78" si="30">SUM(O79:O83)</f>
        <v>0</v>
      </c>
      <c r="P78" s="250">
        <f t="shared" si="30"/>
        <v>128562.8</v>
      </c>
      <c r="Q78" s="250">
        <f t="shared" si="30"/>
        <v>118173.8</v>
      </c>
      <c r="R78" s="251">
        <f t="shared" si="30"/>
        <v>0</v>
      </c>
      <c r="S78" s="252">
        <f t="shared" si="30"/>
        <v>0</v>
      </c>
      <c r="T78" s="252">
        <f t="shared" si="30"/>
        <v>0</v>
      </c>
      <c r="U78" s="250">
        <f t="shared" si="30"/>
        <v>131960.29999999999</v>
      </c>
      <c r="V78" s="253">
        <f t="shared" si="30"/>
        <v>0</v>
      </c>
      <c r="W78" s="252">
        <f t="shared" si="30"/>
        <v>0</v>
      </c>
      <c r="X78" s="252">
        <f t="shared" si="30"/>
        <v>0</v>
      </c>
      <c r="Y78" s="250">
        <f t="shared" si="30"/>
        <v>131960.29999999999</v>
      </c>
      <c r="Z78" s="252">
        <f t="shared" si="30"/>
        <v>0</v>
      </c>
      <c r="AA78" s="252">
        <f t="shared" si="30"/>
        <v>0</v>
      </c>
      <c r="AB78" s="214">
        <f t="shared" si="30"/>
        <v>0</v>
      </c>
      <c r="AC78" s="234"/>
    </row>
    <row r="79" spans="2:30" s="1" customFormat="1" ht="20.25" hidden="1" customHeight="1" x14ac:dyDescent="0.25">
      <c r="B79" s="348" t="s">
        <v>39</v>
      </c>
      <c r="C79" s="369"/>
      <c r="D79" s="347" t="s">
        <v>9</v>
      </c>
      <c r="E79" s="347" t="s">
        <v>19</v>
      </c>
      <c r="F79" s="347" t="s">
        <v>12</v>
      </c>
      <c r="G79" s="354" t="s">
        <v>58</v>
      </c>
      <c r="H79" s="133">
        <v>17678.400000000001</v>
      </c>
      <c r="I79" s="133"/>
      <c r="J79" s="133">
        <v>2247.8000000000002</v>
      </c>
      <c r="K79" s="324">
        <v>16307.8</v>
      </c>
      <c r="L79" s="324"/>
      <c r="M79" s="319">
        <f t="shared" ref="M79:M95" si="31">SUM(N79:O79)</f>
        <v>16307.8</v>
      </c>
      <c r="N79" s="324">
        <v>16307.8</v>
      </c>
      <c r="O79" s="324"/>
      <c r="P79" s="379">
        <v>0</v>
      </c>
      <c r="Q79" s="379">
        <v>17523.2</v>
      </c>
      <c r="R79" s="380"/>
      <c r="S79" s="372"/>
      <c r="T79" s="372"/>
      <c r="U79" s="379">
        <v>0</v>
      </c>
      <c r="V79" s="390"/>
      <c r="W79" s="372"/>
      <c r="X79" s="372"/>
      <c r="Y79" s="379">
        <v>0</v>
      </c>
      <c r="Z79" s="372"/>
      <c r="AA79" s="372"/>
      <c r="AB79" s="124"/>
      <c r="AC79" s="234"/>
    </row>
    <row r="80" spans="2:30" s="1" customFormat="1" ht="20.25" hidden="1" customHeight="1" x14ac:dyDescent="0.25">
      <c r="B80" s="348" t="s">
        <v>347</v>
      </c>
      <c r="C80" s="369"/>
      <c r="D80" s="347" t="s">
        <v>9</v>
      </c>
      <c r="E80" s="347" t="s">
        <v>19</v>
      </c>
      <c r="F80" s="347" t="s">
        <v>12</v>
      </c>
      <c r="G80" s="354" t="s">
        <v>58</v>
      </c>
      <c r="H80" s="133">
        <v>32425.4</v>
      </c>
      <c r="I80" s="133"/>
      <c r="J80" s="133">
        <v>52907.9</v>
      </c>
      <c r="K80" s="324">
        <v>26950.5</v>
      </c>
      <c r="L80" s="324"/>
      <c r="M80" s="319">
        <f t="shared" si="31"/>
        <v>26950.5</v>
      </c>
      <c r="N80" s="324">
        <v>26950.5</v>
      </c>
      <c r="O80" s="324"/>
      <c r="P80" s="379">
        <v>57009.599999999999</v>
      </c>
      <c r="Q80" s="379">
        <v>31857.7</v>
      </c>
      <c r="R80" s="380"/>
      <c r="S80" s="372"/>
      <c r="T80" s="372"/>
      <c r="U80" s="379">
        <v>58298.7</v>
      </c>
      <c r="V80" s="390"/>
      <c r="W80" s="372"/>
      <c r="X80" s="372"/>
      <c r="Y80" s="379">
        <v>58298.7</v>
      </c>
      <c r="Z80" s="372"/>
      <c r="AA80" s="372"/>
      <c r="AB80" s="124"/>
      <c r="AC80" s="234"/>
    </row>
    <row r="81" spans="2:30" s="1" customFormat="1" ht="20.25" hidden="1" customHeight="1" x14ac:dyDescent="0.25">
      <c r="B81" s="348" t="s">
        <v>460</v>
      </c>
      <c r="C81" s="369"/>
      <c r="D81" s="347" t="s">
        <v>9</v>
      </c>
      <c r="E81" s="347" t="s">
        <v>19</v>
      </c>
      <c r="F81" s="347" t="s">
        <v>12</v>
      </c>
      <c r="G81" s="354" t="s">
        <v>58</v>
      </c>
      <c r="H81" s="133">
        <v>17996.2</v>
      </c>
      <c r="I81" s="133"/>
      <c r="J81" s="133">
        <v>17971.599999999999</v>
      </c>
      <c r="K81" s="324">
        <v>13661.4</v>
      </c>
      <c r="L81" s="324"/>
      <c r="M81" s="319">
        <f t="shared" si="31"/>
        <v>13961.4</v>
      </c>
      <c r="N81" s="324">
        <v>13961.4</v>
      </c>
      <c r="O81" s="324"/>
      <c r="P81" s="379">
        <v>18732.099999999999</v>
      </c>
      <c r="Q81" s="379">
        <v>18012.2</v>
      </c>
      <c r="R81" s="380"/>
      <c r="S81" s="372"/>
      <c r="T81" s="372"/>
      <c r="U81" s="379">
        <v>19081.5</v>
      </c>
      <c r="V81" s="390"/>
      <c r="W81" s="372"/>
      <c r="X81" s="372"/>
      <c r="Y81" s="379">
        <v>19081.5</v>
      </c>
      <c r="Z81" s="372"/>
      <c r="AA81" s="372"/>
      <c r="AB81" s="124"/>
      <c r="AC81" s="234"/>
    </row>
    <row r="82" spans="2:30" s="1" customFormat="1" ht="20.25" hidden="1" customHeight="1" x14ac:dyDescent="0.25">
      <c r="B82" s="348" t="s">
        <v>461</v>
      </c>
      <c r="C82" s="369"/>
      <c r="D82" s="347" t="s">
        <v>9</v>
      </c>
      <c r="E82" s="347" t="s">
        <v>19</v>
      </c>
      <c r="F82" s="347" t="s">
        <v>12</v>
      </c>
      <c r="G82" s="354" t="s">
        <v>58</v>
      </c>
      <c r="H82" s="133">
        <v>23875.3</v>
      </c>
      <c r="I82" s="133"/>
      <c r="J82" s="133">
        <v>23961.200000000001</v>
      </c>
      <c r="K82" s="324">
        <v>19264.7</v>
      </c>
      <c r="L82" s="324"/>
      <c r="M82" s="319">
        <f t="shared" si="31"/>
        <v>19306.7</v>
      </c>
      <c r="N82" s="324">
        <v>19306.7</v>
      </c>
      <c r="O82" s="324"/>
      <c r="P82" s="379">
        <v>25689.4</v>
      </c>
      <c r="Q82" s="379">
        <v>24142.5</v>
      </c>
      <c r="R82" s="380"/>
      <c r="S82" s="372"/>
      <c r="T82" s="372"/>
      <c r="U82" s="379">
        <v>26795.3</v>
      </c>
      <c r="V82" s="390"/>
      <c r="W82" s="372"/>
      <c r="X82" s="372"/>
      <c r="Y82" s="379">
        <v>26795.3</v>
      </c>
      <c r="Z82" s="372"/>
      <c r="AA82" s="372"/>
      <c r="AB82" s="124"/>
      <c r="AC82" s="234"/>
    </row>
    <row r="83" spans="2:30" s="1" customFormat="1" ht="20.25" hidden="1" customHeight="1" x14ac:dyDescent="0.25">
      <c r="B83" s="348" t="s">
        <v>41</v>
      </c>
      <c r="C83" s="369"/>
      <c r="D83" s="347" t="s">
        <v>9</v>
      </c>
      <c r="E83" s="347" t="s">
        <v>19</v>
      </c>
      <c r="F83" s="347" t="s">
        <v>12</v>
      </c>
      <c r="G83" s="354" t="s">
        <v>58</v>
      </c>
      <c r="H83" s="133">
        <v>26274</v>
      </c>
      <c r="I83" s="133"/>
      <c r="J83" s="133">
        <v>26526.9</v>
      </c>
      <c r="K83" s="324">
        <v>26079.599999999999</v>
      </c>
      <c r="L83" s="324"/>
      <c r="M83" s="319">
        <f t="shared" si="31"/>
        <v>26079.599999999999</v>
      </c>
      <c r="N83" s="324">
        <v>26079.599999999999</v>
      </c>
      <c r="O83" s="324"/>
      <c r="P83" s="379">
        <v>27131.7</v>
      </c>
      <c r="Q83" s="379">
        <v>26638.2</v>
      </c>
      <c r="R83" s="380"/>
      <c r="S83" s="372"/>
      <c r="T83" s="372"/>
      <c r="U83" s="379">
        <v>27784.799999999999</v>
      </c>
      <c r="V83" s="390"/>
      <c r="W83" s="372"/>
      <c r="X83" s="372"/>
      <c r="Y83" s="379">
        <v>27784.799999999999</v>
      </c>
      <c r="Z83" s="372"/>
      <c r="AA83" s="372"/>
      <c r="AB83" s="124"/>
      <c r="AC83" s="234"/>
    </row>
    <row r="84" spans="2:30" s="1" customFormat="1" ht="68.25" hidden="1" customHeight="1" x14ac:dyDescent="0.25">
      <c r="B84" s="348" t="s">
        <v>651</v>
      </c>
      <c r="C84" s="369"/>
      <c r="D84" s="347" t="s">
        <v>9</v>
      </c>
      <c r="E84" s="347" t="s">
        <v>19</v>
      </c>
      <c r="F84" s="347" t="s">
        <v>12</v>
      </c>
      <c r="G84" s="354" t="s">
        <v>285</v>
      </c>
      <c r="H84" s="252"/>
      <c r="I84" s="252"/>
      <c r="J84" s="252">
        <f>J85+J86+J87+J88+J89</f>
        <v>1372</v>
      </c>
      <c r="K84" s="381">
        <f>SUM(K85:K89)</f>
        <v>0</v>
      </c>
      <c r="L84" s="381">
        <f>SUM(L85:L89)</f>
        <v>0</v>
      </c>
      <c r="M84" s="253">
        <f t="shared" si="31"/>
        <v>2524.6</v>
      </c>
      <c r="N84" s="381">
        <f>SUM(N85:N89)</f>
        <v>0</v>
      </c>
      <c r="O84" s="381">
        <f>SUM(O85:O89)</f>
        <v>2524.6</v>
      </c>
      <c r="P84" s="250">
        <f>SUM(Q84:S84)</f>
        <v>0</v>
      </c>
      <c r="Q84" s="253">
        <f t="shared" ref="Q84:Q95" si="32">SUM(S84:T84)</f>
        <v>0</v>
      </c>
      <c r="R84" s="251"/>
      <c r="S84" s="383">
        <f>SUM(S85:S89)</f>
        <v>0</v>
      </c>
      <c r="T84" s="383">
        <f>SUM(T85:T89)</f>
        <v>0</v>
      </c>
      <c r="U84" s="250">
        <f>SUM(V84:W84)</f>
        <v>0</v>
      </c>
      <c r="V84" s="253">
        <f>SUM(W84:X84)</f>
        <v>0</v>
      </c>
      <c r="W84" s="383">
        <f>SUM(W85:W89)</f>
        <v>0</v>
      </c>
      <c r="X84" s="383">
        <f>SUM(X85:X89)</f>
        <v>0</v>
      </c>
      <c r="Y84" s="379">
        <f t="shared" ref="Y84:Y89" si="33">SUM(Z84)</f>
        <v>0</v>
      </c>
      <c r="Z84" s="383">
        <f>SUM(Z85:Z89)</f>
        <v>0</v>
      </c>
      <c r="AA84" s="383">
        <f>SUM(AA85:AA89)</f>
        <v>0</v>
      </c>
      <c r="AB84" s="214">
        <f>SUM(AC84:AD84)</f>
        <v>0</v>
      </c>
      <c r="AC84" s="234"/>
    </row>
    <row r="85" spans="2:30" s="1" customFormat="1" ht="20.25" hidden="1" customHeight="1" x14ac:dyDescent="0.25">
      <c r="B85" s="348" t="s">
        <v>39</v>
      </c>
      <c r="C85" s="369"/>
      <c r="D85" s="347" t="s">
        <v>9</v>
      </c>
      <c r="E85" s="347" t="s">
        <v>19</v>
      </c>
      <c r="F85" s="347" t="s">
        <v>12</v>
      </c>
      <c r="G85" s="354" t="s">
        <v>285</v>
      </c>
      <c r="H85" s="302"/>
      <c r="I85" s="302"/>
      <c r="J85" s="302"/>
      <c r="K85" s="324"/>
      <c r="L85" s="324"/>
      <c r="M85" s="319">
        <f t="shared" si="31"/>
        <v>850</v>
      </c>
      <c r="N85" s="324"/>
      <c r="O85" s="324">
        <v>850</v>
      </c>
      <c r="P85" s="134"/>
      <c r="Q85" s="319">
        <f t="shared" si="32"/>
        <v>0</v>
      </c>
      <c r="R85" s="325"/>
      <c r="S85" s="372"/>
      <c r="T85" s="372"/>
      <c r="U85" s="134"/>
      <c r="V85" s="319">
        <f t="shared" ref="V85:V95" si="34">SUM(W85:X85)</f>
        <v>0</v>
      </c>
      <c r="W85" s="372"/>
      <c r="X85" s="372"/>
      <c r="Y85" s="379">
        <f t="shared" si="33"/>
        <v>0</v>
      </c>
      <c r="Z85" s="372"/>
      <c r="AA85" s="372"/>
      <c r="AB85" s="124"/>
      <c r="AC85" s="234"/>
    </row>
    <row r="86" spans="2:30" s="1" customFormat="1" ht="20.25" hidden="1" customHeight="1" x14ac:dyDescent="0.25">
      <c r="B86" s="348" t="s">
        <v>347</v>
      </c>
      <c r="C86" s="369"/>
      <c r="D86" s="347" t="s">
        <v>9</v>
      </c>
      <c r="E86" s="347" t="s">
        <v>19</v>
      </c>
      <c r="F86" s="347" t="s">
        <v>12</v>
      </c>
      <c r="G86" s="354" t="s">
        <v>285</v>
      </c>
      <c r="H86" s="302"/>
      <c r="I86" s="302"/>
      <c r="J86" s="302">
        <v>800</v>
      </c>
      <c r="K86" s="324"/>
      <c r="L86" s="324"/>
      <c r="M86" s="319">
        <f t="shared" si="31"/>
        <v>704.6</v>
      </c>
      <c r="N86" s="324"/>
      <c r="O86" s="324">
        <v>704.6</v>
      </c>
      <c r="P86" s="134"/>
      <c r="Q86" s="319">
        <f t="shared" si="32"/>
        <v>0</v>
      </c>
      <c r="R86" s="325"/>
      <c r="S86" s="372"/>
      <c r="T86" s="372"/>
      <c r="U86" s="134"/>
      <c r="V86" s="319">
        <f t="shared" si="34"/>
        <v>0</v>
      </c>
      <c r="W86" s="372"/>
      <c r="X86" s="372"/>
      <c r="Y86" s="379">
        <f t="shared" si="33"/>
        <v>0</v>
      </c>
      <c r="Z86" s="372"/>
      <c r="AA86" s="372"/>
      <c r="AB86" s="124"/>
      <c r="AC86" s="234"/>
    </row>
    <row r="87" spans="2:30" s="1" customFormat="1" ht="20.25" hidden="1" customHeight="1" x14ac:dyDescent="0.25">
      <c r="B87" s="348" t="s">
        <v>43</v>
      </c>
      <c r="C87" s="369"/>
      <c r="D87" s="347" t="s">
        <v>9</v>
      </c>
      <c r="E87" s="347" t="s">
        <v>19</v>
      </c>
      <c r="F87" s="347" t="s">
        <v>12</v>
      </c>
      <c r="G87" s="354" t="s">
        <v>285</v>
      </c>
      <c r="H87" s="302"/>
      <c r="I87" s="302"/>
      <c r="J87" s="302"/>
      <c r="K87" s="324"/>
      <c r="L87" s="324"/>
      <c r="M87" s="319">
        <f t="shared" si="31"/>
        <v>0</v>
      </c>
      <c r="N87" s="324"/>
      <c r="O87" s="324"/>
      <c r="P87" s="134"/>
      <c r="Q87" s="319">
        <f t="shared" si="32"/>
        <v>0</v>
      </c>
      <c r="R87" s="325"/>
      <c r="S87" s="372"/>
      <c r="T87" s="372"/>
      <c r="U87" s="134"/>
      <c r="V87" s="319">
        <f t="shared" si="34"/>
        <v>0</v>
      </c>
      <c r="W87" s="372"/>
      <c r="X87" s="372"/>
      <c r="Y87" s="379">
        <f t="shared" si="33"/>
        <v>0</v>
      </c>
      <c r="Z87" s="372"/>
      <c r="AA87" s="372"/>
      <c r="AB87" s="124"/>
      <c r="AC87" s="234"/>
    </row>
    <row r="88" spans="2:30" s="1" customFormat="1" ht="20.25" hidden="1" customHeight="1" x14ac:dyDescent="0.25">
      <c r="B88" s="348" t="s">
        <v>40</v>
      </c>
      <c r="C88" s="369"/>
      <c r="D88" s="347" t="s">
        <v>9</v>
      </c>
      <c r="E88" s="347" t="s">
        <v>19</v>
      </c>
      <c r="F88" s="347" t="s">
        <v>12</v>
      </c>
      <c r="G88" s="354" t="s">
        <v>285</v>
      </c>
      <c r="H88" s="302"/>
      <c r="I88" s="302"/>
      <c r="J88" s="302">
        <v>572</v>
      </c>
      <c r="K88" s="324"/>
      <c r="L88" s="324"/>
      <c r="M88" s="319">
        <f t="shared" si="31"/>
        <v>0</v>
      </c>
      <c r="N88" s="324"/>
      <c r="O88" s="324"/>
      <c r="P88" s="134"/>
      <c r="Q88" s="319">
        <f t="shared" si="32"/>
        <v>0</v>
      </c>
      <c r="R88" s="325"/>
      <c r="S88" s="372"/>
      <c r="T88" s="372"/>
      <c r="U88" s="134"/>
      <c r="V88" s="319">
        <f t="shared" si="34"/>
        <v>0</v>
      </c>
      <c r="W88" s="372"/>
      <c r="X88" s="372"/>
      <c r="Y88" s="379">
        <f t="shared" si="33"/>
        <v>0</v>
      </c>
      <c r="Z88" s="372"/>
      <c r="AA88" s="372"/>
      <c r="AB88" s="124"/>
      <c r="AC88" s="234"/>
    </row>
    <row r="89" spans="2:30" s="1" customFormat="1" ht="20.25" hidden="1" customHeight="1" x14ac:dyDescent="0.25">
      <c r="B89" s="348" t="s">
        <v>41</v>
      </c>
      <c r="C89" s="369"/>
      <c r="D89" s="347" t="s">
        <v>9</v>
      </c>
      <c r="E89" s="347" t="s">
        <v>19</v>
      </c>
      <c r="F89" s="347" t="s">
        <v>12</v>
      </c>
      <c r="G89" s="354" t="s">
        <v>285</v>
      </c>
      <c r="H89" s="302"/>
      <c r="I89" s="302"/>
      <c r="J89" s="302"/>
      <c r="K89" s="324"/>
      <c r="L89" s="324"/>
      <c r="M89" s="319">
        <f t="shared" si="31"/>
        <v>970</v>
      </c>
      <c r="N89" s="324"/>
      <c r="O89" s="324">
        <v>970</v>
      </c>
      <c r="P89" s="134"/>
      <c r="Q89" s="319">
        <f t="shared" si="32"/>
        <v>0</v>
      </c>
      <c r="R89" s="325"/>
      <c r="S89" s="372"/>
      <c r="T89" s="372"/>
      <c r="U89" s="134"/>
      <c r="V89" s="319">
        <f t="shared" si="34"/>
        <v>0</v>
      </c>
      <c r="W89" s="372"/>
      <c r="X89" s="372"/>
      <c r="Y89" s="379">
        <f t="shared" si="33"/>
        <v>0</v>
      </c>
      <c r="Z89" s="372"/>
      <c r="AA89" s="372"/>
      <c r="AB89" s="124"/>
      <c r="AC89" s="234"/>
    </row>
    <row r="90" spans="2:30" s="1" customFormat="1" ht="87.75" hidden="1" customHeight="1" x14ac:dyDescent="0.25">
      <c r="B90" s="334" t="s">
        <v>710</v>
      </c>
      <c r="C90" s="177"/>
      <c r="D90" s="331" t="s">
        <v>9</v>
      </c>
      <c r="E90" s="331" t="s">
        <v>19</v>
      </c>
      <c r="F90" s="331" t="s">
        <v>12</v>
      </c>
      <c r="G90" s="332" t="s">
        <v>58</v>
      </c>
      <c r="H90" s="252">
        <v>35501.199999999997</v>
      </c>
      <c r="I90" s="252"/>
      <c r="J90" s="252">
        <v>26187.8</v>
      </c>
      <c r="K90" s="252">
        <f>SUM(K91:K95)</f>
        <v>43630.6</v>
      </c>
      <c r="L90" s="252">
        <f>SUM(L91:L95)</f>
        <v>0</v>
      </c>
      <c r="M90" s="253">
        <f t="shared" si="31"/>
        <v>43630.6</v>
      </c>
      <c r="N90" s="252">
        <f>SUM(N91:N95)</f>
        <v>43630.6</v>
      </c>
      <c r="O90" s="252">
        <f>SUM(O91:O95)</f>
        <v>0</v>
      </c>
      <c r="P90" s="250">
        <v>0</v>
      </c>
      <c r="Q90" s="253">
        <f t="shared" si="32"/>
        <v>71198.7</v>
      </c>
      <c r="R90" s="251">
        <v>0</v>
      </c>
      <c r="S90" s="252">
        <f>SUM(S91:S95)</f>
        <v>43630.6</v>
      </c>
      <c r="T90" s="384">
        <v>27568.1</v>
      </c>
      <c r="U90" s="250">
        <v>0</v>
      </c>
      <c r="V90" s="253">
        <f t="shared" si="34"/>
        <v>0</v>
      </c>
      <c r="W90" s="252"/>
      <c r="X90" s="384">
        <v>0</v>
      </c>
      <c r="Y90" s="379">
        <v>0</v>
      </c>
      <c r="Z90" s="252"/>
      <c r="AA90" s="384">
        <v>0</v>
      </c>
      <c r="AB90" s="215">
        <f>SUM(AC90:AD90)</f>
        <v>35501.199999999997</v>
      </c>
      <c r="AC90" s="234">
        <v>35501.199999999997</v>
      </c>
      <c r="AD90" s="1" t="s">
        <v>388</v>
      </c>
    </row>
    <row r="91" spans="2:30" s="1" customFormat="1" ht="20.25" hidden="1" customHeight="1" x14ac:dyDescent="0.25">
      <c r="B91" s="348" t="s">
        <v>39</v>
      </c>
      <c r="C91" s="369"/>
      <c r="D91" s="347" t="s">
        <v>9</v>
      </c>
      <c r="E91" s="347" t="s">
        <v>19</v>
      </c>
      <c r="F91" s="347" t="s">
        <v>12</v>
      </c>
      <c r="G91" s="354" t="s">
        <v>58</v>
      </c>
      <c r="H91" s="302"/>
      <c r="I91" s="302"/>
      <c r="J91" s="302"/>
      <c r="K91" s="324">
        <v>6831.8</v>
      </c>
      <c r="L91" s="324"/>
      <c r="M91" s="319">
        <f t="shared" si="31"/>
        <v>6831.8</v>
      </c>
      <c r="N91" s="324">
        <v>6831.8</v>
      </c>
      <c r="O91" s="324"/>
      <c r="P91" s="134"/>
      <c r="Q91" s="319">
        <f t="shared" si="32"/>
        <v>6831.8</v>
      </c>
      <c r="R91" s="251">
        <v>0</v>
      </c>
      <c r="S91" s="372">
        <v>6831.8</v>
      </c>
      <c r="T91" s="372"/>
      <c r="U91" s="134"/>
      <c r="V91" s="319">
        <f t="shared" si="34"/>
        <v>0</v>
      </c>
      <c r="W91" s="372"/>
      <c r="X91" s="372"/>
      <c r="Y91" s="134">
        <f>SUM(Z91:AA91)</f>
        <v>0</v>
      </c>
      <c r="Z91" s="302"/>
      <c r="AA91" s="372"/>
      <c r="AB91" s="124"/>
      <c r="AC91" s="234"/>
    </row>
    <row r="92" spans="2:30" s="1" customFormat="1" ht="20.25" hidden="1" customHeight="1" x14ac:dyDescent="0.25">
      <c r="B92" s="348" t="s">
        <v>42</v>
      </c>
      <c r="C92" s="369"/>
      <c r="D92" s="347" t="s">
        <v>9</v>
      </c>
      <c r="E92" s="347" t="s">
        <v>19</v>
      </c>
      <c r="F92" s="347" t="s">
        <v>12</v>
      </c>
      <c r="G92" s="332" t="s">
        <v>58</v>
      </c>
      <c r="H92" s="302"/>
      <c r="I92" s="302"/>
      <c r="J92" s="302"/>
      <c r="K92" s="324">
        <v>11645.2</v>
      </c>
      <c r="L92" s="324"/>
      <c r="M92" s="319">
        <f t="shared" si="31"/>
        <v>11645.2</v>
      </c>
      <c r="N92" s="324">
        <v>11645.2</v>
      </c>
      <c r="O92" s="324"/>
      <c r="P92" s="134"/>
      <c r="Q92" s="319">
        <f t="shared" si="32"/>
        <v>11645.2</v>
      </c>
      <c r="R92" s="251">
        <v>0</v>
      </c>
      <c r="S92" s="372">
        <v>11645.2</v>
      </c>
      <c r="T92" s="372"/>
      <c r="U92" s="134"/>
      <c r="V92" s="319">
        <f t="shared" si="34"/>
        <v>0</v>
      </c>
      <c r="W92" s="372"/>
      <c r="X92" s="372"/>
      <c r="Y92" s="134">
        <f>SUM(Z92:AA92)</f>
        <v>0</v>
      </c>
      <c r="Z92" s="302"/>
      <c r="AA92" s="372"/>
      <c r="AB92" s="124"/>
      <c r="AC92" s="234"/>
    </row>
    <row r="93" spans="2:30" s="1" customFormat="1" ht="20.25" hidden="1" customHeight="1" x14ac:dyDescent="0.25">
      <c r="B93" s="348" t="s">
        <v>43</v>
      </c>
      <c r="C93" s="369"/>
      <c r="D93" s="347" t="s">
        <v>9</v>
      </c>
      <c r="E93" s="347" t="s">
        <v>19</v>
      </c>
      <c r="F93" s="347" t="s">
        <v>12</v>
      </c>
      <c r="G93" s="354" t="s">
        <v>58</v>
      </c>
      <c r="H93" s="302"/>
      <c r="I93" s="302"/>
      <c r="J93" s="302"/>
      <c r="K93" s="324">
        <v>5279.1</v>
      </c>
      <c r="L93" s="324"/>
      <c r="M93" s="319">
        <f t="shared" si="31"/>
        <v>5279.1</v>
      </c>
      <c r="N93" s="324">
        <v>5279.1</v>
      </c>
      <c r="O93" s="324"/>
      <c r="P93" s="134"/>
      <c r="Q93" s="319">
        <f t="shared" si="32"/>
        <v>5279.1</v>
      </c>
      <c r="R93" s="251">
        <v>0</v>
      </c>
      <c r="S93" s="372">
        <v>5279.1</v>
      </c>
      <c r="T93" s="372"/>
      <c r="U93" s="134"/>
      <c r="V93" s="319">
        <f t="shared" si="34"/>
        <v>0</v>
      </c>
      <c r="W93" s="372"/>
      <c r="X93" s="372"/>
      <c r="Y93" s="134">
        <f>SUM(Z93:AA93)</f>
        <v>0</v>
      </c>
      <c r="Z93" s="302"/>
      <c r="AA93" s="372"/>
      <c r="AB93" s="124"/>
      <c r="AC93" s="234"/>
    </row>
    <row r="94" spans="2:30" s="1" customFormat="1" ht="100.5" hidden="1" customHeight="1" x14ac:dyDescent="0.25">
      <c r="B94" s="334" t="s">
        <v>711</v>
      </c>
      <c r="C94" s="369"/>
      <c r="D94" s="347" t="s">
        <v>9</v>
      </c>
      <c r="E94" s="347" t="s">
        <v>19</v>
      </c>
      <c r="F94" s="347" t="s">
        <v>12</v>
      </c>
      <c r="G94" s="332" t="s">
        <v>58</v>
      </c>
      <c r="H94" s="302"/>
      <c r="I94" s="302"/>
      <c r="J94" s="302"/>
      <c r="K94" s="324">
        <v>8229.2999999999993</v>
      </c>
      <c r="L94" s="324"/>
      <c r="M94" s="319">
        <f t="shared" si="31"/>
        <v>8229.2999999999993</v>
      </c>
      <c r="N94" s="324">
        <v>8229.2999999999993</v>
      </c>
      <c r="O94" s="324"/>
      <c r="P94" s="134">
        <v>1450.9</v>
      </c>
      <c r="Q94" s="319">
        <f t="shared" si="32"/>
        <v>8229.2999999999993</v>
      </c>
      <c r="R94" s="251">
        <v>0</v>
      </c>
      <c r="S94" s="372">
        <v>8229.2999999999993</v>
      </c>
      <c r="T94" s="372"/>
      <c r="U94" s="134"/>
      <c r="V94" s="319">
        <f t="shared" si="34"/>
        <v>0</v>
      </c>
      <c r="W94" s="372"/>
      <c r="X94" s="372"/>
      <c r="Y94" s="134">
        <f>SUM(Z94:AA94)</f>
        <v>0</v>
      </c>
      <c r="Z94" s="302"/>
      <c r="AA94" s="372"/>
      <c r="AB94" s="124"/>
      <c r="AC94" s="234"/>
    </row>
    <row r="95" spans="2:30" s="1" customFormat="1" ht="23.25" hidden="1" customHeight="1" x14ac:dyDescent="0.25">
      <c r="B95" s="348" t="s">
        <v>41</v>
      </c>
      <c r="C95" s="369"/>
      <c r="D95" s="347" t="s">
        <v>9</v>
      </c>
      <c r="E95" s="347" t="s">
        <v>19</v>
      </c>
      <c r="F95" s="347" t="s">
        <v>12</v>
      </c>
      <c r="G95" s="354" t="s">
        <v>58</v>
      </c>
      <c r="H95" s="302"/>
      <c r="I95" s="302"/>
      <c r="J95" s="302"/>
      <c r="K95" s="324">
        <v>11645.2</v>
      </c>
      <c r="L95" s="324"/>
      <c r="M95" s="319">
        <f t="shared" si="31"/>
        <v>11645.2</v>
      </c>
      <c r="N95" s="324">
        <v>11645.2</v>
      </c>
      <c r="O95" s="324"/>
      <c r="P95" s="134"/>
      <c r="Q95" s="319">
        <f t="shared" si="32"/>
        <v>11645.2</v>
      </c>
      <c r="R95" s="251">
        <v>0</v>
      </c>
      <c r="S95" s="372">
        <v>11645.2</v>
      </c>
      <c r="T95" s="372"/>
      <c r="U95" s="134"/>
      <c r="V95" s="319">
        <f t="shared" si="34"/>
        <v>0</v>
      </c>
      <c r="W95" s="372"/>
      <c r="X95" s="372"/>
      <c r="Y95" s="134">
        <f>SUM(Z95:AA95)</f>
        <v>0</v>
      </c>
      <c r="Z95" s="302"/>
      <c r="AA95" s="372"/>
      <c r="AB95" s="124"/>
      <c r="AC95" s="234"/>
    </row>
    <row r="96" spans="2:30" s="1" customFormat="1" ht="33.75" hidden="1" customHeight="1" x14ac:dyDescent="0.25">
      <c r="B96" s="342" t="s">
        <v>30</v>
      </c>
      <c r="C96" s="391"/>
      <c r="D96" s="344"/>
      <c r="E96" s="344"/>
      <c r="F96" s="344"/>
      <c r="G96" s="147" t="s">
        <v>57</v>
      </c>
      <c r="H96" s="148">
        <f t="shared" ref="H96:AA96" si="35">SUM(H97)</f>
        <v>300</v>
      </c>
      <c r="I96" s="148">
        <f t="shared" si="35"/>
        <v>0</v>
      </c>
      <c r="J96" s="148">
        <f t="shared" si="35"/>
        <v>300</v>
      </c>
      <c r="K96" s="148">
        <f t="shared" si="35"/>
        <v>300</v>
      </c>
      <c r="L96" s="148">
        <f t="shared" si="35"/>
        <v>0</v>
      </c>
      <c r="M96" s="148">
        <f t="shared" si="35"/>
        <v>330</v>
      </c>
      <c r="N96" s="148">
        <f t="shared" si="35"/>
        <v>330</v>
      </c>
      <c r="O96" s="148">
        <f t="shared" si="35"/>
        <v>0</v>
      </c>
      <c r="P96" s="148">
        <f t="shared" si="35"/>
        <v>700</v>
      </c>
      <c r="Q96" s="148">
        <f t="shared" si="35"/>
        <v>0</v>
      </c>
      <c r="R96" s="148">
        <f t="shared" si="35"/>
        <v>700</v>
      </c>
      <c r="S96" s="148">
        <f t="shared" si="35"/>
        <v>0</v>
      </c>
      <c r="T96" s="148">
        <f t="shared" si="35"/>
        <v>0</v>
      </c>
      <c r="U96" s="148">
        <f t="shared" si="35"/>
        <v>0</v>
      </c>
      <c r="V96" s="148">
        <f t="shared" si="35"/>
        <v>0</v>
      </c>
      <c r="W96" s="148">
        <f t="shared" si="35"/>
        <v>0</v>
      </c>
      <c r="X96" s="148">
        <f t="shared" si="35"/>
        <v>0</v>
      </c>
      <c r="Y96" s="148">
        <f t="shared" si="35"/>
        <v>0</v>
      </c>
      <c r="Z96" s="148">
        <f t="shared" si="35"/>
        <v>0</v>
      </c>
      <c r="AA96" s="148">
        <f t="shared" si="35"/>
        <v>0</v>
      </c>
      <c r="AB96" s="209">
        <f>SUM(AB97)</f>
        <v>0</v>
      </c>
      <c r="AC96" s="233">
        <v>500</v>
      </c>
    </row>
    <row r="97" spans="1:33 16384:16384" ht="36.75" hidden="1" customHeight="1" x14ac:dyDescent="0.25">
      <c r="B97" s="348" t="s">
        <v>193</v>
      </c>
      <c r="C97" s="348"/>
      <c r="D97" s="347"/>
      <c r="E97" s="347" t="s">
        <v>12</v>
      </c>
      <c r="F97" s="347" t="s">
        <v>21</v>
      </c>
      <c r="G97" s="354" t="s">
        <v>234</v>
      </c>
      <c r="H97" s="252">
        <v>300</v>
      </c>
      <c r="I97" s="252"/>
      <c r="J97" s="252">
        <v>300</v>
      </c>
      <c r="K97" s="324">
        <f>SUM(K98:K100)</f>
        <v>300</v>
      </c>
      <c r="L97" s="324">
        <f>SUM(L98:L100)</f>
        <v>0</v>
      </c>
      <c r="M97" s="253">
        <f>SUM(M98:M100)</f>
        <v>330</v>
      </c>
      <c r="N97" s="252">
        <f>SUM(N98:N100)</f>
        <v>330</v>
      </c>
      <c r="O97" s="252">
        <f>SUM(O98:O100)</f>
        <v>0</v>
      </c>
      <c r="P97" s="250">
        <v>700</v>
      </c>
      <c r="Q97" s="250"/>
      <c r="R97" s="251">
        <v>700</v>
      </c>
      <c r="S97" s="252"/>
      <c r="T97" s="252"/>
      <c r="U97" s="250">
        <v>0</v>
      </c>
      <c r="V97" s="253"/>
      <c r="W97" s="252">
        <v>0</v>
      </c>
      <c r="X97" s="252"/>
      <c r="Y97" s="250">
        <v>0</v>
      </c>
      <c r="Z97" s="252"/>
      <c r="AA97" s="252"/>
      <c r="AB97" s="214">
        <f>SUM(AB98:AB100)</f>
        <v>0</v>
      </c>
      <c r="AC97" s="234"/>
    </row>
    <row r="98" spans="1:33 16384:16384" ht="21" hidden="1" customHeight="1" outlineLevel="1" x14ac:dyDescent="0.25">
      <c r="B98" s="348" t="s">
        <v>76</v>
      </c>
      <c r="C98" s="348"/>
      <c r="D98" s="347" t="s">
        <v>9</v>
      </c>
      <c r="E98" s="347" t="s">
        <v>12</v>
      </c>
      <c r="F98" s="347" t="s">
        <v>21</v>
      </c>
      <c r="G98" s="354" t="s">
        <v>234</v>
      </c>
      <c r="H98" s="325">
        <v>500</v>
      </c>
      <c r="I98" s="325"/>
      <c r="J98" s="319">
        <v>700</v>
      </c>
      <c r="K98" s="324">
        <v>246</v>
      </c>
      <c r="L98" s="324"/>
      <c r="M98" s="319">
        <f>SUM(N98:O98)</f>
        <v>330</v>
      </c>
      <c r="N98" s="324">
        <v>330</v>
      </c>
      <c r="O98" s="324"/>
      <c r="P98" s="134">
        <v>700</v>
      </c>
      <c r="Q98" s="319">
        <f>SUM(S98:T98)</f>
        <v>246</v>
      </c>
      <c r="R98" s="325">
        <v>500</v>
      </c>
      <c r="S98" s="324">
        <v>246</v>
      </c>
      <c r="T98" s="324"/>
      <c r="U98" s="134">
        <v>700</v>
      </c>
      <c r="V98" s="319">
        <f>SUM(W98:X98)</f>
        <v>246</v>
      </c>
      <c r="W98" s="324">
        <v>246</v>
      </c>
      <c r="X98" s="324"/>
      <c r="Y98" s="134">
        <f>SUM(Z98:AA98)</f>
        <v>0</v>
      </c>
      <c r="Z98" s="302"/>
      <c r="AA98" s="338"/>
      <c r="AB98" s="124"/>
      <c r="AC98" s="234"/>
    </row>
    <row r="99" spans="1:33 16384:16384" ht="21" hidden="1" customHeight="1" outlineLevel="1" x14ac:dyDescent="0.25">
      <c r="B99" s="348" t="s">
        <v>77</v>
      </c>
      <c r="C99" s="348"/>
      <c r="D99" s="347" t="s">
        <v>182</v>
      </c>
      <c r="E99" s="347" t="s">
        <v>12</v>
      </c>
      <c r="F99" s="347" t="s">
        <v>21</v>
      </c>
      <c r="G99" s="354" t="s">
        <v>234</v>
      </c>
      <c r="H99" s="325"/>
      <c r="I99" s="325"/>
      <c r="J99" s="319"/>
      <c r="K99" s="324">
        <v>33</v>
      </c>
      <c r="L99" s="324"/>
      <c r="M99" s="319">
        <f>SUM(N99:O99)</f>
        <v>0</v>
      </c>
      <c r="N99" s="324"/>
      <c r="O99" s="324"/>
      <c r="P99" s="134"/>
      <c r="Q99" s="319">
        <f>SUM(S99:T99)</f>
        <v>33</v>
      </c>
      <c r="R99" s="325"/>
      <c r="S99" s="324">
        <v>33</v>
      </c>
      <c r="T99" s="324"/>
      <c r="U99" s="134"/>
      <c r="V99" s="319">
        <f>SUM(W99:X99)</f>
        <v>33</v>
      </c>
      <c r="W99" s="324">
        <v>33</v>
      </c>
      <c r="X99" s="324"/>
      <c r="Y99" s="134">
        <f>SUM(Z99:AA99)</f>
        <v>0</v>
      </c>
      <c r="Z99" s="302">
        <v>0</v>
      </c>
      <c r="AA99" s="338"/>
      <c r="AB99" s="124"/>
      <c r="AC99" s="234"/>
    </row>
    <row r="100" spans="1:33 16384:16384" ht="21" hidden="1" customHeight="1" outlineLevel="1" x14ac:dyDescent="0.25">
      <c r="B100" s="348" t="s">
        <v>78</v>
      </c>
      <c r="C100" s="348"/>
      <c r="D100" s="347" t="s">
        <v>184</v>
      </c>
      <c r="E100" s="347" t="s">
        <v>12</v>
      </c>
      <c r="F100" s="347" t="s">
        <v>21</v>
      </c>
      <c r="G100" s="354" t="s">
        <v>234</v>
      </c>
      <c r="H100" s="325"/>
      <c r="I100" s="325"/>
      <c r="J100" s="319"/>
      <c r="K100" s="324">
        <v>21</v>
      </c>
      <c r="L100" s="324"/>
      <c r="M100" s="319">
        <f>SUM(N100:O100)</f>
        <v>0</v>
      </c>
      <c r="N100" s="324"/>
      <c r="O100" s="324"/>
      <c r="P100" s="134"/>
      <c r="Q100" s="319">
        <f>SUM(S100:T100)</f>
        <v>21</v>
      </c>
      <c r="R100" s="325"/>
      <c r="S100" s="324">
        <v>21</v>
      </c>
      <c r="T100" s="324"/>
      <c r="U100" s="134"/>
      <c r="V100" s="319">
        <f>SUM(W100:X100)</f>
        <v>21</v>
      </c>
      <c r="W100" s="324">
        <v>21</v>
      </c>
      <c r="X100" s="324"/>
      <c r="Y100" s="134">
        <f>SUM(Z100:AA100)</f>
        <v>0</v>
      </c>
      <c r="Z100" s="302">
        <v>0</v>
      </c>
      <c r="AA100" s="338"/>
      <c r="AB100" s="124"/>
      <c r="AC100" s="234"/>
    </row>
    <row r="101" spans="1:33 16384:16384" ht="36" hidden="1" customHeight="1" collapsed="1" x14ac:dyDescent="0.25">
      <c r="B101" s="342" t="s">
        <v>653</v>
      </c>
      <c r="C101" s="392"/>
      <c r="D101" s="146"/>
      <c r="E101" s="146"/>
      <c r="F101" s="146"/>
      <c r="G101" s="147" t="s">
        <v>59</v>
      </c>
      <c r="H101" s="148">
        <f t="shared" ref="H101:AB101" si="36">SUM(H102:H103)</f>
        <v>12108.9</v>
      </c>
      <c r="I101" s="148">
        <f t="shared" si="36"/>
        <v>0</v>
      </c>
      <c r="J101" s="148">
        <f t="shared" si="36"/>
        <v>11625.5</v>
      </c>
      <c r="K101" s="148">
        <f t="shared" si="36"/>
        <v>12092.5</v>
      </c>
      <c r="L101" s="148">
        <f t="shared" si="36"/>
        <v>0</v>
      </c>
      <c r="M101" s="148">
        <f t="shared" si="36"/>
        <v>12092.5</v>
      </c>
      <c r="N101" s="148">
        <f t="shared" si="36"/>
        <v>12092.5</v>
      </c>
      <c r="O101" s="148">
        <f t="shared" si="36"/>
        <v>0</v>
      </c>
      <c r="P101" s="148">
        <f t="shared" si="36"/>
        <v>11912.7</v>
      </c>
      <c r="Q101" s="148">
        <f t="shared" si="36"/>
        <v>0</v>
      </c>
      <c r="R101" s="148">
        <f t="shared" si="36"/>
        <v>0</v>
      </c>
      <c r="S101" s="148">
        <f t="shared" si="36"/>
        <v>0</v>
      </c>
      <c r="T101" s="148">
        <f t="shared" si="36"/>
        <v>0</v>
      </c>
      <c r="U101" s="148">
        <f t="shared" si="36"/>
        <v>13000</v>
      </c>
      <c r="V101" s="148">
        <f t="shared" si="36"/>
        <v>0</v>
      </c>
      <c r="W101" s="148">
        <f t="shared" si="36"/>
        <v>0</v>
      </c>
      <c r="X101" s="148">
        <f t="shared" si="36"/>
        <v>0</v>
      </c>
      <c r="Y101" s="148">
        <f t="shared" si="36"/>
        <v>13200</v>
      </c>
      <c r="Z101" s="148">
        <f t="shared" si="36"/>
        <v>0</v>
      </c>
      <c r="AA101" s="148">
        <f t="shared" si="36"/>
        <v>0</v>
      </c>
      <c r="AB101" s="209">
        <f t="shared" si="36"/>
        <v>0</v>
      </c>
      <c r="AC101" s="233">
        <f>SUM(AC102:AC103)</f>
        <v>11500</v>
      </c>
    </row>
    <row r="102" spans="1:33 16384:16384" ht="71.25" hidden="1" customHeight="1" x14ac:dyDescent="0.25">
      <c r="B102" s="348" t="s">
        <v>654</v>
      </c>
      <c r="C102" s="348"/>
      <c r="D102" s="347" t="s">
        <v>9</v>
      </c>
      <c r="E102" s="347" t="s">
        <v>14</v>
      </c>
      <c r="F102" s="347" t="s">
        <v>15</v>
      </c>
      <c r="G102" s="354" t="s">
        <v>60</v>
      </c>
      <c r="H102" s="302">
        <v>6608.9</v>
      </c>
      <c r="I102" s="302"/>
      <c r="J102" s="302">
        <v>6125.5</v>
      </c>
      <c r="K102" s="324">
        <v>6092.5</v>
      </c>
      <c r="L102" s="324"/>
      <c r="M102" s="319">
        <f>SUM(N102:O102)</f>
        <v>6092.5</v>
      </c>
      <c r="N102" s="324">
        <v>6092.5</v>
      </c>
      <c r="O102" s="338"/>
      <c r="P102" s="134">
        <v>5512.7</v>
      </c>
      <c r="Q102" s="319">
        <f>SUM(S102:T102)</f>
        <v>0</v>
      </c>
      <c r="R102" s="325"/>
      <c r="S102" s="133"/>
      <c r="T102" s="338"/>
      <c r="U102" s="134">
        <v>5898.7</v>
      </c>
      <c r="V102" s="319"/>
      <c r="W102" s="324"/>
      <c r="X102" s="338"/>
      <c r="Y102" s="134">
        <v>6002.3</v>
      </c>
      <c r="Z102" s="324"/>
      <c r="AA102" s="338"/>
      <c r="AB102" s="124"/>
      <c r="AC102" s="234">
        <v>6500</v>
      </c>
    </row>
    <row r="103" spans="1:33 16384:16384" ht="117.75" hidden="1" customHeight="1" x14ac:dyDescent="0.25">
      <c r="B103" s="348" t="s">
        <v>655</v>
      </c>
      <c r="C103" s="348"/>
      <c r="D103" s="347" t="s">
        <v>9</v>
      </c>
      <c r="E103" s="347" t="s">
        <v>14</v>
      </c>
      <c r="F103" s="347" t="s">
        <v>11</v>
      </c>
      <c r="G103" s="354" t="s">
        <v>235</v>
      </c>
      <c r="H103" s="302">
        <v>5500</v>
      </c>
      <c r="I103" s="302"/>
      <c r="J103" s="302">
        <v>5500</v>
      </c>
      <c r="K103" s="324">
        <v>6000</v>
      </c>
      <c r="L103" s="324"/>
      <c r="M103" s="319">
        <f>SUM(N103:O103)</f>
        <v>6000</v>
      </c>
      <c r="N103" s="324">
        <v>6000</v>
      </c>
      <c r="O103" s="338"/>
      <c r="P103" s="134">
        <v>6400</v>
      </c>
      <c r="Q103" s="319">
        <f>SUM(S103:T103)</f>
        <v>0</v>
      </c>
      <c r="R103" s="325"/>
      <c r="S103" s="324"/>
      <c r="T103" s="338"/>
      <c r="U103" s="134">
        <v>7101.3</v>
      </c>
      <c r="V103" s="319"/>
      <c r="W103" s="324"/>
      <c r="X103" s="338"/>
      <c r="Y103" s="134">
        <v>7197.7</v>
      </c>
      <c r="Z103" s="324"/>
      <c r="AA103" s="338"/>
      <c r="AB103" s="124"/>
      <c r="AC103" s="234">
        <v>5000</v>
      </c>
    </row>
    <row r="104" spans="1:33 16384:16384" ht="34.5" hidden="1" customHeight="1" x14ac:dyDescent="0.25">
      <c r="B104" s="312" t="s">
        <v>31</v>
      </c>
      <c r="C104" s="392"/>
      <c r="D104" s="344"/>
      <c r="E104" s="344"/>
      <c r="F104" s="344"/>
      <c r="G104" s="147" t="s">
        <v>85</v>
      </c>
      <c r="H104" s="148">
        <f>SUM(H105+H137)</f>
        <v>338369.00000000006</v>
      </c>
      <c r="I104" s="148">
        <f>SUM(I105+I137)</f>
        <v>0</v>
      </c>
      <c r="J104" s="148">
        <f t="shared" ref="J104:AA104" si="37">SUM(J105+J137)</f>
        <v>129762.1</v>
      </c>
      <c r="K104" s="148">
        <f t="shared" si="37"/>
        <v>113579.8</v>
      </c>
      <c r="L104" s="148">
        <f t="shared" si="37"/>
        <v>130374</v>
      </c>
      <c r="M104" s="148">
        <f t="shared" si="37"/>
        <v>246676.30000000002</v>
      </c>
      <c r="N104" s="148">
        <f t="shared" si="37"/>
        <v>115968.79999999999</v>
      </c>
      <c r="O104" s="148">
        <f t="shared" si="37"/>
        <v>130707.5</v>
      </c>
      <c r="P104" s="148">
        <f t="shared" si="37"/>
        <v>257376.9</v>
      </c>
      <c r="Q104" s="148">
        <f t="shared" si="37"/>
        <v>4823.7</v>
      </c>
      <c r="R104" s="148">
        <f t="shared" si="37"/>
        <v>0</v>
      </c>
      <c r="S104" s="148">
        <f t="shared" si="37"/>
        <v>1963.5</v>
      </c>
      <c r="T104" s="148">
        <f t="shared" si="37"/>
        <v>2860.2</v>
      </c>
      <c r="U104" s="148">
        <f t="shared" si="37"/>
        <v>144250</v>
      </c>
      <c r="V104" s="148">
        <f t="shared" si="37"/>
        <v>0</v>
      </c>
      <c r="W104" s="148">
        <f t="shared" si="37"/>
        <v>0</v>
      </c>
      <c r="X104" s="148">
        <f t="shared" si="37"/>
        <v>0</v>
      </c>
      <c r="Y104" s="148">
        <f t="shared" si="37"/>
        <v>144180.9</v>
      </c>
      <c r="Z104" s="148">
        <f t="shared" si="37"/>
        <v>0</v>
      </c>
      <c r="AA104" s="148">
        <f t="shared" si="37"/>
        <v>0</v>
      </c>
      <c r="AB104" s="216">
        <f>AB105+AB137</f>
        <v>5711.6</v>
      </c>
      <c r="AC104" s="233">
        <f>SUM(AC105:AC141)</f>
        <v>276103.19999999995</v>
      </c>
      <c r="AD104" s="6">
        <f>SUM(R104+T104)</f>
        <v>2860.2</v>
      </c>
      <c r="AE104" s="6">
        <f>SUM(U104+X104)</f>
        <v>144250</v>
      </c>
      <c r="AF104" s="6">
        <f>SUM(Y104+AA104)</f>
        <v>144180.9</v>
      </c>
    </row>
    <row r="105" spans="1:33 16384:16384" ht="22.5" hidden="1" customHeight="1" x14ac:dyDescent="0.25">
      <c r="B105" s="356" t="s">
        <v>86</v>
      </c>
      <c r="C105" s="393"/>
      <c r="D105" s="328"/>
      <c r="E105" s="328"/>
      <c r="F105" s="328"/>
      <c r="G105" s="318" t="s">
        <v>119</v>
      </c>
      <c r="H105" s="319">
        <f>SUM(H107+H113+H114+H115+H116+H119+H129+H133+H117+H118+H124+H136+H111)</f>
        <v>334296.10000000003</v>
      </c>
      <c r="I105" s="319">
        <f>SUM(I107+I113+I114+I115+I116+I119+I129+I133+I117+I118+I124+I136+I111)</f>
        <v>0</v>
      </c>
      <c r="J105" s="319">
        <f>SUM(J107+J113+J114+J115+J116+J119+J129+J133+J117+J118+J124+J136+J111)</f>
        <v>125660.5</v>
      </c>
      <c r="K105" s="319">
        <f>SUM(K107+K113+K114+K115+K116+K119+K129+K133+K117+K118+K124+K136)</f>
        <v>109579.8</v>
      </c>
      <c r="L105" s="319">
        <f>SUM(L107+L113+L114+L115+L116+L119+L129+L133+L117+L118+L124+L136)</f>
        <v>130374</v>
      </c>
      <c r="M105" s="319">
        <f>SUM(M107+M113+M114+M115+M116+M119+M129+M133+M117+M118+M124+M136)</f>
        <v>242710.90000000002</v>
      </c>
      <c r="N105" s="319">
        <f>SUM(N107+N113+N114+N115+N116+N119+N129+N133+N117+N118+N124+N136)</f>
        <v>112003.4</v>
      </c>
      <c r="O105" s="319">
        <f>SUM(O107+O113+O114+O115+O116+O119+O129+O133+O117+O118+O124+O136)</f>
        <v>130707.5</v>
      </c>
      <c r="P105" s="319">
        <f>SUM(P106+P107+P108+P109+P110+P111+P112+P113+P118+P119+P124+P129+P128)</f>
        <v>251445.1</v>
      </c>
      <c r="Q105" s="319">
        <f t="shared" ref="Q105:Z105" si="38">SUM(Q106+Q107+Q108+Q109+Q110+Q111+Q112+Q113+Q118+Q119+Q124+Q129)</f>
        <v>4823.7</v>
      </c>
      <c r="R105" s="319">
        <f t="shared" si="38"/>
        <v>0</v>
      </c>
      <c r="S105" s="319">
        <f t="shared" si="38"/>
        <v>1963.5</v>
      </c>
      <c r="T105" s="319">
        <f t="shared" si="38"/>
        <v>2860.2</v>
      </c>
      <c r="U105" s="319">
        <f t="shared" si="38"/>
        <v>140250</v>
      </c>
      <c r="V105" s="319">
        <f t="shared" si="38"/>
        <v>0</v>
      </c>
      <c r="W105" s="319">
        <f t="shared" si="38"/>
        <v>0</v>
      </c>
      <c r="X105" s="319">
        <f t="shared" si="38"/>
        <v>0</v>
      </c>
      <c r="Y105" s="319">
        <f t="shared" si="38"/>
        <v>140180.9</v>
      </c>
      <c r="Z105" s="319">
        <f t="shared" si="38"/>
        <v>0</v>
      </c>
      <c r="AA105" s="319">
        <f>SUM(AA107+AA113+AA114+AA115+AA116+AA119+AA129+AA133+AA117+AA118+AA124+AA136+AA111+AA110+AA106)</f>
        <v>0</v>
      </c>
      <c r="AB105" s="108">
        <f>SUM(AB107+AB113+AB114+AB115+AB116+AB119+AB129+AB133+AB117+AB118+AB124+AB136+AB111+AB110+AB106)</f>
        <v>5711.6</v>
      </c>
      <c r="AC105" s="108">
        <f>SUM(AC107+AC113+AC114+AC115+AC116+AC119+AC129+AC133+AC117+AC118+AC124+AC136+AC111+AC110+AC106)</f>
        <v>137601.60000000001</v>
      </c>
      <c r="AD105" s="100"/>
      <c r="AE105" s="100"/>
      <c r="AF105" s="100"/>
      <c r="AG105" s="100"/>
    </row>
    <row r="106" spans="1:33 16384:16384" s="34" customFormat="1" ht="66" hidden="1" customHeight="1" x14ac:dyDescent="0.25">
      <c r="B106" s="348" t="s">
        <v>580</v>
      </c>
      <c r="C106" s="334"/>
      <c r="D106" s="331" t="s">
        <v>9</v>
      </c>
      <c r="E106" s="331" t="s">
        <v>16</v>
      </c>
      <c r="F106" s="331" t="s">
        <v>15</v>
      </c>
      <c r="G106" s="332" t="s">
        <v>236</v>
      </c>
      <c r="H106" s="325"/>
      <c r="I106" s="325"/>
      <c r="J106" s="302">
        <v>0</v>
      </c>
      <c r="K106" s="133"/>
      <c r="L106" s="133"/>
      <c r="M106" s="319">
        <f>SUM(N106:O106)</f>
        <v>1400.3</v>
      </c>
      <c r="N106" s="133">
        <v>1400.3</v>
      </c>
      <c r="O106" s="133"/>
      <c r="P106" s="134">
        <v>6422.7</v>
      </c>
      <c r="Q106" s="319">
        <f>SUM(S106:T106)</f>
        <v>0</v>
      </c>
      <c r="R106" s="325"/>
      <c r="S106" s="133"/>
      <c r="T106" s="133"/>
      <c r="U106" s="134">
        <v>0</v>
      </c>
      <c r="V106" s="319">
        <f>SUM(W106:X106)</f>
        <v>0</v>
      </c>
      <c r="W106" s="133"/>
      <c r="X106" s="133"/>
      <c r="Y106" s="134">
        <f>SUM(Z106)</f>
        <v>0</v>
      </c>
      <c r="Z106" s="133"/>
      <c r="AA106" s="133"/>
      <c r="AB106" s="124"/>
      <c r="AC106" s="237"/>
      <c r="AD106" s="37"/>
    </row>
    <row r="107" spans="1:33 16384:16384" ht="72.75" hidden="1" customHeight="1" x14ac:dyDescent="0.25">
      <c r="A107" s="523"/>
      <c r="B107" s="348" t="s">
        <v>581</v>
      </c>
      <c r="C107" s="334"/>
      <c r="D107" s="331" t="s">
        <v>9</v>
      </c>
      <c r="E107" s="331" t="s">
        <v>20</v>
      </c>
      <c r="F107" s="331" t="s">
        <v>12</v>
      </c>
      <c r="G107" s="332" t="s">
        <v>236</v>
      </c>
      <c r="H107" s="302">
        <v>2033</v>
      </c>
      <c r="I107" s="302"/>
      <c r="J107" s="302"/>
      <c r="K107" s="133">
        <v>2000</v>
      </c>
      <c r="L107" s="133"/>
      <c r="M107" s="319">
        <f>SUM(N107:O107)</f>
        <v>631.70000000000005</v>
      </c>
      <c r="N107" s="133">
        <v>631.70000000000005</v>
      </c>
      <c r="O107" s="133"/>
      <c r="P107" s="524">
        <v>21567.1</v>
      </c>
      <c r="Q107" s="319"/>
      <c r="R107" s="325"/>
      <c r="S107" s="133"/>
      <c r="T107" s="133"/>
      <c r="U107" s="134">
        <v>0</v>
      </c>
      <c r="V107" s="319"/>
      <c r="W107" s="133"/>
      <c r="X107" s="133"/>
      <c r="Y107" s="134">
        <v>0</v>
      </c>
      <c r="Z107" s="133"/>
      <c r="AA107" s="302"/>
      <c r="AB107" s="124"/>
      <c r="AC107" s="234">
        <v>3000</v>
      </c>
    </row>
    <row r="108" spans="1:33 16384:16384" ht="72.75" hidden="1" customHeight="1" x14ac:dyDescent="0.25">
      <c r="B108" s="348" t="s">
        <v>584</v>
      </c>
      <c r="C108" s="334"/>
      <c r="D108" s="331"/>
      <c r="E108" s="331"/>
      <c r="F108" s="331"/>
      <c r="G108" s="332"/>
      <c r="H108" s="302"/>
      <c r="I108" s="302"/>
      <c r="J108" s="302"/>
      <c r="K108" s="133"/>
      <c r="L108" s="133"/>
      <c r="M108" s="319"/>
      <c r="N108" s="133"/>
      <c r="O108" s="133"/>
      <c r="P108" s="134">
        <v>130</v>
      </c>
      <c r="Q108" s="319"/>
      <c r="R108" s="325"/>
      <c r="S108" s="133"/>
      <c r="T108" s="133"/>
      <c r="U108" s="134">
        <v>0</v>
      </c>
      <c r="V108" s="319"/>
      <c r="W108" s="133"/>
      <c r="X108" s="133"/>
      <c r="Y108" s="134">
        <v>0</v>
      </c>
      <c r="Z108" s="133"/>
      <c r="AA108" s="302"/>
      <c r="AB108" s="124"/>
      <c r="AC108" s="234"/>
    </row>
    <row r="109" spans="1:33 16384:16384" ht="72.75" hidden="1" customHeight="1" x14ac:dyDescent="0.25">
      <c r="A109" s="525"/>
      <c r="B109" s="348" t="s">
        <v>583</v>
      </c>
      <c r="C109" s="334"/>
      <c r="D109" s="331"/>
      <c r="E109" s="331"/>
      <c r="F109" s="331"/>
      <c r="G109" s="332"/>
      <c r="H109" s="302"/>
      <c r="I109" s="302"/>
      <c r="J109" s="302"/>
      <c r="K109" s="133"/>
      <c r="L109" s="133"/>
      <c r="M109" s="319"/>
      <c r="N109" s="133"/>
      <c r="O109" s="133"/>
      <c r="P109" s="524">
        <v>83552.3</v>
      </c>
      <c r="Q109" s="319"/>
      <c r="R109" s="325"/>
      <c r="S109" s="133"/>
      <c r="T109" s="133"/>
      <c r="U109" s="134">
        <v>0</v>
      </c>
      <c r="V109" s="319"/>
      <c r="W109" s="133"/>
      <c r="X109" s="133"/>
      <c r="Y109" s="134">
        <v>0</v>
      </c>
      <c r="Z109" s="133"/>
      <c r="AA109" s="302"/>
      <c r="AB109" s="124"/>
      <c r="AC109" s="234"/>
    </row>
    <row r="110" spans="1:33 16384:16384" ht="78.75" hidden="1" customHeight="1" x14ac:dyDescent="0.25">
      <c r="B110" s="348" t="s">
        <v>483</v>
      </c>
      <c r="C110" s="334"/>
      <c r="D110" s="331" t="s">
        <v>9</v>
      </c>
      <c r="E110" s="331" t="s">
        <v>16</v>
      </c>
      <c r="F110" s="331" t="s">
        <v>15</v>
      </c>
      <c r="G110" s="332" t="s">
        <v>236</v>
      </c>
      <c r="H110" s="302"/>
      <c r="I110" s="302"/>
      <c r="J110" s="302">
        <v>985</v>
      </c>
      <c r="K110" s="133"/>
      <c r="L110" s="133"/>
      <c r="M110" s="319"/>
      <c r="N110" s="133"/>
      <c r="O110" s="133"/>
      <c r="P110" s="134">
        <v>5252.5</v>
      </c>
      <c r="Q110" s="319"/>
      <c r="R110" s="325"/>
      <c r="S110" s="133"/>
      <c r="T110" s="133"/>
      <c r="U110" s="134">
        <v>0</v>
      </c>
      <c r="V110" s="319"/>
      <c r="W110" s="133"/>
      <c r="X110" s="133"/>
      <c r="Y110" s="134">
        <v>0</v>
      </c>
      <c r="Z110" s="133"/>
      <c r="AA110" s="302"/>
      <c r="AB110" s="124"/>
      <c r="AC110" s="234"/>
      <c r="XFD110" s="1">
        <f>SUM(A110:XFC110)</f>
        <v>6237.5</v>
      </c>
    </row>
    <row r="111" spans="1:33 16384:16384" ht="84.75" hidden="1" customHeight="1" x14ac:dyDescent="0.25">
      <c r="B111" s="348" t="s">
        <v>582</v>
      </c>
      <c r="C111" s="334"/>
      <c r="D111" s="331" t="s">
        <v>9</v>
      </c>
      <c r="E111" s="331" t="s">
        <v>20</v>
      </c>
      <c r="F111" s="331" t="s">
        <v>15</v>
      </c>
      <c r="G111" s="332" t="s">
        <v>236</v>
      </c>
      <c r="H111" s="302"/>
      <c r="I111" s="302"/>
      <c r="J111" s="302"/>
      <c r="K111" s="133"/>
      <c r="L111" s="133"/>
      <c r="M111" s="319">
        <f>SUM(N111:O111)</f>
        <v>1744.5</v>
      </c>
      <c r="N111" s="133">
        <v>1744.5</v>
      </c>
      <c r="O111" s="133"/>
      <c r="P111" s="134">
        <v>201.4</v>
      </c>
      <c r="Q111" s="319"/>
      <c r="R111" s="325"/>
      <c r="S111" s="133"/>
      <c r="T111" s="133"/>
      <c r="U111" s="134">
        <v>0</v>
      </c>
      <c r="V111" s="319"/>
      <c r="W111" s="133"/>
      <c r="X111" s="133"/>
      <c r="Y111" s="134">
        <v>0</v>
      </c>
      <c r="Z111" s="133"/>
      <c r="AA111" s="302"/>
      <c r="AB111" s="124"/>
      <c r="AC111" s="234"/>
    </row>
    <row r="112" spans="1:33 16384:16384" ht="74.25" hidden="1" customHeight="1" x14ac:dyDescent="0.25">
      <c r="B112" s="348" t="s">
        <v>586</v>
      </c>
      <c r="C112" s="334"/>
      <c r="D112" s="331" t="s">
        <v>9</v>
      </c>
      <c r="E112" s="331" t="s">
        <v>16</v>
      </c>
      <c r="F112" s="331" t="s">
        <v>15</v>
      </c>
      <c r="G112" s="332" t="s">
        <v>115</v>
      </c>
      <c r="H112" s="302"/>
      <c r="I112" s="302"/>
      <c r="J112" s="302"/>
      <c r="K112" s="133"/>
      <c r="L112" s="133"/>
      <c r="M112" s="319">
        <f>SUM(N112:O112)</f>
        <v>0</v>
      </c>
      <c r="N112" s="133"/>
      <c r="O112" s="133"/>
      <c r="P112" s="134">
        <v>0</v>
      </c>
      <c r="Q112" s="319"/>
      <c r="R112" s="325"/>
      <c r="S112" s="133"/>
      <c r="T112" s="133"/>
      <c r="U112" s="134">
        <v>2000</v>
      </c>
      <c r="V112" s="319"/>
      <c r="W112" s="133"/>
      <c r="X112" s="133"/>
      <c r="Y112" s="134">
        <v>2000</v>
      </c>
      <c r="Z112" s="133"/>
      <c r="AA112" s="302"/>
      <c r="AB112" s="124"/>
      <c r="AC112" s="234"/>
    </row>
    <row r="113" spans="2:30" s="1" customFormat="1" ht="64.5" hidden="1" customHeight="1" x14ac:dyDescent="0.25">
      <c r="B113" s="348" t="s">
        <v>585</v>
      </c>
      <c r="C113" s="348"/>
      <c r="D113" s="347" t="s">
        <v>9</v>
      </c>
      <c r="E113" s="347" t="s">
        <v>20</v>
      </c>
      <c r="F113" s="347" t="s">
        <v>15</v>
      </c>
      <c r="G113" s="375" t="s">
        <v>115</v>
      </c>
      <c r="H113" s="302">
        <v>197404</v>
      </c>
      <c r="I113" s="302"/>
      <c r="J113" s="302"/>
      <c r="K113" s="324"/>
      <c r="L113" s="324">
        <v>130374</v>
      </c>
      <c r="M113" s="319">
        <f>SUM(N113:O113)</f>
        <v>130547.6</v>
      </c>
      <c r="N113" s="324"/>
      <c r="O113" s="372">
        <v>130547.6</v>
      </c>
      <c r="P113" s="134">
        <v>530</v>
      </c>
      <c r="Q113" s="319"/>
      <c r="R113" s="325"/>
      <c r="S113" s="324"/>
      <c r="T113" s="337"/>
      <c r="U113" s="134">
        <v>0</v>
      </c>
      <c r="V113" s="319"/>
      <c r="W113" s="324"/>
      <c r="X113" s="339"/>
      <c r="Y113" s="134">
        <v>0</v>
      </c>
      <c r="Z113" s="324"/>
      <c r="AA113" s="339"/>
      <c r="AB113" s="124"/>
      <c r="AC113" s="234"/>
    </row>
    <row r="114" spans="2:30" s="1" customFormat="1" ht="74.25" hidden="1" customHeight="1" x14ac:dyDescent="0.25">
      <c r="B114" s="348"/>
      <c r="C114" s="348"/>
      <c r="D114" s="347" t="s">
        <v>9</v>
      </c>
      <c r="E114" s="347" t="s">
        <v>20</v>
      </c>
      <c r="F114" s="347" t="s">
        <v>15</v>
      </c>
      <c r="G114" s="354" t="s">
        <v>237</v>
      </c>
      <c r="H114" s="302">
        <v>10390</v>
      </c>
      <c r="I114" s="302"/>
      <c r="J114" s="302"/>
      <c r="K114" s="324">
        <v>6862</v>
      </c>
      <c r="L114" s="324"/>
      <c r="M114" s="319">
        <f>SUM(N114:O114)</f>
        <v>8471.1</v>
      </c>
      <c r="N114" s="372">
        <v>8471.1</v>
      </c>
      <c r="O114" s="372"/>
      <c r="P114" s="134"/>
      <c r="Q114" s="319"/>
      <c r="R114" s="325"/>
      <c r="S114" s="324"/>
      <c r="T114" s="324"/>
      <c r="U114" s="134"/>
      <c r="V114" s="319"/>
      <c r="W114" s="324"/>
      <c r="X114" s="324"/>
      <c r="Y114" s="379"/>
      <c r="Z114" s="324"/>
      <c r="AA114" s="324"/>
      <c r="AB114" s="124"/>
      <c r="AC114" s="234">
        <v>10390</v>
      </c>
    </row>
    <row r="115" spans="2:30" s="1" customFormat="1" ht="87" hidden="1" customHeight="1" x14ac:dyDescent="0.25">
      <c r="B115" s="334"/>
      <c r="C115" s="348"/>
      <c r="D115" s="347"/>
      <c r="E115" s="347"/>
      <c r="F115" s="347"/>
      <c r="G115" s="354" t="s">
        <v>420</v>
      </c>
      <c r="H115" s="302">
        <v>1900</v>
      </c>
      <c r="I115" s="302"/>
      <c r="J115" s="302"/>
      <c r="K115" s="324"/>
      <c r="L115" s="324"/>
      <c r="M115" s="319"/>
      <c r="N115" s="372"/>
      <c r="O115" s="372"/>
      <c r="P115" s="134"/>
      <c r="Q115" s="319"/>
      <c r="R115" s="325"/>
      <c r="S115" s="324"/>
      <c r="T115" s="395"/>
      <c r="U115" s="134"/>
      <c r="V115" s="319"/>
      <c r="W115" s="324"/>
      <c r="X115" s="324"/>
      <c r="Y115" s="379"/>
      <c r="Z115" s="324"/>
      <c r="AA115" s="324"/>
      <c r="AB115" s="124"/>
      <c r="AC115" s="234"/>
    </row>
    <row r="116" spans="2:30" s="1" customFormat="1" ht="87" hidden="1" customHeight="1" outlineLevel="1" x14ac:dyDescent="0.25">
      <c r="B116" s="348"/>
      <c r="C116" s="348"/>
      <c r="D116" s="347"/>
      <c r="E116" s="347"/>
      <c r="F116" s="347"/>
      <c r="G116" s="354"/>
      <c r="H116" s="396">
        <v>0</v>
      </c>
      <c r="I116" s="396"/>
      <c r="J116" s="302"/>
      <c r="K116" s="324"/>
      <c r="L116" s="324"/>
      <c r="M116" s="319"/>
      <c r="N116" s="372"/>
      <c r="O116" s="372"/>
      <c r="P116" s="134"/>
      <c r="Q116" s="319"/>
      <c r="R116" s="397"/>
      <c r="S116" s="324"/>
      <c r="T116" s="133"/>
      <c r="U116" s="134"/>
      <c r="V116" s="319"/>
      <c r="W116" s="324"/>
      <c r="X116" s="324"/>
      <c r="Y116" s="379"/>
      <c r="Z116" s="324"/>
      <c r="AA116" s="324"/>
      <c r="AB116" s="124"/>
      <c r="AC116" s="234"/>
    </row>
    <row r="117" spans="2:30" s="1" customFormat="1" ht="77.25" hidden="1" customHeight="1" x14ac:dyDescent="0.25">
      <c r="B117" s="348"/>
      <c r="C117" s="348"/>
      <c r="D117" s="347" t="s">
        <v>9</v>
      </c>
      <c r="E117" s="347" t="s">
        <v>20</v>
      </c>
      <c r="F117" s="347" t="s">
        <v>15</v>
      </c>
      <c r="G117" s="354" t="s">
        <v>484</v>
      </c>
      <c r="H117" s="396">
        <v>2871</v>
      </c>
      <c r="I117" s="396"/>
      <c r="J117" s="302"/>
      <c r="K117" s="324"/>
      <c r="L117" s="324"/>
      <c r="M117" s="319">
        <f>SUM(N117:O117)</f>
        <v>0</v>
      </c>
      <c r="N117" s="372"/>
      <c r="O117" s="372"/>
      <c r="P117" s="134"/>
      <c r="Q117" s="319"/>
      <c r="R117" s="397"/>
      <c r="S117" s="324"/>
      <c r="T117" s="395"/>
      <c r="U117" s="134"/>
      <c r="V117" s="319"/>
      <c r="W117" s="324"/>
      <c r="X117" s="324"/>
      <c r="Y117" s="379"/>
      <c r="Z117" s="324"/>
      <c r="AA117" s="324"/>
      <c r="AB117" s="124"/>
      <c r="AC117" s="234"/>
    </row>
    <row r="118" spans="2:30" s="1" customFormat="1" ht="65.25" hidden="1" customHeight="1" x14ac:dyDescent="0.25">
      <c r="B118" s="348" t="s">
        <v>621</v>
      </c>
      <c r="C118" s="348"/>
      <c r="D118" s="347"/>
      <c r="E118" s="347"/>
      <c r="F118" s="347"/>
      <c r="G118" s="354" t="s">
        <v>237</v>
      </c>
      <c r="H118" s="396">
        <v>29</v>
      </c>
      <c r="I118" s="396"/>
      <c r="J118" s="302">
        <v>12319</v>
      </c>
      <c r="K118" s="324"/>
      <c r="L118" s="324"/>
      <c r="M118" s="319"/>
      <c r="N118" s="372"/>
      <c r="O118" s="372"/>
      <c r="P118" s="134"/>
      <c r="Q118" s="319"/>
      <c r="R118" s="397"/>
      <c r="S118" s="324"/>
      <c r="T118" s="324"/>
      <c r="U118" s="134"/>
      <c r="V118" s="319"/>
      <c r="W118" s="324"/>
      <c r="X118" s="324"/>
      <c r="Y118" s="379"/>
      <c r="Z118" s="324"/>
      <c r="AA118" s="324"/>
      <c r="AB118" s="124"/>
      <c r="AC118" s="234"/>
    </row>
    <row r="119" spans="2:30" s="1" customFormat="1" ht="61.5" hidden="1" customHeight="1" x14ac:dyDescent="0.25">
      <c r="B119" s="348" t="s">
        <v>275</v>
      </c>
      <c r="C119" s="348"/>
      <c r="D119" s="347" t="s">
        <v>9</v>
      </c>
      <c r="E119" s="347" t="s">
        <v>16</v>
      </c>
      <c r="F119" s="347" t="s">
        <v>15</v>
      </c>
      <c r="G119" s="354" t="s">
        <v>114</v>
      </c>
      <c r="H119" s="252">
        <f>SUM(H120:H123)</f>
        <v>67714.7</v>
      </c>
      <c r="I119" s="252">
        <f>SUM(I120:I123)</f>
        <v>0</v>
      </c>
      <c r="J119" s="252">
        <v>77070</v>
      </c>
      <c r="K119" s="252">
        <f>SUM(K120:K122)</f>
        <v>52777.8</v>
      </c>
      <c r="L119" s="252">
        <f>SUM(L120:L122)</f>
        <v>0</v>
      </c>
      <c r="M119" s="253">
        <f>SUM(M120:M122)</f>
        <v>55245.2</v>
      </c>
      <c r="N119" s="252">
        <f t="shared" ref="N119:AB119" si="39">SUM(N120:N122)</f>
        <v>55245.2</v>
      </c>
      <c r="O119" s="252">
        <f t="shared" si="39"/>
        <v>0</v>
      </c>
      <c r="P119" s="250">
        <f>SUM(P120:P123)</f>
        <v>97307.200000000012</v>
      </c>
      <c r="Q119" s="250">
        <f t="shared" si="39"/>
        <v>0</v>
      </c>
      <c r="R119" s="251">
        <f>SUM(R120:R123)</f>
        <v>0</v>
      </c>
      <c r="S119" s="252">
        <f t="shared" si="39"/>
        <v>0</v>
      </c>
      <c r="T119" s="252">
        <f t="shared" si="39"/>
        <v>0</v>
      </c>
      <c r="U119" s="250">
        <f>SUM(U120:U123)</f>
        <v>100964.6</v>
      </c>
      <c r="V119" s="253">
        <f t="shared" si="39"/>
        <v>0</v>
      </c>
      <c r="W119" s="252">
        <f t="shared" si="39"/>
        <v>0</v>
      </c>
      <c r="X119" s="252">
        <f t="shared" si="39"/>
        <v>0</v>
      </c>
      <c r="Y119" s="250">
        <f>SUM(Y120:Y123)</f>
        <v>100895.5</v>
      </c>
      <c r="Z119" s="252">
        <f t="shared" si="39"/>
        <v>0</v>
      </c>
      <c r="AA119" s="252">
        <f t="shared" si="39"/>
        <v>0</v>
      </c>
      <c r="AB119" s="214">
        <f t="shared" si="39"/>
        <v>0</v>
      </c>
      <c r="AC119" s="234">
        <v>118500</v>
      </c>
    </row>
    <row r="120" spans="2:30" s="1" customFormat="1" ht="20.25" hidden="1" customHeight="1" outlineLevel="1" x14ac:dyDescent="0.25">
      <c r="B120" s="348" t="s">
        <v>80</v>
      </c>
      <c r="C120" s="348"/>
      <c r="D120" s="347" t="s">
        <v>9</v>
      </c>
      <c r="E120" s="347" t="s">
        <v>16</v>
      </c>
      <c r="F120" s="347" t="s">
        <v>15</v>
      </c>
      <c r="G120" s="354" t="s">
        <v>114</v>
      </c>
      <c r="H120" s="133">
        <v>26375.200000000001</v>
      </c>
      <c r="I120" s="133"/>
      <c r="J120" s="133"/>
      <c r="K120" s="324">
        <v>17340.5</v>
      </c>
      <c r="L120" s="324"/>
      <c r="M120" s="319">
        <f>SUM(N120:O120)</f>
        <v>19997.900000000001</v>
      </c>
      <c r="N120" s="324">
        <v>19997.900000000001</v>
      </c>
      <c r="O120" s="324"/>
      <c r="P120" s="379">
        <v>38501.300000000003</v>
      </c>
      <c r="Q120" s="390"/>
      <c r="R120" s="380"/>
      <c r="S120" s="324"/>
      <c r="T120" s="324"/>
      <c r="U120" s="379">
        <v>40700.800000000003</v>
      </c>
      <c r="V120" s="390"/>
      <c r="W120" s="324"/>
      <c r="X120" s="324"/>
      <c r="Y120" s="379">
        <v>40631.699999999997</v>
      </c>
      <c r="Z120" s="324"/>
      <c r="AA120" s="338"/>
      <c r="AB120" s="124"/>
      <c r="AC120" s="234"/>
      <c r="AD120" s="6"/>
    </row>
    <row r="121" spans="2:30" s="1" customFormat="1" ht="20.25" hidden="1" customHeight="1" outlineLevel="1" x14ac:dyDescent="0.25">
      <c r="B121" s="348" t="s">
        <v>81</v>
      </c>
      <c r="C121" s="348"/>
      <c r="D121" s="347" t="s">
        <v>9</v>
      </c>
      <c r="E121" s="347" t="s">
        <v>16</v>
      </c>
      <c r="F121" s="347" t="s">
        <v>15</v>
      </c>
      <c r="G121" s="354" t="s">
        <v>114</v>
      </c>
      <c r="H121" s="133">
        <v>17354</v>
      </c>
      <c r="I121" s="133"/>
      <c r="J121" s="133"/>
      <c r="K121" s="324">
        <v>16637.8</v>
      </c>
      <c r="L121" s="324"/>
      <c r="M121" s="319">
        <f>SUM(N121:O121)</f>
        <v>16597.8</v>
      </c>
      <c r="N121" s="324">
        <v>16597.8</v>
      </c>
      <c r="O121" s="324"/>
      <c r="P121" s="379">
        <v>17629.400000000001</v>
      </c>
      <c r="Q121" s="390"/>
      <c r="R121" s="380"/>
      <c r="S121" s="324"/>
      <c r="T121" s="324"/>
      <c r="U121" s="379">
        <v>18306.5</v>
      </c>
      <c r="V121" s="390"/>
      <c r="W121" s="324"/>
      <c r="X121" s="324"/>
      <c r="Y121" s="379">
        <v>18306.5</v>
      </c>
      <c r="Z121" s="324"/>
      <c r="AA121" s="338"/>
      <c r="AB121" s="124"/>
      <c r="AC121" s="234"/>
      <c r="AD121" s="6"/>
    </row>
    <row r="122" spans="2:30" s="1" customFormat="1" ht="20.25" hidden="1" customHeight="1" outlineLevel="1" x14ac:dyDescent="0.25">
      <c r="B122" s="348" t="s">
        <v>82</v>
      </c>
      <c r="C122" s="348"/>
      <c r="D122" s="347" t="s">
        <v>9</v>
      </c>
      <c r="E122" s="347" t="s">
        <v>16</v>
      </c>
      <c r="F122" s="347" t="s">
        <v>15</v>
      </c>
      <c r="G122" s="354" t="s">
        <v>114</v>
      </c>
      <c r="H122" s="133">
        <v>22985.5</v>
      </c>
      <c r="I122" s="133"/>
      <c r="J122" s="133"/>
      <c r="K122" s="324">
        <v>18799.5</v>
      </c>
      <c r="L122" s="324"/>
      <c r="M122" s="319">
        <f>SUM(N122:O122)</f>
        <v>18649.5</v>
      </c>
      <c r="N122" s="324">
        <v>18649.5</v>
      </c>
      <c r="O122" s="324"/>
      <c r="P122" s="379">
        <v>21177.5</v>
      </c>
      <c r="Q122" s="390"/>
      <c r="R122" s="380"/>
      <c r="S122" s="324"/>
      <c r="T122" s="324"/>
      <c r="U122" s="379">
        <v>21934.3</v>
      </c>
      <c r="V122" s="390"/>
      <c r="W122" s="324"/>
      <c r="X122" s="324"/>
      <c r="Y122" s="379">
        <v>21934.3</v>
      </c>
      <c r="Z122" s="324"/>
      <c r="AA122" s="338"/>
      <c r="AB122" s="124"/>
      <c r="AC122" s="234"/>
      <c r="AD122" s="6"/>
    </row>
    <row r="123" spans="2:30" s="1" customFormat="1" ht="20.25" hidden="1" customHeight="1" outlineLevel="1" x14ac:dyDescent="0.25">
      <c r="B123" s="348" t="s">
        <v>467</v>
      </c>
      <c r="C123" s="348"/>
      <c r="D123" s="347" t="s">
        <v>9</v>
      </c>
      <c r="E123" s="347" t="s">
        <v>16</v>
      </c>
      <c r="F123" s="347" t="s">
        <v>15</v>
      </c>
      <c r="G123" s="354" t="s">
        <v>114</v>
      </c>
      <c r="H123" s="133">
        <v>1000</v>
      </c>
      <c r="I123" s="133"/>
      <c r="J123" s="133"/>
      <c r="K123" s="324"/>
      <c r="L123" s="324"/>
      <c r="M123" s="319"/>
      <c r="N123" s="324"/>
      <c r="O123" s="324"/>
      <c r="P123" s="379">
        <v>19999</v>
      </c>
      <c r="Q123" s="390"/>
      <c r="R123" s="380"/>
      <c r="S123" s="324"/>
      <c r="T123" s="324"/>
      <c r="U123" s="379">
        <v>20023</v>
      </c>
      <c r="V123" s="390"/>
      <c r="W123" s="324"/>
      <c r="X123" s="324"/>
      <c r="Y123" s="379">
        <v>20023</v>
      </c>
      <c r="Z123" s="324"/>
      <c r="AA123" s="338"/>
      <c r="AB123" s="124"/>
      <c r="AC123" s="234"/>
      <c r="AD123" s="6"/>
    </row>
    <row r="124" spans="2:30" s="1" customFormat="1" ht="72" hidden="1" customHeight="1" x14ac:dyDescent="0.25">
      <c r="B124" s="334" t="s">
        <v>706</v>
      </c>
      <c r="C124" s="334"/>
      <c r="D124" s="331" t="s">
        <v>9</v>
      </c>
      <c r="E124" s="331" t="s">
        <v>16</v>
      </c>
      <c r="F124" s="331" t="s">
        <v>15</v>
      </c>
      <c r="G124" s="332" t="s">
        <v>114</v>
      </c>
      <c r="H124" s="302">
        <v>5795.9</v>
      </c>
      <c r="I124" s="302"/>
      <c r="J124" s="302"/>
      <c r="K124" s="252">
        <f>SUM(K125:K127)</f>
        <v>1963.5</v>
      </c>
      <c r="L124" s="252">
        <f>SUM(L125:L127)</f>
        <v>0</v>
      </c>
      <c r="M124" s="319">
        <f>SUM(N124:O124)</f>
        <v>1963.5</v>
      </c>
      <c r="N124" s="252">
        <f>SUM(N125:N127)</f>
        <v>1963.5</v>
      </c>
      <c r="O124" s="252">
        <f>SUM(O125:O127)</f>
        <v>0</v>
      </c>
      <c r="P124" s="134">
        <v>0</v>
      </c>
      <c r="Q124" s="319">
        <f>SUM(S124:T124)</f>
        <v>4823.7</v>
      </c>
      <c r="R124" s="325"/>
      <c r="S124" s="252">
        <f>SUM(S125:S127)</f>
        <v>1963.5</v>
      </c>
      <c r="T124" s="384">
        <v>2860.2</v>
      </c>
      <c r="U124" s="134">
        <v>0</v>
      </c>
      <c r="V124" s="319">
        <f>SUM(W124:X124)</f>
        <v>0</v>
      </c>
      <c r="W124" s="252"/>
      <c r="X124" s="384"/>
      <c r="Y124" s="379">
        <v>0</v>
      </c>
      <c r="Z124" s="252"/>
      <c r="AA124" s="384"/>
      <c r="AB124" s="215">
        <f>SUM(AC124:AD124)</f>
        <v>5711.6</v>
      </c>
      <c r="AC124" s="234">
        <v>5711.6</v>
      </c>
      <c r="AD124" s="1" t="s">
        <v>388</v>
      </c>
    </row>
    <row r="125" spans="2:30" s="1" customFormat="1" ht="43.5" hidden="1" customHeight="1" outlineLevel="1" x14ac:dyDescent="0.25">
      <c r="B125" s="348" t="s">
        <v>80</v>
      </c>
      <c r="C125" s="348"/>
      <c r="D125" s="347" t="s">
        <v>9</v>
      </c>
      <c r="E125" s="347" t="s">
        <v>16</v>
      </c>
      <c r="F125" s="347" t="s">
        <v>15</v>
      </c>
      <c r="G125" s="354" t="s">
        <v>114</v>
      </c>
      <c r="H125" s="302"/>
      <c r="I125" s="302"/>
      <c r="J125" s="302"/>
      <c r="K125" s="324">
        <v>771.4</v>
      </c>
      <c r="L125" s="324"/>
      <c r="M125" s="319">
        <f>SUM(N125:O125)</f>
        <v>771.4</v>
      </c>
      <c r="N125" s="324">
        <v>771.4</v>
      </c>
      <c r="O125" s="324"/>
      <c r="P125" s="134"/>
      <c r="Q125" s="319">
        <f>SUM(S125:T125)</f>
        <v>771.4</v>
      </c>
      <c r="R125" s="325"/>
      <c r="S125" s="324">
        <v>771.4</v>
      </c>
      <c r="T125" s="324"/>
      <c r="U125" s="134"/>
      <c r="V125" s="319">
        <f>SUM(W125:X125)</f>
        <v>771.4</v>
      </c>
      <c r="W125" s="324">
        <v>771.4</v>
      </c>
      <c r="X125" s="324"/>
      <c r="Y125" s="379">
        <f>SUM(Z125)</f>
        <v>0</v>
      </c>
      <c r="Z125" s="302"/>
      <c r="AA125" s="338"/>
      <c r="AB125" s="124"/>
      <c r="AC125" s="234"/>
    </row>
    <row r="126" spans="2:30" s="1" customFormat="1" ht="52.5" hidden="1" customHeight="1" outlineLevel="1" x14ac:dyDescent="0.25">
      <c r="B126" s="348" t="s">
        <v>81</v>
      </c>
      <c r="C126" s="348"/>
      <c r="D126" s="347" t="s">
        <v>9</v>
      </c>
      <c r="E126" s="347" t="s">
        <v>16</v>
      </c>
      <c r="F126" s="347" t="s">
        <v>15</v>
      </c>
      <c r="G126" s="354" t="s">
        <v>114</v>
      </c>
      <c r="H126" s="302"/>
      <c r="I126" s="302"/>
      <c r="J126" s="302"/>
      <c r="K126" s="324">
        <v>631.1</v>
      </c>
      <c r="L126" s="324"/>
      <c r="M126" s="319">
        <f>SUM(N126:O126)</f>
        <v>631.1</v>
      </c>
      <c r="N126" s="324">
        <v>631.1</v>
      </c>
      <c r="O126" s="324"/>
      <c r="P126" s="134"/>
      <c r="Q126" s="319">
        <f>SUM(S126:T126)</f>
        <v>631.1</v>
      </c>
      <c r="R126" s="325"/>
      <c r="S126" s="324">
        <v>631.1</v>
      </c>
      <c r="T126" s="324"/>
      <c r="U126" s="134"/>
      <c r="V126" s="319">
        <f>SUM(W126:X126)</f>
        <v>631.1</v>
      </c>
      <c r="W126" s="324">
        <v>631.1</v>
      </c>
      <c r="X126" s="324"/>
      <c r="Y126" s="379">
        <f>SUM(Z126)</f>
        <v>0</v>
      </c>
      <c r="Z126" s="302"/>
      <c r="AA126" s="338"/>
      <c r="AB126" s="124"/>
      <c r="AC126" s="234"/>
    </row>
    <row r="127" spans="2:30" s="1" customFormat="1" ht="56.25" hidden="1" customHeight="1" outlineLevel="1" x14ac:dyDescent="0.25">
      <c r="B127" s="348" t="s">
        <v>82</v>
      </c>
      <c r="C127" s="348"/>
      <c r="D127" s="347" t="s">
        <v>9</v>
      </c>
      <c r="E127" s="347" t="s">
        <v>16</v>
      </c>
      <c r="F127" s="347" t="s">
        <v>15</v>
      </c>
      <c r="G127" s="354" t="s">
        <v>114</v>
      </c>
      <c r="H127" s="302"/>
      <c r="I127" s="302"/>
      <c r="J127" s="302"/>
      <c r="K127" s="324">
        <v>561</v>
      </c>
      <c r="L127" s="324"/>
      <c r="M127" s="319">
        <f>SUM(N127:O127)</f>
        <v>561</v>
      </c>
      <c r="N127" s="324">
        <v>561</v>
      </c>
      <c r="O127" s="324"/>
      <c r="P127" s="134"/>
      <c r="Q127" s="319">
        <f>SUM(S127:T127)</f>
        <v>561</v>
      </c>
      <c r="R127" s="325"/>
      <c r="S127" s="324">
        <v>561</v>
      </c>
      <c r="T127" s="338"/>
      <c r="U127" s="134"/>
      <c r="V127" s="319">
        <f>SUM(W127:X127)</f>
        <v>561</v>
      </c>
      <c r="W127" s="324">
        <v>561</v>
      </c>
      <c r="X127" s="338"/>
      <c r="Y127" s="379">
        <f>SUM(Z127)</f>
        <v>0</v>
      </c>
      <c r="Z127" s="302"/>
      <c r="AA127" s="338"/>
      <c r="AB127" s="124"/>
      <c r="AC127" s="234"/>
    </row>
    <row r="128" spans="2:30" s="1" customFormat="1" ht="90.75" hidden="1" customHeight="1" collapsed="1" x14ac:dyDescent="0.25">
      <c r="B128" s="334" t="s">
        <v>707</v>
      </c>
      <c r="C128" s="385"/>
      <c r="D128" s="386" t="s">
        <v>9</v>
      </c>
      <c r="E128" s="386" t="s">
        <v>16</v>
      </c>
      <c r="F128" s="386" t="s">
        <v>15</v>
      </c>
      <c r="G128" s="387" t="s">
        <v>114</v>
      </c>
      <c r="H128" s="302"/>
      <c r="I128" s="302"/>
      <c r="J128" s="302"/>
      <c r="K128" s="388"/>
      <c r="L128" s="388"/>
      <c r="M128" s="389">
        <f>SUM(N128:O128)</f>
        <v>0</v>
      </c>
      <c r="N128" s="388"/>
      <c r="O128" s="388"/>
      <c r="P128" s="134">
        <v>150.5</v>
      </c>
      <c r="Q128" s="389">
        <f>SUM(S128:T128)</f>
        <v>0</v>
      </c>
      <c r="R128" s="325"/>
      <c r="S128" s="388"/>
      <c r="T128" s="388"/>
      <c r="U128" s="134"/>
      <c r="V128" s="389">
        <f>SUM(W128:X128)</f>
        <v>0</v>
      </c>
      <c r="W128" s="388"/>
      <c r="X128" s="388"/>
      <c r="Y128" s="379">
        <f>SUM(Z128)</f>
        <v>0</v>
      </c>
      <c r="Z128" s="388"/>
      <c r="AA128" s="388"/>
      <c r="AB128" s="215">
        <f>SUM(AC128:AD128)</f>
        <v>0</v>
      </c>
      <c r="AC128" s="234"/>
    </row>
    <row r="129" spans="1:29" ht="69.75" hidden="1" customHeight="1" x14ac:dyDescent="0.25">
      <c r="B129" s="348" t="s">
        <v>485</v>
      </c>
      <c r="C129" s="348"/>
      <c r="D129" s="347" t="s">
        <v>9</v>
      </c>
      <c r="E129" s="347" t="s">
        <v>20</v>
      </c>
      <c r="F129" s="347" t="s">
        <v>12</v>
      </c>
      <c r="G129" s="354" t="s">
        <v>114</v>
      </c>
      <c r="H129" s="252">
        <v>45658.5</v>
      </c>
      <c r="I129" s="252"/>
      <c r="J129" s="252">
        <v>36271.5</v>
      </c>
      <c r="K129" s="324">
        <f>SUM(K130:K131)</f>
        <v>45976.5</v>
      </c>
      <c r="L129" s="324">
        <f>SUM(L130:L131)</f>
        <v>0</v>
      </c>
      <c r="M129" s="253">
        <f>SUM(M130:M131)</f>
        <v>45691.9</v>
      </c>
      <c r="N129" s="252">
        <f>SUM(N130:N131)</f>
        <v>45691.9</v>
      </c>
      <c r="O129" s="252">
        <f>SUM(O130:O131)</f>
        <v>0</v>
      </c>
      <c r="P129" s="250">
        <v>36331.4</v>
      </c>
      <c r="Q129" s="250">
        <f>SUM(Q130:Q131)</f>
        <v>0</v>
      </c>
      <c r="R129" s="251"/>
      <c r="S129" s="252">
        <f t="shared" ref="S129:S136" si="40">SUM(S130:S131)</f>
        <v>0</v>
      </c>
      <c r="T129" s="252"/>
      <c r="U129" s="250">
        <v>37285.4</v>
      </c>
      <c r="V129" s="253">
        <f t="shared" ref="V129:W136" si="41">SUM(V130:V131)</f>
        <v>0</v>
      </c>
      <c r="W129" s="252">
        <f t="shared" si="41"/>
        <v>0</v>
      </c>
      <c r="X129" s="252"/>
      <c r="Y129" s="379">
        <v>37285.4</v>
      </c>
      <c r="Z129" s="252"/>
      <c r="AA129" s="252"/>
      <c r="AB129" s="214">
        <f>SUM(AB130:AB131)</f>
        <v>0</v>
      </c>
      <c r="AC129" s="234"/>
    </row>
    <row r="130" spans="1:29" ht="20.25" hidden="1" customHeight="1" outlineLevel="1" x14ac:dyDescent="0.25">
      <c r="B130" s="348" t="s">
        <v>83</v>
      </c>
      <c r="C130" s="348"/>
      <c r="D130" s="347" t="s">
        <v>9</v>
      </c>
      <c r="E130" s="347" t="s">
        <v>20</v>
      </c>
      <c r="F130" s="347" t="s">
        <v>12</v>
      </c>
      <c r="G130" s="354" t="s">
        <v>114</v>
      </c>
      <c r="H130" s="302">
        <v>47350</v>
      </c>
      <c r="I130" s="302"/>
      <c r="J130" s="302"/>
      <c r="K130" s="324">
        <v>35086.699999999997</v>
      </c>
      <c r="L130" s="324"/>
      <c r="M130" s="319">
        <f>SUM(N130:O130)</f>
        <v>45690.5</v>
      </c>
      <c r="N130" s="324">
        <v>45690.5</v>
      </c>
      <c r="O130" s="324"/>
      <c r="P130" s="134">
        <v>47422.9</v>
      </c>
      <c r="Q130" s="319">
        <f>SUM(S130:T130)</f>
        <v>0</v>
      </c>
      <c r="R130" s="251"/>
      <c r="S130" s="252">
        <f t="shared" si="40"/>
        <v>0</v>
      </c>
      <c r="T130" s="252"/>
      <c r="U130" s="250"/>
      <c r="V130" s="253">
        <f t="shared" si="41"/>
        <v>0</v>
      </c>
      <c r="W130" s="252">
        <f t="shared" si="41"/>
        <v>0</v>
      </c>
      <c r="X130" s="252"/>
      <c r="Y130" s="379"/>
      <c r="Z130" s="324">
        <v>46930</v>
      </c>
      <c r="AA130" s="338"/>
      <c r="AB130" s="124"/>
      <c r="AC130" s="234"/>
    </row>
    <row r="131" spans="1:29" ht="20.25" hidden="1" customHeight="1" outlineLevel="1" x14ac:dyDescent="0.25">
      <c r="B131" s="348" t="s">
        <v>84</v>
      </c>
      <c r="C131" s="348"/>
      <c r="D131" s="347" t="s">
        <v>9</v>
      </c>
      <c r="E131" s="347" t="s">
        <v>20</v>
      </c>
      <c r="F131" s="347" t="s">
        <v>12</v>
      </c>
      <c r="G131" s="354" t="s">
        <v>114</v>
      </c>
      <c r="H131" s="302"/>
      <c r="I131" s="302"/>
      <c r="J131" s="302"/>
      <c r="K131" s="324">
        <v>10889.8</v>
      </c>
      <c r="L131" s="324"/>
      <c r="M131" s="319">
        <f>SUM(N131:O131)</f>
        <v>1.4</v>
      </c>
      <c r="N131" s="324">
        <v>1.4</v>
      </c>
      <c r="O131" s="338"/>
      <c r="P131" s="134"/>
      <c r="Q131" s="319">
        <f>SUM(S131:T131)</f>
        <v>0</v>
      </c>
      <c r="R131" s="251"/>
      <c r="S131" s="252">
        <f t="shared" si="40"/>
        <v>0</v>
      </c>
      <c r="T131" s="252"/>
      <c r="U131" s="250"/>
      <c r="V131" s="253">
        <f t="shared" si="41"/>
        <v>0</v>
      </c>
      <c r="W131" s="252">
        <f t="shared" si="41"/>
        <v>0</v>
      </c>
      <c r="X131" s="252"/>
      <c r="Y131" s="379"/>
      <c r="Z131" s="324"/>
      <c r="AA131" s="338"/>
      <c r="AB131" s="124"/>
      <c r="AC131" s="234"/>
    </row>
    <row r="132" spans="1:29" ht="61.5" hidden="1" customHeight="1" x14ac:dyDescent="0.25">
      <c r="B132" s="334" t="s">
        <v>207</v>
      </c>
      <c r="C132" s="334"/>
      <c r="D132" s="331" t="s">
        <v>9</v>
      </c>
      <c r="E132" s="331" t="s">
        <v>20</v>
      </c>
      <c r="F132" s="331" t="s">
        <v>15</v>
      </c>
      <c r="G132" s="332" t="s">
        <v>114</v>
      </c>
      <c r="H132" s="302"/>
      <c r="I132" s="302"/>
      <c r="J132" s="302"/>
      <c r="K132" s="133"/>
      <c r="L132" s="133"/>
      <c r="M132" s="319">
        <f>SUM(N132:O132)</f>
        <v>0</v>
      </c>
      <c r="N132" s="133"/>
      <c r="O132" s="302"/>
      <c r="P132" s="134"/>
      <c r="Q132" s="319">
        <f>SUM(S132:T132)</f>
        <v>0</v>
      </c>
      <c r="R132" s="251"/>
      <c r="S132" s="252">
        <f t="shared" si="40"/>
        <v>0</v>
      </c>
      <c r="T132" s="252"/>
      <c r="U132" s="250"/>
      <c r="V132" s="253">
        <f t="shared" si="41"/>
        <v>0</v>
      </c>
      <c r="W132" s="252">
        <f t="shared" si="41"/>
        <v>0</v>
      </c>
      <c r="X132" s="252"/>
      <c r="Y132" s="379"/>
      <c r="Z132" s="133"/>
      <c r="AA132" s="302"/>
      <c r="AB132" s="215">
        <f>SUM(AC132:AD132)</f>
        <v>0</v>
      </c>
      <c r="AC132" s="234"/>
    </row>
    <row r="133" spans="1:29" ht="24.75" hidden="1" customHeight="1" x14ac:dyDescent="0.25">
      <c r="B133" s="348" t="s">
        <v>194</v>
      </c>
      <c r="C133" s="348"/>
      <c r="D133" s="347" t="s">
        <v>9</v>
      </c>
      <c r="E133" s="347" t="s">
        <v>20</v>
      </c>
      <c r="F133" s="347" t="s">
        <v>12</v>
      </c>
      <c r="G133" s="354" t="s">
        <v>348</v>
      </c>
      <c r="H133" s="252"/>
      <c r="I133" s="252"/>
      <c r="J133" s="252"/>
      <c r="K133" s="252">
        <f>SUM(K134:K135)</f>
        <v>0</v>
      </c>
      <c r="L133" s="252">
        <f>SUM(L134:L135)</f>
        <v>0</v>
      </c>
      <c r="M133" s="253">
        <f>SUM(M134:M135)</f>
        <v>159.9</v>
      </c>
      <c r="N133" s="252">
        <f>SUM(N134:N135)</f>
        <v>0</v>
      </c>
      <c r="O133" s="252">
        <f>SUM(O134:O135)</f>
        <v>159.9</v>
      </c>
      <c r="P133" s="250"/>
      <c r="Q133" s="253">
        <f>SUM(Q134:Q135)</f>
        <v>0</v>
      </c>
      <c r="R133" s="251"/>
      <c r="S133" s="252">
        <f t="shared" si="40"/>
        <v>0</v>
      </c>
      <c r="T133" s="252"/>
      <c r="U133" s="250"/>
      <c r="V133" s="253">
        <f t="shared" si="41"/>
        <v>0</v>
      </c>
      <c r="W133" s="252">
        <f t="shared" si="41"/>
        <v>0</v>
      </c>
      <c r="X133" s="252"/>
      <c r="Y133" s="379"/>
      <c r="Z133" s="252">
        <f>SUM(Z134:Z135)</f>
        <v>0</v>
      </c>
      <c r="AA133" s="252">
        <f>SUM(AA134:AA135)</f>
        <v>0</v>
      </c>
      <c r="AB133" s="214">
        <f>SUM(AB134:AB135)</f>
        <v>0</v>
      </c>
      <c r="AC133" s="234"/>
    </row>
    <row r="134" spans="1:29" ht="20.25" hidden="1" customHeight="1" outlineLevel="1" x14ac:dyDescent="0.25">
      <c r="B134" s="348" t="s">
        <v>83</v>
      </c>
      <c r="C134" s="348"/>
      <c r="D134" s="347" t="s">
        <v>9</v>
      </c>
      <c r="E134" s="347" t="s">
        <v>20</v>
      </c>
      <c r="F134" s="347" t="s">
        <v>12</v>
      </c>
      <c r="G134" s="354" t="s">
        <v>348</v>
      </c>
      <c r="H134" s="302"/>
      <c r="I134" s="302"/>
      <c r="J134" s="302"/>
      <c r="K134" s="324"/>
      <c r="L134" s="324"/>
      <c r="M134" s="319">
        <f>SUM(N134:O134)</f>
        <v>159.9</v>
      </c>
      <c r="N134" s="324"/>
      <c r="O134" s="324">
        <v>159.9</v>
      </c>
      <c r="P134" s="134"/>
      <c r="Q134" s="319">
        <f>SUM(S134:T134)</f>
        <v>0</v>
      </c>
      <c r="R134" s="251"/>
      <c r="S134" s="252">
        <f t="shared" si="40"/>
        <v>0</v>
      </c>
      <c r="T134" s="252"/>
      <c r="U134" s="250"/>
      <c r="V134" s="253">
        <f t="shared" si="41"/>
        <v>0</v>
      </c>
      <c r="W134" s="252">
        <f t="shared" si="41"/>
        <v>0</v>
      </c>
      <c r="X134" s="252"/>
      <c r="Y134" s="379"/>
      <c r="Z134" s="324"/>
      <c r="AA134" s="338"/>
      <c r="AB134" s="124"/>
      <c r="AC134" s="234"/>
    </row>
    <row r="135" spans="1:29" ht="20.25" hidden="1" customHeight="1" outlineLevel="1" x14ac:dyDescent="0.25">
      <c r="B135" s="348" t="s">
        <v>84</v>
      </c>
      <c r="C135" s="348"/>
      <c r="D135" s="347" t="s">
        <v>9</v>
      </c>
      <c r="E135" s="347" t="s">
        <v>20</v>
      </c>
      <c r="F135" s="347" t="s">
        <v>12</v>
      </c>
      <c r="G135" s="354" t="s">
        <v>348</v>
      </c>
      <c r="H135" s="302"/>
      <c r="I135" s="302"/>
      <c r="J135" s="302"/>
      <c r="K135" s="324"/>
      <c r="L135" s="324"/>
      <c r="M135" s="319">
        <f>SUM(N135:O135)</f>
        <v>0</v>
      </c>
      <c r="N135" s="324"/>
      <c r="O135" s="338"/>
      <c r="P135" s="134"/>
      <c r="Q135" s="319">
        <f>SUM(S135:T135)</f>
        <v>0</v>
      </c>
      <c r="R135" s="251"/>
      <c r="S135" s="252">
        <f t="shared" si="40"/>
        <v>0</v>
      </c>
      <c r="T135" s="252"/>
      <c r="U135" s="250"/>
      <c r="V135" s="253">
        <f t="shared" si="41"/>
        <v>0</v>
      </c>
      <c r="W135" s="252">
        <f t="shared" si="41"/>
        <v>0</v>
      </c>
      <c r="X135" s="252"/>
      <c r="Y135" s="379"/>
      <c r="Z135" s="324"/>
      <c r="AA135" s="338"/>
      <c r="AB135" s="124"/>
      <c r="AC135" s="234"/>
    </row>
    <row r="136" spans="1:29" ht="79.5" hidden="1" customHeight="1" x14ac:dyDescent="0.25">
      <c r="B136" s="398" t="s">
        <v>486</v>
      </c>
      <c r="C136" s="348"/>
      <c r="D136" s="347"/>
      <c r="E136" s="347"/>
      <c r="F136" s="347"/>
      <c r="G136" s="354" t="s">
        <v>114</v>
      </c>
      <c r="H136" s="302">
        <v>500</v>
      </c>
      <c r="I136" s="302"/>
      <c r="J136" s="302"/>
      <c r="K136" s="324"/>
      <c r="L136" s="324"/>
      <c r="M136" s="319"/>
      <c r="N136" s="324"/>
      <c r="O136" s="338"/>
      <c r="P136" s="134">
        <v>0</v>
      </c>
      <c r="Q136" s="319"/>
      <c r="R136" s="251"/>
      <c r="S136" s="252">
        <f t="shared" si="40"/>
        <v>0</v>
      </c>
      <c r="T136" s="252"/>
      <c r="U136" s="250">
        <v>0</v>
      </c>
      <c r="V136" s="253">
        <f t="shared" si="41"/>
        <v>0</v>
      </c>
      <c r="W136" s="252">
        <f t="shared" si="41"/>
        <v>0</v>
      </c>
      <c r="X136" s="252"/>
      <c r="Y136" s="379">
        <v>0</v>
      </c>
      <c r="Z136" s="324"/>
      <c r="AA136" s="338"/>
      <c r="AB136" s="124"/>
      <c r="AC136" s="234"/>
    </row>
    <row r="137" spans="1:29" ht="20.25" hidden="1" customHeight="1" x14ac:dyDescent="0.25">
      <c r="B137" s="356" t="s">
        <v>87</v>
      </c>
      <c r="C137" s="315"/>
      <c r="D137" s="328"/>
      <c r="E137" s="328"/>
      <c r="F137" s="328"/>
      <c r="G137" s="318" t="s">
        <v>120</v>
      </c>
      <c r="H137" s="319">
        <f t="shared" ref="H137:AB137" si="42">SUM(H138:H141)</f>
        <v>4072.9</v>
      </c>
      <c r="I137" s="319">
        <f t="shared" si="42"/>
        <v>0</v>
      </c>
      <c r="J137" s="319">
        <f t="shared" si="42"/>
        <v>4101.6000000000004</v>
      </c>
      <c r="K137" s="319">
        <f t="shared" si="42"/>
        <v>4000</v>
      </c>
      <c r="L137" s="319">
        <f t="shared" si="42"/>
        <v>0</v>
      </c>
      <c r="M137" s="319">
        <f t="shared" si="42"/>
        <v>3965.4</v>
      </c>
      <c r="N137" s="319">
        <f t="shared" si="42"/>
        <v>3965.4</v>
      </c>
      <c r="O137" s="319">
        <f t="shared" si="42"/>
        <v>0</v>
      </c>
      <c r="P137" s="319">
        <f t="shared" si="42"/>
        <v>5931.8</v>
      </c>
      <c r="Q137" s="319">
        <f t="shared" si="42"/>
        <v>0</v>
      </c>
      <c r="R137" s="319">
        <f t="shared" si="42"/>
        <v>0</v>
      </c>
      <c r="S137" s="319">
        <f t="shared" si="42"/>
        <v>0</v>
      </c>
      <c r="T137" s="319">
        <f t="shared" si="42"/>
        <v>0</v>
      </c>
      <c r="U137" s="319">
        <f t="shared" si="42"/>
        <v>4000</v>
      </c>
      <c r="V137" s="319">
        <f t="shared" si="42"/>
        <v>0</v>
      </c>
      <c r="W137" s="319">
        <f t="shared" si="42"/>
        <v>0</v>
      </c>
      <c r="X137" s="319">
        <f t="shared" si="42"/>
        <v>0</v>
      </c>
      <c r="Y137" s="319">
        <f t="shared" si="42"/>
        <v>4000</v>
      </c>
      <c r="Z137" s="319">
        <f t="shared" si="42"/>
        <v>0</v>
      </c>
      <c r="AA137" s="319">
        <f t="shared" si="42"/>
        <v>0</v>
      </c>
      <c r="AB137" s="217">
        <f t="shared" si="42"/>
        <v>0</v>
      </c>
      <c r="AC137" s="234"/>
    </row>
    <row r="138" spans="1:29" ht="81.75" hidden="1" customHeight="1" x14ac:dyDescent="0.25">
      <c r="A138" s="34">
        <v>530</v>
      </c>
      <c r="B138" s="399" t="s">
        <v>487</v>
      </c>
      <c r="C138" s="177"/>
      <c r="D138" s="400" t="s">
        <v>9</v>
      </c>
      <c r="E138" s="400" t="s">
        <v>20</v>
      </c>
      <c r="F138" s="400" t="s">
        <v>15</v>
      </c>
      <c r="G138" s="401" t="s">
        <v>488</v>
      </c>
      <c r="H138" s="302">
        <v>72.900000000000006</v>
      </c>
      <c r="I138" s="302"/>
      <c r="J138" s="302"/>
      <c r="K138" s="302"/>
      <c r="L138" s="302"/>
      <c r="M138" s="319">
        <f>SUM(N138:O138)</f>
        <v>0</v>
      </c>
      <c r="N138" s="302"/>
      <c r="O138" s="302"/>
      <c r="P138" s="134">
        <v>0</v>
      </c>
      <c r="Q138" s="319"/>
      <c r="R138" s="325"/>
      <c r="S138" s="302"/>
      <c r="T138" s="337"/>
      <c r="U138" s="134">
        <v>0</v>
      </c>
      <c r="V138" s="319"/>
      <c r="W138" s="302"/>
      <c r="X138" s="337"/>
      <c r="Y138" s="379">
        <v>0</v>
      </c>
      <c r="Z138" s="302"/>
      <c r="AA138" s="337"/>
      <c r="AB138" s="210"/>
      <c r="AC138" s="234"/>
    </row>
    <row r="139" spans="1:29" ht="59.25" hidden="1" customHeight="1" x14ac:dyDescent="0.25">
      <c r="B139" s="348" t="s">
        <v>203</v>
      </c>
      <c r="C139" s="177"/>
      <c r="D139" s="347" t="s">
        <v>9</v>
      </c>
      <c r="E139" s="347" t="s">
        <v>16</v>
      </c>
      <c r="F139" s="347" t="s">
        <v>15</v>
      </c>
      <c r="G139" s="354" t="s">
        <v>349</v>
      </c>
      <c r="H139" s="302"/>
      <c r="I139" s="302"/>
      <c r="J139" s="302"/>
      <c r="K139" s="302"/>
      <c r="L139" s="302"/>
      <c r="M139" s="319">
        <f>SUM(N139:O139)</f>
        <v>2260.5</v>
      </c>
      <c r="N139" s="133">
        <v>2260.5</v>
      </c>
      <c r="O139" s="302"/>
      <c r="P139" s="134"/>
      <c r="Q139" s="319"/>
      <c r="R139" s="325"/>
      <c r="S139" s="302"/>
      <c r="T139" s="337"/>
      <c r="U139" s="134"/>
      <c r="V139" s="319"/>
      <c r="W139" s="302"/>
      <c r="X139" s="337"/>
      <c r="Y139" s="379"/>
      <c r="Z139" s="302"/>
      <c r="AA139" s="337"/>
      <c r="AB139" s="210"/>
      <c r="AC139" s="234"/>
    </row>
    <row r="140" spans="1:29" ht="68.25" hidden="1" customHeight="1" x14ac:dyDescent="0.25">
      <c r="B140" s="348" t="s">
        <v>622</v>
      </c>
      <c r="C140" s="177"/>
      <c r="D140" s="347" t="s">
        <v>9</v>
      </c>
      <c r="E140" s="347" t="s">
        <v>20</v>
      </c>
      <c r="F140" s="347" t="s">
        <v>12</v>
      </c>
      <c r="G140" s="354" t="s">
        <v>349</v>
      </c>
      <c r="H140" s="302"/>
      <c r="I140" s="302"/>
      <c r="J140" s="302"/>
      <c r="K140" s="302"/>
      <c r="L140" s="302"/>
      <c r="M140" s="319">
        <f>SUM(N140:O140)</f>
        <v>1704.9</v>
      </c>
      <c r="N140" s="133">
        <v>1704.9</v>
      </c>
      <c r="O140" s="302"/>
      <c r="P140" s="134">
        <v>31.8</v>
      </c>
      <c r="Q140" s="319"/>
      <c r="R140" s="325"/>
      <c r="S140" s="302"/>
      <c r="T140" s="337"/>
      <c r="U140" s="134"/>
      <c r="V140" s="319"/>
      <c r="W140" s="302"/>
      <c r="X140" s="337"/>
      <c r="Y140" s="379"/>
      <c r="Z140" s="302"/>
      <c r="AA140" s="337"/>
      <c r="AB140" s="210"/>
      <c r="AC140" s="234"/>
    </row>
    <row r="141" spans="1:29" ht="71.25" hidden="1" customHeight="1" x14ac:dyDescent="0.25">
      <c r="B141" s="348" t="s">
        <v>489</v>
      </c>
      <c r="C141" s="348"/>
      <c r="D141" s="347" t="s">
        <v>9</v>
      </c>
      <c r="E141" s="347" t="s">
        <v>20</v>
      </c>
      <c r="F141" s="347" t="s">
        <v>15</v>
      </c>
      <c r="G141" s="354" t="s">
        <v>349</v>
      </c>
      <c r="H141" s="302">
        <v>4000</v>
      </c>
      <c r="I141" s="302"/>
      <c r="J141" s="302">
        <v>4101.6000000000004</v>
      </c>
      <c r="K141" s="324">
        <v>4000</v>
      </c>
      <c r="L141" s="324"/>
      <c r="M141" s="319">
        <f>SUM(N141:O141)</f>
        <v>0</v>
      </c>
      <c r="N141" s="324"/>
      <c r="O141" s="324"/>
      <c r="P141" s="134">
        <v>5900</v>
      </c>
      <c r="Q141" s="319"/>
      <c r="R141" s="325"/>
      <c r="S141" s="324"/>
      <c r="T141" s="324"/>
      <c r="U141" s="134">
        <v>4000</v>
      </c>
      <c r="V141" s="319"/>
      <c r="W141" s="324"/>
      <c r="X141" s="324"/>
      <c r="Y141" s="379">
        <v>4000</v>
      </c>
      <c r="Z141" s="324"/>
      <c r="AA141" s="324"/>
      <c r="AB141" s="124"/>
      <c r="AC141" s="234">
        <v>900</v>
      </c>
    </row>
    <row r="142" spans="1:29" ht="30" hidden="1" customHeight="1" x14ac:dyDescent="0.25">
      <c r="B142" s="312" t="s">
        <v>490</v>
      </c>
      <c r="C142" s="392"/>
      <c r="D142" s="146"/>
      <c r="E142" s="146"/>
      <c r="F142" s="146"/>
      <c r="G142" s="147" t="s">
        <v>61</v>
      </c>
      <c r="H142" s="148">
        <f>SUM(H143:H161)</f>
        <v>62853</v>
      </c>
      <c r="I142" s="148">
        <f>SUM(I143:I161)</f>
        <v>0</v>
      </c>
      <c r="J142" s="148">
        <f t="shared" ref="J142:O142" si="43">SUM(J143+J145+J146+J147+J148+J149+J158+J159+J160+J161)</f>
        <v>67741</v>
      </c>
      <c r="K142" s="148">
        <f t="shared" si="43"/>
        <v>41427.599999999999</v>
      </c>
      <c r="L142" s="148">
        <f t="shared" si="43"/>
        <v>0</v>
      </c>
      <c r="M142" s="148">
        <f t="shared" si="43"/>
        <v>53617.9</v>
      </c>
      <c r="N142" s="148">
        <f t="shared" si="43"/>
        <v>53617.9</v>
      </c>
      <c r="O142" s="148">
        <f t="shared" si="43"/>
        <v>0</v>
      </c>
      <c r="P142" s="148">
        <f>SUM(P143+P145+P146+P147+P148+P149+P158+P159+P160+P161)</f>
        <v>97087.7</v>
      </c>
      <c r="Q142" s="148">
        <f t="shared" ref="Q142:AA142" si="44">SUM(Q143+Q145+Q146+Q147+Q148+Q149+Q158+Q159+Q160+Q161)</f>
        <v>43093.7</v>
      </c>
      <c r="R142" s="148">
        <f t="shared" si="44"/>
        <v>33550</v>
      </c>
      <c r="S142" s="148">
        <f t="shared" si="44"/>
        <v>43093.7</v>
      </c>
      <c r="T142" s="148">
        <f t="shared" si="44"/>
        <v>0</v>
      </c>
      <c r="U142" s="148">
        <f t="shared" si="44"/>
        <v>57521.4</v>
      </c>
      <c r="V142" s="148">
        <f t="shared" si="44"/>
        <v>0</v>
      </c>
      <c r="W142" s="148">
        <f t="shared" si="44"/>
        <v>37288</v>
      </c>
      <c r="X142" s="148">
        <f t="shared" si="44"/>
        <v>0</v>
      </c>
      <c r="Y142" s="148">
        <f t="shared" si="44"/>
        <v>46861.4</v>
      </c>
      <c r="Z142" s="148">
        <f t="shared" si="44"/>
        <v>9047.2999999999993</v>
      </c>
      <c r="AA142" s="148">
        <f t="shared" si="44"/>
        <v>0</v>
      </c>
      <c r="AB142" s="209">
        <f>SUM(AB143:AB160)</f>
        <v>0</v>
      </c>
      <c r="AC142" s="233">
        <f>SUM(AC143:AC160)</f>
        <v>44800</v>
      </c>
    </row>
    <row r="143" spans="1:29" ht="68.25" hidden="1" customHeight="1" x14ac:dyDescent="0.25">
      <c r="B143" s="349" t="s">
        <v>491</v>
      </c>
      <c r="C143" s="348"/>
      <c r="D143" s="347" t="s">
        <v>9</v>
      </c>
      <c r="E143" s="347" t="s">
        <v>12</v>
      </c>
      <c r="F143" s="347" t="s">
        <v>21</v>
      </c>
      <c r="G143" s="354" t="s">
        <v>48</v>
      </c>
      <c r="H143" s="302">
        <v>35049.300000000003</v>
      </c>
      <c r="I143" s="302"/>
      <c r="J143" s="302">
        <v>33331.300000000003</v>
      </c>
      <c r="K143" s="324">
        <v>33230.6</v>
      </c>
      <c r="L143" s="324"/>
      <c r="M143" s="319">
        <f t="shared" ref="M143:M148" si="45">SUM(N143:O143)</f>
        <v>33346.5</v>
      </c>
      <c r="N143" s="133">
        <v>33346.5</v>
      </c>
      <c r="O143" s="133"/>
      <c r="P143" s="134">
        <v>37952.1</v>
      </c>
      <c r="Q143" s="319">
        <f t="shared" ref="Q143:Q148" si="46">SUM(S143:T143)</f>
        <v>34896.699999999997</v>
      </c>
      <c r="R143" s="325"/>
      <c r="S143" s="324">
        <v>34896.699999999997</v>
      </c>
      <c r="T143" s="324"/>
      <c r="U143" s="134">
        <v>37952.1</v>
      </c>
      <c r="V143" s="319"/>
      <c r="W143" s="324"/>
      <c r="X143" s="324"/>
      <c r="Y143" s="134">
        <v>37952.1</v>
      </c>
      <c r="Z143" s="302"/>
      <c r="AA143" s="324"/>
      <c r="AB143" s="124"/>
      <c r="AC143" s="234">
        <v>37000</v>
      </c>
    </row>
    <row r="144" spans="1:29" ht="46.5" hidden="1" customHeight="1" x14ac:dyDescent="0.25">
      <c r="B144" s="349" t="s">
        <v>492</v>
      </c>
      <c r="C144" s="348"/>
      <c r="D144" s="347" t="s">
        <v>9</v>
      </c>
      <c r="E144" s="347" t="s">
        <v>12</v>
      </c>
      <c r="F144" s="347" t="s">
        <v>21</v>
      </c>
      <c r="G144" s="354" t="s">
        <v>48</v>
      </c>
      <c r="H144" s="302"/>
      <c r="I144" s="302"/>
      <c r="J144" s="302"/>
      <c r="K144" s="324">
        <v>714</v>
      </c>
      <c r="L144" s="324"/>
      <c r="M144" s="319">
        <f t="shared" si="45"/>
        <v>598.1</v>
      </c>
      <c r="N144" s="133">
        <v>598.1</v>
      </c>
      <c r="O144" s="133"/>
      <c r="P144" s="134"/>
      <c r="Q144" s="319">
        <f t="shared" si="46"/>
        <v>0</v>
      </c>
      <c r="R144" s="325"/>
      <c r="S144" s="324"/>
      <c r="T144" s="324"/>
      <c r="U144" s="134"/>
      <c r="V144" s="319"/>
      <c r="W144" s="324"/>
      <c r="X144" s="324"/>
      <c r="Y144" s="134"/>
      <c r="Z144" s="302"/>
      <c r="AA144" s="324"/>
      <c r="AB144" s="124"/>
      <c r="AC144" s="234"/>
    </row>
    <row r="145" spans="2:29" s="1" customFormat="1" ht="73.5" hidden="1" customHeight="1" x14ac:dyDescent="0.25">
      <c r="B145" s="349" t="s">
        <v>493</v>
      </c>
      <c r="C145" s="348"/>
      <c r="D145" s="347" t="s">
        <v>9</v>
      </c>
      <c r="E145" s="347" t="s">
        <v>12</v>
      </c>
      <c r="F145" s="347" t="s">
        <v>21</v>
      </c>
      <c r="G145" s="354" t="s">
        <v>62</v>
      </c>
      <c r="H145" s="302">
        <v>406.2</v>
      </c>
      <c r="I145" s="302"/>
      <c r="J145" s="302">
        <v>418.8</v>
      </c>
      <c r="K145" s="324">
        <v>843</v>
      </c>
      <c r="L145" s="324"/>
      <c r="M145" s="319">
        <f t="shared" si="45"/>
        <v>843</v>
      </c>
      <c r="N145" s="133">
        <v>843</v>
      </c>
      <c r="O145" s="133"/>
      <c r="P145" s="134">
        <v>925</v>
      </c>
      <c r="Q145" s="319">
        <f t="shared" si="46"/>
        <v>843</v>
      </c>
      <c r="R145" s="325">
        <v>650</v>
      </c>
      <c r="S145" s="324">
        <v>843</v>
      </c>
      <c r="T145" s="324"/>
      <c r="U145" s="134">
        <v>925</v>
      </c>
      <c r="V145" s="319"/>
      <c r="W145" s="324"/>
      <c r="X145" s="324"/>
      <c r="Y145" s="134">
        <v>925</v>
      </c>
      <c r="Z145" s="302"/>
      <c r="AA145" s="324"/>
      <c r="AB145" s="124"/>
      <c r="AC145" s="234"/>
    </row>
    <row r="146" spans="2:29" s="1" customFormat="1" ht="73.5" hidden="1" customHeight="1" x14ac:dyDescent="0.25">
      <c r="B146" s="349" t="s">
        <v>494</v>
      </c>
      <c r="C146" s="348"/>
      <c r="D146" s="347" t="s">
        <v>9</v>
      </c>
      <c r="E146" s="347" t="s">
        <v>12</v>
      </c>
      <c r="F146" s="347" t="s">
        <v>21</v>
      </c>
      <c r="G146" s="354" t="s">
        <v>62</v>
      </c>
      <c r="H146" s="302">
        <v>377</v>
      </c>
      <c r="I146" s="302"/>
      <c r="J146" s="302">
        <v>355.8</v>
      </c>
      <c r="K146" s="324">
        <v>843</v>
      </c>
      <c r="L146" s="324"/>
      <c r="M146" s="319">
        <f t="shared" si="45"/>
        <v>843</v>
      </c>
      <c r="N146" s="133">
        <v>843</v>
      </c>
      <c r="O146" s="133"/>
      <c r="P146" s="134">
        <v>425.3</v>
      </c>
      <c r="Q146" s="319">
        <f t="shared" si="46"/>
        <v>843</v>
      </c>
      <c r="R146" s="325"/>
      <c r="S146" s="324">
        <v>843</v>
      </c>
      <c r="T146" s="324"/>
      <c r="U146" s="134">
        <v>425.3</v>
      </c>
      <c r="V146" s="319"/>
      <c r="W146" s="324"/>
      <c r="X146" s="324"/>
      <c r="Y146" s="134">
        <v>425.3</v>
      </c>
      <c r="Z146" s="302"/>
      <c r="AA146" s="324"/>
      <c r="AB146" s="124"/>
      <c r="AC146" s="234"/>
    </row>
    <row r="147" spans="2:29" s="1" customFormat="1" ht="60" hidden="1" customHeight="1" x14ac:dyDescent="0.25">
      <c r="B147" s="349" t="s">
        <v>600</v>
      </c>
      <c r="C147" s="348"/>
      <c r="D147" s="347" t="s">
        <v>9</v>
      </c>
      <c r="E147" s="347" t="s">
        <v>11</v>
      </c>
      <c r="F147" s="347" t="s">
        <v>17</v>
      </c>
      <c r="G147" s="354" t="s">
        <v>62</v>
      </c>
      <c r="H147" s="302">
        <v>807.5</v>
      </c>
      <c r="I147" s="302"/>
      <c r="J147" s="302">
        <v>807.5</v>
      </c>
      <c r="K147" s="324">
        <v>511</v>
      </c>
      <c r="L147" s="324"/>
      <c r="M147" s="319">
        <f t="shared" si="45"/>
        <v>511</v>
      </c>
      <c r="N147" s="133">
        <v>511</v>
      </c>
      <c r="O147" s="133"/>
      <c r="P147" s="134">
        <v>1149</v>
      </c>
      <c r="Q147" s="319">
        <f t="shared" si="46"/>
        <v>511</v>
      </c>
      <c r="R147" s="325"/>
      <c r="S147" s="324">
        <v>511</v>
      </c>
      <c r="T147" s="324"/>
      <c r="U147" s="134">
        <v>1149</v>
      </c>
      <c r="V147" s="319"/>
      <c r="W147" s="325"/>
      <c r="X147" s="324"/>
      <c r="Y147" s="134">
        <v>1149</v>
      </c>
      <c r="Z147" s="325"/>
      <c r="AA147" s="324"/>
      <c r="AB147" s="124"/>
      <c r="AC147" s="234"/>
    </row>
    <row r="148" spans="2:29" s="1" customFormat="1" ht="114" hidden="1" customHeight="1" x14ac:dyDescent="0.25">
      <c r="B148" s="348" t="s">
        <v>561</v>
      </c>
      <c r="C148" s="348"/>
      <c r="D148" s="347" t="s">
        <v>9</v>
      </c>
      <c r="E148" s="347" t="s">
        <v>12</v>
      </c>
      <c r="F148" s="347" t="s">
        <v>21</v>
      </c>
      <c r="G148" s="354" t="s">
        <v>240</v>
      </c>
      <c r="H148" s="302">
        <v>3820.1</v>
      </c>
      <c r="I148" s="302"/>
      <c r="J148" s="302">
        <v>5292.1</v>
      </c>
      <c r="K148" s="324">
        <v>5000</v>
      </c>
      <c r="L148" s="324"/>
      <c r="M148" s="319">
        <f t="shared" si="45"/>
        <v>15361.4</v>
      </c>
      <c r="N148" s="133">
        <v>15361.4</v>
      </c>
      <c r="O148" s="133"/>
      <c r="P148" s="134">
        <v>5302.1</v>
      </c>
      <c r="Q148" s="319">
        <f t="shared" si="46"/>
        <v>5000</v>
      </c>
      <c r="R148" s="325">
        <v>5000</v>
      </c>
      <c r="S148" s="324">
        <v>5000</v>
      </c>
      <c r="T148" s="324"/>
      <c r="U148" s="134">
        <v>4820</v>
      </c>
      <c r="V148" s="319"/>
      <c r="W148" s="324">
        <v>4820</v>
      </c>
      <c r="X148" s="324"/>
      <c r="Y148" s="379">
        <v>4460</v>
      </c>
      <c r="Z148" s="133">
        <v>4460</v>
      </c>
      <c r="AA148" s="324"/>
      <c r="AB148" s="124"/>
      <c r="AC148" s="234">
        <v>3800</v>
      </c>
    </row>
    <row r="149" spans="2:29" s="1" customFormat="1" ht="58.5" hidden="1" customHeight="1" x14ac:dyDescent="0.3">
      <c r="B149" s="510" t="s">
        <v>562</v>
      </c>
      <c r="C149" s="510"/>
      <c r="D149" s="511"/>
      <c r="E149" s="511"/>
      <c r="F149" s="511"/>
      <c r="G149" s="512" t="s">
        <v>466</v>
      </c>
      <c r="H149" s="513"/>
      <c r="I149" s="513"/>
      <c r="J149" s="522">
        <f t="shared" ref="J149:O149" si="47">SUM(J150+J151+J152+J153+J154+J155+J156+J157)</f>
        <v>12124.5</v>
      </c>
      <c r="K149" s="522">
        <f t="shared" si="47"/>
        <v>0</v>
      </c>
      <c r="L149" s="522">
        <f t="shared" si="47"/>
        <v>0</v>
      </c>
      <c r="M149" s="522">
        <f t="shared" si="47"/>
        <v>0</v>
      </c>
      <c r="N149" s="522">
        <f t="shared" si="47"/>
        <v>0</v>
      </c>
      <c r="O149" s="522">
        <f t="shared" si="47"/>
        <v>0</v>
      </c>
      <c r="P149" s="522">
        <f>SUM(P150+P151+P152+P153+P154+P155+P156+P157)</f>
        <v>31891.3</v>
      </c>
      <c r="Q149" s="522">
        <f t="shared" ref="Q149:AA149" si="48">SUM(Q150+Q151+Q152+Q153+Q154+Q155+Q156+Q157)</f>
        <v>0</v>
      </c>
      <c r="R149" s="522">
        <f t="shared" si="48"/>
        <v>12500</v>
      </c>
      <c r="S149" s="522">
        <f t="shared" si="48"/>
        <v>0</v>
      </c>
      <c r="T149" s="522">
        <f t="shared" si="48"/>
        <v>0</v>
      </c>
      <c r="U149" s="522">
        <f t="shared" si="48"/>
        <v>0</v>
      </c>
      <c r="V149" s="522">
        <f t="shared" si="48"/>
        <v>0</v>
      </c>
      <c r="W149" s="522">
        <f t="shared" si="48"/>
        <v>20218</v>
      </c>
      <c r="X149" s="522">
        <f t="shared" si="48"/>
        <v>0</v>
      </c>
      <c r="Y149" s="522">
        <f t="shared" si="48"/>
        <v>0</v>
      </c>
      <c r="Z149" s="522">
        <f t="shared" si="48"/>
        <v>2637.3</v>
      </c>
      <c r="AA149" s="522">
        <f t="shared" si="48"/>
        <v>0</v>
      </c>
      <c r="AB149" s="124"/>
      <c r="AC149" s="234"/>
    </row>
    <row r="150" spans="2:29" s="1" customFormat="1" ht="48.75" hidden="1" customHeight="1" x14ac:dyDescent="0.25">
      <c r="B150" s="348" t="s">
        <v>564</v>
      </c>
      <c r="C150" s="348"/>
      <c r="D150" s="347"/>
      <c r="E150" s="347"/>
      <c r="F150" s="347"/>
      <c r="G150" s="350" t="s">
        <v>466</v>
      </c>
      <c r="H150" s="302"/>
      <c r="I150" s="302"/>
      <c r="J150" s="133">
        <v>0</v>
      </c>
      <c r="K150" s="324"/>
      <c r="L150" s="324"/>
      <c r="M150" s="319"/>
      <c r="N150" s="133"/>
      <c r="O150" s="133"/>
      <c r="P150" s="517">
        <v>5500</v>
      </c>
      <c r="Q150" s="319">
        <f>SUM(S150:T150)</f>
        <v>0</v>
      </c>
      <c r="R150" s="325">
        <v>0</v>
      </c>
      <c r="S150" s="133"/>
      <c r="T150" s="133"/>
      <c r="U150" s="134">
        <v>0</v>
      </c>
      <c r="V150" s="319"/>
      <c r="W150" s="133">
        <v>5500</v>
      </c>
      <c r="X150" s="324"/>
      <c r="Y150" s="134">
        <v>0</v>
      </c>
      <c r="Z150" s="133">
        <v>0</v>
      </c>
      <c r="AA150" s="324"/>
      <c r="AB150" s="124"/>
      <c r="AC150" s="234"/>
    </row>
    <row r="151" spans="2:29" s="1" customFormat="1" ht="45" hidden="1" customHeight="1" x14ac:dyDescent="0.25">
      <c r="B151" s="348" t="s">
        <v>612</v>
      </c>
      <c r="C151" s="348"/>
      <c r="D151" s="347"/>
      <c r="E151" s="347"/>
      <c r="F151" s="347"/>
      <c r="G151" s="350" t="s">
        <v>495</v>
      </c>
      <c r="H151" s="302">
        <v>3000</v>
      </c>
      <c r="I151" s="302"/>
      <c r="J151" s="133">
        <v>0</v>
      </c>
      <c r="K151" s="324"/>
      <c r="L151" s="324"/>
      <c r="M151" s="319"/>
      <c r="N151" s="133"/>
      <c r="O151" s="133"/>
      <c r="P151" s="379">
        <v>2364</v>
      </c>
      <c r="Q151" s="319">
        <f>SUM(S151:T151)</f>
        <v>0</v>
      </c>
      <c r="R151" s="325">
        <v>2300</v>
      </c>
      <c r="S151" s="133"/>
      <c r="T151" s="133"/>
      <c r="U151" s="134">
        <v>0</v>
      </c>
      <c r="V151" s="319"/>
      <c r="W151" s="133">
        <v>0</v>
      </c>
      <c r="X151" s="324"/>
      <c r="Y151" s="134">
        <v>0</v>
      </c>
      <c r="Z151" s="133">
        <v>0</v>
      </c>
      <c r="AA151" s="324"/>
      <c r="AB151" s="124"/>
      <c r="AC151" s="234"/>
    </row>
    <row r="152" spans="2:29" s="1" customFormat="1" ht="47.25" hidden="1" customHeight="1" x14ac:dyDescent="0.25">
      <c r="B152" s="348" t="s">
        <v>563</v>
      </c>
      <c r="C152" s="348"/>
      <c r="D152" s="347" t="s">
        <v>9</v>
      </c>
      <c r="E152" s="347" t="s">
        <v>12</v>
      </c>
      <c r="F152" s="347" t="s">
        <v>21</v>
      </c>
      <c r="G152" s="350" t="s">
        <v>495</v>
      </c>
      <c r="H152" s="302">
        <v>2500</v>
      </c>
      <c r="I152" s="302"/>
      <c r="J152" s="133">
        <v>11802.5</v>
      </c>
      <c r="K152" s="324"/>
      <c r="L152" s="324"/>
      <c r="M152" s="319">
        <f>SUM(N152:O152)</f>
        <v>0</v>
      </c>
      <c r="N152" s="133"/>
      <c r="O152" s="133"/>
      <c r="P152" s="379">
        <v>500</v>
      </c>
      <c r="Q152" s="319"/>
      <c r="R152" s="325">
        <v>4500</v>
      </c>
      <c r="S152" s="324"/>
      <c r="T152" s="133"/>
      <c r="U152" s="134">
        <v>0</v>
      </c>
      <c r="V152" s="319"/>
      <c r="W152" s="324">
        <v>0</v>
      </c>
      <c r="X152" s="324"/>
      <c r="Y152" s="379">
        <v>0</v>
      </c>
      <c r="Z152" s="133">
        <v>0</v>
      </c>
      <c r="AA152" s="324"/>
      <c r="AB152" s="124"/>
      <c r="AC152" s="234">
        <v>500</v>
      </c>
    </row>
    <row r="153" spans="2:29" s="1" customFormat="1" ht="47.25" hidden="1" customHeight="1" x14ac:dyDescent="0.25">
      <c r="B153" s="348" t="s">
        <v>607</v>
      </c>
      <c r="C153" s="348"/>
      <c r="D153" s="347" t="s">
        <v>9</v>
      </c>
      <c r="E153" s="347" t="s">
        <v>12</v>
      </c>
      <c r="F153" s="347" t="s">
        <v>21</v>
      </c>
      <c r="G153" s="350" t="s">
        <v>495</v>
      </c>
      <c r="H153" s="302">
        <v>2500</v>
      </c>
      <c r="I153" s="302"/>
      <c r="J153" s="133">
        <v>322</v>
      </c>
      <c r="K153" s="324"/>
      <c r="L153" s="324"/>
      <c r="M153" s="319">
        <f>SUM(N153:O153)</f>
        <v>0</v>
      </c>
      <c r="N153" s="133"/>
      <c r="O153" s="133"/>
      <c r="P153" s="379">
        <v>841</v>
      </c>
      <c r="Q153" s="319"/>
      <c r="R153" s="325">
        <v>500</v>
      </c>
      <c r="S153" s="324"/>
      <c r="T153" s="133"/>
      <c r="U153" s="134">
        <v>0</v>
      </c>
      <c r="V153" s="319"/>
      <c r="W153" s="324">
        <v>0</v>
      </c>
      <c r="X153" s="324"/>
      <c r="Y153" s="379">
        <v>0</v>
      </c>
      <c r="Z153" s="133">
        <v>0</v>
      </c>
      <c r="AA153" s="324"/>
      <c r="AB153" s="124"/>
      <c r="AC153" s="234">
        <v>500</v>
      </c>
    </row>
    <row r="154" spans="2:29" s="1" customFormat="1" ht="47.25" hidden="1" customHeight="1" x14ac:dyDescent="0.25">
      <c r="B154" s="348" t="s">
        <v>606</v>
      </c>
      <c r="C154" s="348"/>
      <c r="D154" s="347"/>
      <c r="E154" s="347"/>
      <c r="F154" s="347"/>
      <c r="G154" s="350"/>
      <c r="H154" s="302"/>
      <c r="I154" s="302"/>
      <c r="J154" s="133">
        <v>0</v>
      </c>
      <c r="K154" s="324"/>
      <c r="L154" s="324"/>
      <c r="M154" s="319"/>
      <c r="N154" s="133"/>
      <c r="O154" s="133"/>
      <c r="P154" s="379">
        <v>9196</v>
      </c>
      <c r="Q154" s="319"/>
      <c r="R154" s="325">
        <v>200</v>
      </c>
      <c r="S154" s="324"/>
      <c r="T154" s="133"/>
      <c r="U154" s="134">
        <v>0</v>
      </c>
      <c r="V154" s="319"/>
      <c r="W154" s="324">
        <v>8996</v>
      </c>
      <c r="X154" s="324"/>
      <c r="Y154" s="379">
        <v>0</v>
      </c>
      <c r="Z154" s="133">
        <v>0</v>
      </c>
      <c r="AA154" s="324"/>
      <c r="AB154" s="124"/>
      <c r="AC154" s="234"/>
    </row>
    <row r="155" spans="2:29" s="1" customFormat="1" ht="47.25" hidden="1" customHeight="1" x14ac:dyDescent="0.25">
      <c r="B155" s="348" t="s">
        <v>599</v>
      </c>
      <c r="C155" s="348"/>
      <c r="D155" s="347" t="s">
        <v>9</v>
      </c>
      <c r="E155" s="347" t="s">
        <v>12</v>
      </c>
      <c r="F155" s="347" t="s">
        <v>21</v>
      </c>
      <c r="G155" s="350" t="s">
        <v>495</v>
      </c>
      <c r="H155" s="302">
        <v>2500</v>
      </c>
      <c r="I155" s="302"/>
      <c r="J155" s="133">
        <v>0</v>
      </c>
      <c r="K155" s="324"/>
      <c r="L155" s="324"/>
      <c r="M155" s="319">
        <f>SUM(N155:O155)</f>
        <v>0</v>
      </c>
      <c r="N155" s="133"/>
      <c r="O155" s="133"/>
      <c r="P155" s="379">
        <v>2222</v>
      </c>
      <c r="Q155" s="319"/>
      <c r="R155" s="325">
        <v>0</v>
      </c>
      <c r="S155" s="324"/>
      <c r="T155" s="133"/>
      <c r="U155" s="134">
        <v>0</v>
      </c>
      <c r="V155" s="319"/>
      <c r="W155" s="324">
        <v>2222</v>
      </c>
      <c r="X155" s="324"/>
      <c r="Y155" s="379">
        <v>0</v>
      </c>
      <c r="Z155" s="133">
        <v>0</v>
      </c>
      <c r="AA155" s="324"/>
      <c r="AB155" s="124"/>
      <c r="AC155" s="234">
        <v>500</v>
      </c>
    </row>
    <row r="156" spans="2:29" s="1" customFormat="1" ht="47.25" hidden="1" customHeight="1" x14ac:dyDescent="0.25">
      <c r="B156" s="348" t="s">
        <v>565</v>
      </c>
      <c r="C156" s="348"/>
      <c r="D156" s="347" t="s">
        <v>9</v>
      </c>
      <c r="E156" s="347" t="s">
        <v>12</v>
      </c>
      <c r="F156" s="347" t="s">
        <v>21</v>
      </c>
      <c r="G156" s="350" t="s">
        <v>495</v>
      </c>
      <c r="H156" s="302">
        <v>2500</v>
      </c>
      <c r="I156" s="302"/>
      <c r="J156" s="133">
        <v>0</v>
      </c>
      <c r="K156" s="324"/>
      <c r="L156" s="324"/>
      <c r="M156" s="319">
        <f>SUM(N156:O156)</f>
        <v>0</v>
      </c>
      <c r="N156" s="133"/>
      <c r="O156" s="133"/>
      <c r="P156" s="379">
        <v>1631</v>
      </c>
      <c r="Q156" s="319"/>
      <c r="R156" s="325">
        <v>1500</v>
      </c>
      <c r="S156" s="324"/>
      <c r="T156" s="133"/>
      <c r="U156" s="134">
        <v>0</v>
      </c>
      <c r="V156" s="319"/>
      <c r="W156" s="324">
        <v>0</v>
      </c>
      <c r="X156" s="324"/>
      <c r="Y156" s="379">
        <v>0</v>
      </c>
      <c r="Z156" s="133">
        <v>0</v>
      </c>
      <c r="AA156" s="324"/>
      <c r="AB156" s="124"/>
      <c r="AC156" s="234">
        <v>500</v>
      </c>
    </row>
    <row r="157" spans="2:29" s="1" customFormat="1" ht="47.25" hidden="1" customHeight="1" x14ac:dyDescent="0.25">
      <c r="B157" s="348" t="s">
        <v>498</v>
      </c>
      <c r="C157" s="348"/>
      <c r="D157" s="347" t="s">
        <v>9</v>
      </c>
      <c r="E157" s="347" t="s">
        <v>13</v>
      </c>
      <c r="F157" s="347" t="s">
        <v>7</v>
      </c>
      <c r="G157" s="354" t="s">
        <v>240</v>
      </c>
      <c r="H157" s="302"/>
      <c r="I157" s="302"/>
      <c r="J157" s="133">
        <v>0</v>
      </c>
      <c r="K157" s="324"/>
      <c r="L157" s="324"/>
      <c r="M157" s="319"/>
      <c r="N157" s="133"/>
      <c r="O157" s="133"/>
      <c r="P157" s="379">
        <v>9637.2999999999993</v>
      </c>
      <c r="Q157" s="319"/>
      <c r="R157" s="325">
        <v>3500</v>
      </c>
      <c r="S157" s="324"/>
      <c r="T157" s="324"/>
      <c r="U157" s="134">
        <v>0</v>
      </c>
      <c r="V157" s="319"/>
      <c r="W157" s="324">
        <v>3500</v>
      </c>
      <c r="X157" s="324"/>
      <c r="Y157" s="379">
        <v>0</v>
      </c>
      <c r="Z157" s="133">
        <v>2637.3</v>
      </c>
      <c r="AA157" s="324"/>
      <c r="AB157" s="124"/>
      <c r="AC157" s="234"/>
    </row>
    <row r="158" spans="2:29" s="1" customFormat="1" ht="51" hidden="1" customHeight="1" x14ac:dyDescent="0.25">
      <c r="B158" s="348" t="s">
        <v>560</v>
      </c>
      <c r="C158" s="348"/>
      <c r="D158" s="347" t="s">
        <v>9</v>
      </c>
      <c r="E158" s="347" t="s">
        <v>11</v>
      </c>
      <c r="F158" s="347" t="s">
        <v>16</v>
      </c>
      <c r="G158" s="354" t="s">
        <v>240</v>
      </c>
      <c r="H158" s="302"/>
      <c r="I158" s="302"/>
      <c r="J158" s="302">
        <v>68.5</v>
      </c>
      <c r="K158" s="324"/>
      <c r="L158" s="324"/>
      <c r="M158" s="319">
        <f>SUM(N158:O158)</f>
        <v>1013</v>
      </c>
      <c r="N158" s="133">
        <v>1013</v>
      </c>
      <c r="O158" s="133"/>
      <c r="P158" s="134">
        <v>442.9</v>
      </c>
      <c r="Q158" s="319">
        <f>SUM(S158:T158)</f>
        <v>0</v>
      </c>
      <c r="R158" s="325">
        <v>400</v>
      </c>
      <c r="S158" s="324"/>
      <c r="T158" s="324"/>
      <c r="U158" s="134">
        <v>400</v>
      </c>
      <c r="V158" s="319"/>
      <c r="W158" s="324">
        <v>400</v>
      </c>
      <c r="X158" s="324"/>
      <c r="Y158" s="379">
        <v>0</v>
      </c>
      <c r="Z158" s="133">
        <v>0</v>
      </c>
      <c r="AA158" s="324"/>
      <c r="AB158" s="124"/>
      <c r="AC158" s="234"/>
    </row>
    <row r="159" spans="2:29" s="1" customFormat="1" ht="51" hidden="1" customHeight="1" x14ac:dyDescent="0.25">
      <c r="B159" s="348" t="s">
        <v>496</v>
      </c>
      <c r="C159" s="348"/>
      <c r="D159" s="347" t="s">
        <v>462</v>
      </c>
      <c r="E159" s="347" t="s">
        <v>7</v>
      </c>
      <c r="F159" s="347" t="s">
        <v>8</v>
      </c>
      <c r="G159" s="354" t="s">
        <v>240</v>
      </c>
      <c r="H159" s="302"/>
      <c r="I159" s="302"/>
      <c r="J159" s="302">
        <v>0</v>
      </c>
      <c r="K159" s="324"/>
      <c r="L159" s="324"/>
      <c r="M159" s="319"/>
      <c r="N159" s="133"/>
      <c r="O159" s="133"/>
      <c r="P159" s="134">
        <v>6000</v>
      </c>
      <c r="Q159" s="319"/>
      <c r="R159" s="325">
        <v>2000</v>
      </c>
      <c r="S159" s="324"/>
      <c r="T159" s="324"/>
      <c r="U159" s="134">
        <v>0</v>
      </c>
      <c r="V159" s="319"/>
      <c r="W159" s="324">
        <v>0</v>
      </c>
      <c r="X159" s="324"/>
      <c r="Y159" s="379">
        <v>0</v>
      </c>
      <c r="Z159" s="133">
        <v>0</v>
      </c>
      <c r="AA159" s="324"/>
      <c r="AB159" s="124"/>
      <c r="AC159" s="234"/>
    </row>
    <row r="160" spans="2:29" s="1" customFormat="1" ht="53.25" hidden="1" customHeight="1" x14ac:dyDescent="0.25">
      <c r="B160" s="348" t="s">
        <v>497</v>
      </c>
      <c r="C160" s="348"/>
      <c r="D160" s="347" t="s">
        <v>9</v>
      </c>
      <c r="E160" s="347" t="s">
        <v>11</v>
      </c>
      <c r="F160" s="347" t="s">
        <v>14</v>
      </c>
      <c r="G160" s="354" t="s">
        <v>240</v>
      </c>
      <c r="H160" s="302">
        <v>2392.9</v>
      </c>
      <c r="I160" s="302"/>
      <c r="J160" s="302">
        <v>3540</v>
      </c>
      <c r="K160" s="324">
        <v>1000</v>
      </c>
      <c r="L160" s="324"/>
      <c r="M160" s="319">
        <f>SUM(N160:O160)</f>
        <v>1700</v>
      </c>
      <c r="N160" s="133">
        <v>1700</v>
      </c>
      <c r="O160" s="133"/>
      <c r="P160" s="134">
        <v>3000</v>
      </c>
      <c r="Q160" s="319">
        <f>SUM(S160:T160)</f>
        <v>1000</v>
      </c>
      <c r="R160" s="325">
        <v>3000</v>
      </c>
      <c r="S160" s="324">
        <v>1000</v>
      </c>
      <c r="T160" s="324"/>
      <c r="U160" s="134">
        <v>1850</v>
      </c>
      <c r="V160" s="319"/>
      <c r="W160" s="324">
        <v>1850</v>
      </c>
      <c r="X160" s="324"/>
      <c r="Y160" s="379">
        <v>1950</v>
      </c>
      <c r="Z160" s="133">
        <v>1950</v>
      </c>
      <c r="AA160" s="324"/>
      <c r="AB160" s="124"/>
      <c r="AC160" s="234">
        <v>2000</v>
      </c>
    </row>
    <row r="161" spans="1:260" ht="69" hidden="1" customHeight="1" x14ac:dyDescent="0.25">
      <c r="B161" s="348" t="s">
        <v>499</v>
      </c>
      <c r="C161" s="348"/>
      <c r="D161" s="347" t="s">
        <v>462</v>
      </c>
      <c r="E161" s="347" t="s">
        <v>13</v>
      </c>
      <c r="F161" s="347" t="s">
        <v>12</v>
      </c>
      <c r="G161" s="354" t="s">
        <v>240</v>
      </c>
      <c r="H161" s="302">
        <v>7000</v>
      </c>
      <c r="I161" s="302"/>
      <c r="J161" s="302">
        <v>11802.5</v>
      </c>
      <c r="K161" s="324"/>
      <c r="L161" s="324"/>
      <c r="M161" s="319"/>
      <c r="N161" s="133"/>
      <c r="O161" s="133"/>
      <c r="P161" s="134">
        <v>10000</v>
      </c>
      <c r="Q161" s="319"/>
      <c r="R161" s="325">
        <v>10000</v>
      </c>
      <c r="S161" s="324"/>
      <c r="T161" s="324"/>
      <c r="U161" s="134">
        <v>10000</v>
      </c>
      <c r="V161" s="319"/>
      <c r="W161" s="324">
        <v>10000</v>
      </c>
      <c r="X161" s="324"/>
      <c r="Y161" s="379">
        <v>0</v>
      </c>
      <c r="Z161" s="133">
        <v>0</v>
      </c>
      <c r="AA161" s="324"/>
      <c r="AB161" s="124"/>
      <c r="AC161" s="234"/>
    </row>
    <row r="162" spans="1:260" ht="39.75" hidden="1" customHeight="1" x14ac:dyDescent="0.25">
      <c r="B162" s="312" t="s">
        <v>32</v>
      </c>
      <c r="C162" s="392"/>
      <c r="D162" s="146"/>
      <c r="E162" s="146"/>
      <c r="F162" s="146"/>
      <c r="G162" s="147" t="s">
        <v>63</v>
      </c>
      <c r="H162" s="148">
        <f t="shared" ref="H162:AB162" si="49">SUM(H163+H168+H173+H184+H187)</f>
        <v>371923.7</v>
      </c>
      <c r="I162" s="148">
        <f t="shared" si="49"/>
        <v>0</v>
      </c>
      <c r="J162" s="148">
        <f t="shared" si="49"/>
        <v>723058.9</v>
      </c>
      <c r="K162" s="148">
        <f t="shared" si="49"/>
        <v>5113</v>
      </c>
      <c r="L162" s="148">
        <f t="shared" si="49"/>
        <v>55602.200000000004</v>
      </c>
      <c r="M162" s="148">
        <f t="shared" si="49"/>
        <v>338093.99999999994</v>
      </c>
      <c r="N162" s="148">
        <f t="shared" si="49"/>
        <v>37371.300000000003</v>
      </c>
      <c r="O162" s="148">
        <f t="shared" si="49"/>
        <v>300722.7</v>
      </c>
      <c r="P162" s="148">
        <f t="shared" si="49"/>
        <v>119904.3</v>
      </c>
      <c r="Q162" s="148">
        <f t="shared" si="49"/>
        <v>11393.2</v>
      </c>
      <c r="R162" s="148">
        <f t="shared" si="49"/>
        <v>57297.3</v>
      </c>
      <c r="S162" s="148">
        <f t="shared" si="49"/>
        <v>0</v>
      </c>
      <c r="T162" s="148">
        <f t="shared" si="49"/>
        <v>69542.599999999991</v>
      </c>
      <c r="U162" s="148">
        <f t="shared" si="49"/>
        <v>68024.700000000012</v>
      </c>
      <c r="V162" s="148">
        <f t="shared" si="49"/>
        <v>0</v>
      </c>
      <c r="W162" s="148">
        <f t="shared" si="49"/>
        <v>8790.8000000000011</v>
      </c>
      <c r="X162" s="148">
        <f t="shared" si="49"/>
        <v>69503.599999999991</v>
      </c>
      <c r="Y162" s="148">
        <f t="shared" si="49"/>
        <v>64180.1</v>
      </c>
      <c r="Z162" s="148">
        <f t="shared" si="49"/>
        <v>10396.699999999999</v>
      </c>
      <c r="AA162" s="148">
        <f t="shared" si="49"/>
        <v>66558</v>
      </c>
      <c r="AB162" s="209">
        <f t="shared" si="49"/>
        <v>0</v>
      </c>
      <c r="AC162" s="233">
        <f>SUM(AC163:AC190)</f>
        <v>34768.9</v>
      </c>
      <c r="AD162" s="6">
        <f>SUM(R162+T162)</f>
        <v>126839.9</v>
      </c>
      <c r="AE162" s="6">
        <f>SUM(U162+X162)</f>
        <v>137528.29999999999</v>
      </c>
      <c r="AF162" s="6">
        <f>SUM(Y162+AA162)</f>
        <v>130738.1</v>
      </c>
    </row>
    <row r="163" spans="1:260" ht="30.75" hidden="1" customHeight="1" x14ac:dyDescent="0.25">
      <c r="B163" s="356" t="s">
        <v>219</v>
      </c>
      <c r="C163" s="315"/>
      <c r="D163" s="328"/>
      <c r="E163" s="328"/>
      <c r="F163" s="328"/>
      <c r="G163" s="318" t="s">
        <v>64</v>
      </c>
      <c r="H163" s="319">
        <f t="shared" ref="H163:AA163" si="50">SUM(H164:H167)</f>
        <v>1112</v>
      </c>
      <c r="I163" s="319">
        <f t="shared" si="50"/>
        <v>0</v>
      </c>
      <c r="J163" s="319">
        <f t="shared" si="50"/>
        <v>1308.8</v>
      </c>
      <c r="K163" s="319">
        <f t="shared" si="50"/>
        <v>41.6</v>
      </c>
      <c r="L163" s="319">
        <f t="shared" si="50"/>
        <v>790</v>
      </c>
      <c r="M163" s="319">
        <f t="shared" si="50"/>
        <v>1787.3</v>
      </c>
      <c r="N163" s="319">
        <f t="shared" si="50"/>
        <v>322</v>
      </c>
      <c r="O163" s="319">
        <f t="shared" si="50"/>
        <v>1465.3</v>
      </c>
      <c r="P163" s="319">
        <f t="shared" si="50"/>
        <v>322</v>
      </c>
      <c r="Q163" s="319">
        <f t="shared" si="50"/>
        <v>0</v>
      </c>
      <c r="R163" s="319">
        <f t="shared" si="50"/>
        <v>41.6</v>
      </c>
      <c r="S163" s="319">
        <f t="shared" si="50"/>
        <v>0</v>
      </c>
      <c r="T163" s="319">
        <f t="shared" si="50"/>
        <v>790</v>
      </c>
      <c r="U163" s="319">
        <f t="shared" si="50"/>
        <v>41.6</v>
      </c>
      <c r="V163" s="319">
        <f t="shared" si="50"/>
        <v>0</v>
      </c>
      <c r="W163" s="319">
        <f t="shared" si="50"/>
        <v>41.6</v>
      </c>
      <c r="X163" s="319">
        <f t="shared" si="50"/>
        <v>790</v>
      </c>
      <c r="Y163" s="319">
        <f t="shared" si="50"/>
        <v>0</v>
      </c>
      <c r="Z163" s="319">
        <f t="shared" si="50"/>
        <v>35.299999999999997</v>
      </c>
      <c r="AA163" s="319">
        <f t="shared" si="50"/>
        <v>671.5</v>
      </c>
      <c r="AB163" s="210">
        <f>SUM(AB164:AB166)</f>
        <v>0</v>
      </c>
      <c r="AC163" s="234"/>
    </row>
    <row r="164" spans="1:260" ht="83.25" hidden="1" customHeight="1" x14ac:dyDescent="0.25">
      <c r="B164" s="349" t="s">
        <v>567</v>
      </c>
      <c r="C164" s="348"/>
      <c r="D164" s="347" t="s">
        <v>9</v>
      </c>
      <c r="E164" s="347" t="s">
        <v>17</v>
      </c>
      <c r="F164" s="347" t="s">
        <v>7</v>
      </c>
      <c r="G164" s="354" t="s">
        <v>257</v>
      </c>
      <c r="H164" s="302">
        <v>280.39999999999998</v>
      </c>
      <c r="I164" s="302"/>
      <c r="J164" s="302">
        <v>280.39999999999998</v>
      </c>
      <c r="K164" s="324">
        <v>0</v>
      </c>
      <c r="L164" s="324"/>
      <c r="M164" s="319">
        <f>SUM(N164:O164)</f>
        <v>253</v>
      </c>
      <c r="N164" s="373">
        <v>253</v>
      </c>
      <c r="O164" s="373"/>
      <c r="P164" s="134">
        <v>280.39999999999998</v>
      </c>
      <c r="Q164" s="319"/>
      <c r="R164" s="325">
        <v>0</v>
      </c>
      <c r="S164" s="324"/>
      <c r="T164" s="324"/>
      <c r="U164" s="134"/>
      <c r="V164" s="319"/>
      <c r="W164" s="324">
        <v>0</v>
      </c>
      <c r="X164" s="324"/>
      <c r="Y164" s="379"/>
      <c r="Z164" s="324">
        <v>0</v>
      </c>
      <c r="AA164" s="324"/>
      <c r="AB164" s="124"/>
      <c r="AC164" s="234">
        <v>280.39999999999998</v>
      </c>
    </row>
    <row r="165" spans="1:260" ht="81.75" hidden="1" customHeight="1" x14ac:dyDescent="0.25">
      <c r="B165" s="349" t="s">
        <v>569</v>
      </c>
      <c r="C165" s="348"/>
      <c r="D165" s="347" t="s">
        <v>9</v>
      </c>
      <c r="E165" s="347"/>
      <c r="F165" s="347"/>
      <c r="G165" s="354" t="s">
        <v>257</v>
      </c>
      <c r="H165" s="302">
        <v>41.6</v>
      </c>
      <c r="I165" s="302"/>
      <c r="J165" s="302">
        <v>41.6</v>
      </c>
      <c r="K165" s="324">
        <v>41.6</v>
      </c>
      <c r="L165" s="324"/>
      <c r="M165" s="319">
        <v>69</v>
      </c>
      <c r="N165" s="373">
        <v>69</v>
      </c>
      <c r="O165" s="373"/>
      <c r="P165" s="134">
        <v>41.6</v>
      </c>
      <c r="Q165" s="319"/>
      <c r="R165" s="325">
        <v>41.6</v>
      </c>
      <c r="S165" s="324"/>
      <c r="T165" s="324"/>
      <c r="U165" s="134">
        <v>41.6</v>
      </c>
      <c r="V165" s="319"/>
      <c r="W165" s="324">
        <v>41.6</v>
      </c>
      <c r="X165" s="324"/>
      <c r="Y165" s="379">
        <v>0</v>
      </c>
      <c r="Z165" s="324">
        <v>35.299999999999997</v>
      </c>
      <c r="AA165" s="324"/>
      <c r="AB165" s="124"/>
      <c r="AC165" s="234">
        <v>41.6</v>
      </c>
    </row>
    <row r="166" spans="1:260" ht="87.75" hidden="1" customHeight="1" x14ac:dyDescent="0.25">
      <c r="A166" s="34">
        <v>521</v>
      </c>
      <c r="B166" s="349" t="s">
        <v>614</v>
      </c>
      <c r="C166" s="348"/>
      <c r="D166" s="347" t="s">
        <v>9</v>
      </c>
      <c r="E166" s="347" t="s">
        <v>17</v>
      </c>
      <c r="F166" s="347" t="s">
        <v>7</v>
      </c>
      <c r="G166" s="152" t="s">
        <v>500</v>
      </c>
      <c r="H166" s="302">
        <v>790</v>
      </c>
      <c r="I166" s="302"/>
      <c r="J166" s="302">
        <v>986.8</v>
      </c>
      <c r="K166" s="324"/>
      <c r="L166" s="324">
        <v>790</v>
      </c>
      <c r="M166" s="319">
        <f>SUM(N166:O166)</f>
        <v>1311</v>
      </c>
      <c r="N166" s="372"/>
      <c r="O166" s="372">
        <v>1311</v>
      </c>
      <c r="P166" s="134"/>
      <c r="Q166" s="319"/>
      <c r="R166" s="325"/>
      <c r="S166" s="324"/>
      <c r="T166" s="339">
        <v>790</v>
      </c>
      <c r="U166" s="134"/>
      <c r="V166" s="319"/>
      <c r="W166" s="324"/>
      <c r="X166" s="339">
        <v>790</v>
      </c>
      <c r="Y166" s="379"/>
      <c r="Z166" s="324">
        <v>0</v>
      </c>
      <c r="AA166" s="339">
        <v>671.5</v>
      </c>
      <c r="AB166" s="124"/>
      <c r="AC166" s="234"/>
    </row>
    <row r="167" spans="1:260" ht="77.25" hidden="1" customHeight="1" x14ac:dyDescent="0.25">
      <c r="B167" s="349" t="s">
        <v>501</v>
      </c>
      <c r="C167" s="348"/>
      <c r="D167" s="347" t="s">
        <v>9</v>
      </c>
      <c r="E167" s="347" t="s">
        <v>17</v>
      </c>
      <c r="F167" s="347" t="s">
        <v>7</v>
      </c>
      <c r="G167" s="152" t="s">
        <v>350</v>
      </c>
      <c r="H167" s="325"/>
      <c r="I167" s="325"/>
      <c r="J167" s="319"/>
      <c r="K167" s="324"/>
      <c r="L167" s="324"/>
      <c r="M167" s="319">
        <f>SUM(N167:O167)</f>
        <v>154.30000000000001</v>
      </c>
      <c r="N167" s="372"/>
      <c r="O167" s="372">
        <v>154.30000000000001</v>
      </c>
      <c r="P167" s="134"/>
      <c r="Q167" s="319"/>
      <c r="R167" s="325"/>
      <c r="S167" s="324"/>
      <c r="T167" s="339"/>
      <c r="U167" s="134"/>
      <c r="V167" s="319"/>
      <c r="W167" s="324"/>
      <c r="X167" s="339"/>
      <c r="Y167" s="134"/>
      <c r="Z167" s="324"/>
      <c r="AA167" s="339"/>
      <c r="AB167" s="124"/>
      <c r="AC167" s="234"/>
    </row>
    <row r="168" spans="1:260" ht="27" hidden="1" customHeight="1" x14ac:dyDescent="0.25">
      <c r="B168" s="356" t="s">
        <v>215</v>
      </c>
      <c r="C168" s="315"/>
      <c r="D168" s="328"/>
      <c r="E168" s="328"/>
      <c r="F168" s="328"/>
      <c r="G168" s="318" t="s">
        <v>65</v>
      </c>
      <c r="H168" s="319">
        <f t="shared" ref="H168:AA168" si="51">SUM(H169:H172)</f>
        <v>32337.3</v>
      </c>
      <c r="I168" s="319">
        <f t="shared" si="51"/>
        <v>0</v>
      </c>
      <c r="J168" s="319">
        <f t="shared" si="51"/>
        <v>33423.800000000003</v>
      </c>
      <c r="K168" s="319">
        <f t="shared" si="51"/>
        <v>0</v>
      </c>
      <c r="L168" s="319">
        <f t="shared" si="51"/>
        <v>9170.4</v>
      </c>
      <c r="M168" s="319">
        <f t="shared" si="51"/>
        <v>9195.2999999999993</v>
      </c>
      <c r="N168" s="319">
        <f t="shared" si="51"/>
        <v>0</v>
      </c>
      <c r="O168" s="319">
        <f t="shared" si="51"/>
        <v>9195.2999999999993</v>
      </c>
      <c r="P168" s="319">
        <f t="shared" si="51"/>
        <v>0</v>
      </c>
      <c r="Q168" s="319">
        <f t="shared" si="51"/>
        <v>11393.2</v>
      </c>
      <c r="R168" s="319">
        <f t="shared" si="51"/>
        <v>0</v>
      </c>
      <c r="S168" s="319">
        <f t="shared" si="51"/>
        <v>0</v>
      </c>
      <c r="T168" s="319">
        <f t="shared" si="51"/>
        <v>11393.2</v>
      </c>
      <c r="U168" s="319">
        <f t="shared" si="51"/>
        <v>0</v>
      </c>
      <c r="V168" s="319">
        <f t="shared" si="51"/>
        <v>0</v>
      </c>
      <c r="W168" s="319">
        <f t="shared" si="51"/>
        <v>0</v>
      </c>
      <c r="X168" s="319">
        <f t="shared" si="51"/>
        <v>11393.2</v>
      </c>
      <c r="Y168" s="319">
        <f t="shared" si="51"/>
        <v>0</v>
      </c>
      <c r="Z168" s="319">
        <f t="shared" si="51"/>
        <v>0</v>
      </c>
      <c r="AA168" s="319">
        <f t="shared" si="51"/>
        <v>6909.2</v>
      </c>
      <c r="AB168" s="210">
        <f>SUM(AC168:AD168)</f>
        <v>0</v>
      </c>
      <c r="AC168" s="234"/>
    </row>
    <row r="169" spans="1:260" customFormat="1" ht="51.75" hidden="1" customHeight="1" x14ac:dyDescent="0.25">
      <c r="A169" s="1"/>
      <c r="B169" s="402" t="s">
        <v>502</v>
      </c>
      <c r="C169" s="346"/>
      <c r="D169" s="347" t="s">
        <v>9</v>
      </c>
      <c r="E169" s="97">
        <v>10</v>
      </c>
      <c r="F169" s="347" t="s">
        <v>11</v>
      </c>
      <c r="G169" s="375" t="s">
        <v>503</v>
      </c>
      <c r="H169" s="403">
        <v>22786.3</v>
      </c>
      <c r="I169" s="403"/>
      <c r="J169" s="404">
        <v>22786.3</v>
      </c>
      <c r="K169" s="405"/>
      <c r="L169" s="405">
        <v>3318.2</v>
      </c>
      <c r="M169" s="406">
        <f>SUM(N169:O169)</f>
        <v>3318.2</v>
      </c>
      <c r="N169" s="405"/>
      <c r="O169" s="405">
        <v>3318.2</v>
      </c>
      <c r="P169" s="407">
        <v>0</v>
      </c>
      <c r="Q169" s="406">
        <f>SUM(S169:T169)</f>
        <v>11393.2</v>
      </c>
      <c r="R169" s="408">
        <v>0</v>
      </c>
      <c r="S169" s="405"/>
      <c r="T169" s="339">
        <v>11393.2</v>
      </c>
      <c r="U169" s="407">
        <v>0</v>
      </c>
      <c r="V169" s="406"/>
      <c r="W169" s="405">
        <v>0</v>
      </c>
      <c r="X169" s="339">
        <v>11393.2</v>
      </c>
      <c r="Y169" s="379">
        <v>0</v>
      </c>
      <c r="Z169" s="405">
        <v>0</v>
      </c>
      <c r="AA169" s="339">
        <v>6909.2</v>
      </c>
      <c r="AB169" s="218">
        <f>SUM(AC169:AD169)</f>
        <v>0</v>
      </c>
      <c r="AC169" s="234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</row>
    <row r="170" spans="1:260" ht="96" hidden="1" customHeight="1" x14ac:dyDescent="0.25">
      <c r="B170" s="334" t="s">
        <v>570</v>
      </c>
      <c r="C170" s="348"/>
      <c r="D170" s="347" t="s">
        <v>9</v>
      </c>
      <c r="E170" s="347" t="s">
        <v>17</v>
      </c>
      <c r="F170" s="347" t="s">
        <v>7</v>
      </c>
      <c r="G170" s="354" t="s">
        <v>504</v>
      </c>
      <c r="H170" s="302">
        <v>9547.2000000000007</v>
      </c>
      <c r="I170" s="302"/>
      <c r="J170" s="302">
        <v>10253.700000000001</v>
      </c>
      <c r="K170" s="324"/>
      <c r="L170" s="324">
        <v>5852.2</v>
      </c>
      <c r="M170" s="319">
        <f>SUM(N170:O170)</f>
        <v>5875.6</v>
      </c>
      <c r="N170" s="372"/>
      <c r="O170" s="372">
        <v>5875.6</v>
      </c>
      <c r="P170" s="134">
        <v>0</v>
      </c>
      <c r="Q170" s="319">
        <f>SUM(S170:T170)</f>
        <v>0</v>
      </c>
      <c r="R170" s="325">
        <v>0</v>
      </c>
      <c r="S170" s="324"/>
      <c r="T170" s="409">
        <v>0</v>
      </c>
      <c r="U170" s="134">
        <v>0</v>
      </c>
      <c r="V170" s="319"/>
      <c r="W170" s="324">
        <v>0</v>
      </c>
      <c r="X170" s="409">
        <v>0</v>
      </c>
      <c r="Y170" s="379">
        <v>0</v>
      </c>
      <c r="Z170" s="324">
        <v>0</v>
      </c>
      <c r="AA170" s="409">
        <v>0</v>
      </c>
      <c r="AB170" s="124"/>
      <c r="AC170" s="234"/>
      <c r="AD170" s="1">
        <v>0</v>
      </c>
    </row>
    <row r="171" spans="1:260" ht="66.75" hidden="1" customHeight="1" x14ac:dyDescent="0.25">
      <c r="B171" s="334" t="s">
        <v>615</v>
      </c>
      <c r="C171" s="348"/>
      <c r="D171" s="347"/>
      <c r="E171" s="347"/>
      <c r="F171" s="347"/>
      <c r="G171" s="354"/>
      <c r="H171" s="302"/>
      <c r="I171" s="302"/>
      <c r="J171" s="302">
        <v>380</v>
      </c>
      <c r="K171" s="324"/>
      <c r="L171" s="324"/>
      <c r="M171" s="319"/>
      <c r="N171" s="372"/>
      <c r="O171" s="372"/>
      <c r="P171" s="134"/>
      <c r="Q171" s="319"/>
      <c r="R171" s="325"/>
      <c r="S171" s="324"/>
      <c r="T171" s="409"/>
      <c r="U171" s="134"/>
      <c r="V171" s="319"/>
      <c r="W171" s="324"/>
      <c r="X171" s="409"/>
      <c r="Y171" s="379"/>
      <c r="Z171" s="324"/>
      <c r="AA171" s="409"/>
      <c r="AB171" s="124"/>
      <c r="AC171" s="234"/>
    </row>
    <row r="172" spans="1:260" ht="63" hidden="1" customHeight="1" x14ac:dyDescent="0.25">
      <c r="B172" s="334" t="s">
        <v>571</v>
      </c>
      <c r="C172" s="348"/>
      <c r="D172" s="347" t="s">
        <v>9</v>
      </c>
      <c r="E172" s="347" t="s">
        <v>12</v>
      </c>
      <c r="F172" s="347" t="s">
        <v>21</v>
      </c>
      <c r="G172" s="354" t="s">
        <v>505</v>
      </c>
      <c r="H172" s="302">
        <v>3.8</v>
      </c>
      <c r="I172" s="302"/>
      <c r="J172" s="302">
        <v>3.8</v>
      </c>
      <c r="K172" s="324"/>
      <c r="L172" s="324">
        <v>0</v>
      </c>
      <c r="M172" s="319">
        <f>SUM(N172:O172)</f>
        <v>1.5</v>
      </c>
      <c r="N172" s="372"/>
      <c r="O172" s="372">
        <v>1.5</v>
      </c>
      <c r="P172" s="134">
        <v>0</v>
      </c>
      <c r="Q172" s="319">
        <f>SUM(S172:T172)</f>
        <v>0</v>
      </c>
      <c r="R172" s="325">
        <v>0</v>
      </c>
      <c r="S172" s="324"/>
      <c r="T172" s="409">
        <v>0</v>
      </c>
      <c r="U172" s="134">
        <v>0</v>
      </c>
      <c r="V172" s="319"/>
      <c r="W172" s="324">
        <v>0</v>
      </c>
      <c r="X172" s="409">
        <v>0</v>
      </c>
      <c r="Y172" s="379">
        <v>0</v>
      </c>
      <c r="Z172" s="324">
        <v>0</v>
      </c>
      <c r="AA172" s="409">
        <v>0</v>
      </c>
      <c r="AB172" s="124"/>
      <c r="AC172" s="234"/>
    </row>
    <row r="173" spans="1:260" ht="39.75" hidden="1" customHeight="1" x14ac:dyDescent="0.25">
      <c r="B173" s="356" t="s">
        <v>216</v>
      </c>
      <c r="C173" s="315"/>
      <c r="D173" s="328"/>
      <c r="E173" s="328"/>
      <c r="F173" s="328"/>
      <c r="G173" s="318" t="s">
        <v>286</v>
      </c>
      <c r="H173" s="319">
        <f>SUM(H174:H178)</f>
        <v>87437.9</v>
      </c>
      <c r="I173" s="319">
        <f>SUM(I174:I178)</f>
        <v>0</v>
      </c>
      <c r="J173" s="319">
        <f>SUM(J174:J183)</f>
        <v>300350.80000000005</v>
      </c>
      <c r="K173" s="319">
        <f>SUM(K174:K178)</f>
        <v>5071.3999999999996</v>
      </c>
      <c r="L173" s="319">
        <f>SUM(L174:L178)</f>
        <v>45641.8</v>
      </c>
      <c r="M173" s="319">
        <f>SUM(M174:M178)</f>
        <v>270251.09999999998</v>
      </c>
      <c r="N173" s="319">
        <f>SUM(N174:N178)</f>
        <v>30033</v>
      </c>
      <c r="O173" s="319">
        <f>SUM(O174:O178)</f>
        <v>240218.1</v>
      </c>
      <c r="P173" s="319">
        <f>SUM(P174:P183)</f>
        <v>43360.3</v>
      </c>
      <c r="Q173" s="319">
        <f>SUM(Q174:Q178)</f>
        <v>0</v>
      </c>
      <c r="R173" s="319">
        <f t="shared" ref="R173:AA173" si="52">SUM(R174:R183)</f>
        <v>33528.5</v>
      </c>
      <c r="S173" s="319">
        <f t="shared" si="52"/>
        <v>0</v>
      </c>
      <c r="T173" s="319">
        <f t="shared" si="52"/>
        <v>51476</v>
      </c>
      <c r="U173" s="319">
        <f t="shared" si="52"/>
        <v>67983.100000000006</v>
      </c>
      <c r="V173" s="319">
        <f t="shared" si="52"/>
        <v>0</v>
      </c>
      <c r="W173" s="319">
        <f t="shared" si="52"/>
        <v>8099.8</v>
      </c>
      <c r="X173" s="319">
        <f t="shared" si="52"/>
        <v>51476</v>
      </c>
      <c r="Y173" s="319">
        <f t="shared" si="52"/>
        <v>64180.1</v>
      </c>
      <c r="Z173" s="319">
        <f t="shared" si="52"/>
        <v>9603.4</v>
      </c>
      <c r="AA173" s="319">
        <f t="shared" si="52"/>
        <v>52155.4</v>
      </c>
      <c r="AB173" s="210">
        <f>SUM(AB174:AB178)</f>
        <v>0</v>
      </c>
      <c r="AC173" s="234">
        <f>SUM(S173+W173+Z173)</f>
        <v>17703.2</v>
      </c>
    </row>
    <row r="174" spans="1:260" ht="81" hidden="1" customHeight="1" x14ac:dyDescent="0.25">
      <c r="B174" s="334" t="s">
        <v>608</v>
      </c>
      <c r="C174" s="348"/>
      <c r="D174" s="347" t="s">
        <v>6</v>
      </c>
      <c r="E174" s="347" t="s">
        <v>13</v>
      </c>
      <c r="F174" s="347" t="s">
        <v>12</v>
      </c>
      <c r="G174" s="354" t="s">
        <v>287</v>
      </c>
      <c r="H174" s="302">
        <v>5235.7</v>
      </c>
      <c r="I174" s="302"/>
      <c r="J174" s="302">
        <v>36031.699999999997</v>
      </c>
      <c r="K174" s="324">
        <v>1379.5</v>
      </c>
      <c r="L174" s="324"/>
      <c r="M174" s="319">
        <f>SUM(N174:O174)</f>
        <v>19542.5</v>
      </c>
      <c r="N174" s="372">
        <v>19542.5</v>
      </c>
      <c r="O174" s="372"/>
      <c r="P174" s="134">
        <v>33021</v>
      </c>
      <c r="Q174" s="319"/>
      <c r="R174" s="325">
        <v>29244.1</v>
      </c>
      <c r="S174" s="133"/>
      <c r="T174" s="324"/>
      <c r="U174" s="134">
        <v>41759</v>
      </c>
      <c r="V174" s="319"/>
      <c r="W174" s="338">
        <v>3815.4</v>
      </c>
      <c r="X174" s="324"/>
      <c r="Y174" s="379">
        <v>31400</v>
      </c>
      <c r="Z174" s="302">
        <v>3890.9</v>
      </c>
      <c r="AA174" s="324"/>
      <c r="AB174" s="124"/>
      <c r="AC174" s="234">
        <v>5235.7</v>
      </c>
    </row>
    <row r="175" spans="1:260" s="34" customFormat="1" ht="83.25" hidden="1" customHeight="1" x14ac:dyDescent="0.25">
      <c r="A175" s="34">
        <v>521</v>
      </c>
      <c r="B175" s="334" t="s">
        <v>609</v>
      </c>
      <c r="C175" s="334"/>
      <c r="D175" s="331" t="s">
        <v>6</v>
      </c>
      <c r="E175" s="331" t="s">
        <v>13</v>
      </c>
      <c r="F175" s="331" t="s">
        <v>12</v>
      </c>
      <c r="G175" s="336" t="s">
        <v>506</v>
      </c>
      <c r="H175" s="302">
        <v>47121.2</v>
      </c>
      <c r="I175" s="302"/>
      <c r="J175" s="302">
        <v>211918.7</v>
      </c>
      <c r="K175" s="133"/>
      <c r="L175" s="133">
        <v>12414.8</v>
      </c>
      <c r="M175" s="319">
        <f>SUM(N175:O175)</f>
        <v>179338.1</v>
      </c>
      <c r="N175" s="373"/>
      <c r="O175" s="373">
        <v>179338.1</v>
      </c>
      <c r="P175" s="134"/>
      <c r="Q175" s="319"/>
      <c r="R175" s="325"/>
      <c r="S175" s="133"/>
      <c r="T175" s="526">
        <v>34338.6</v>
      </c>
      <c r="U175" s="134"/>
      <c r="V175" s="319"/>
      <c r="W175" s="133"/>
      <c r="X175" s="337">
        <v>34338.6</v>
      </c>
      <c r="Y175" s="379"/>
      <c r="Z175" s="133"/>
      <c r="AA175" s="337">
        <v>35018</v>
      </c>
      <c r="AB175" s="211"/>
      <c r="AC175" s="237"/>
    </row>
    <row r="176" spans="1:260" s="34" customFormat="1" ht="67.5" hidden="1" customHeight="1" x14ac:dyDescent="0.25">
      <c r="B176" s="334" t="s">
        <v>617</v>
      </c>
      <c r="C176" s="334"/>
      <c r="D176" s="331" t="s">
        <v>6</v>
      </c>
      <c r="E176" s="331" t="s">
        <v>13</v>
      </c>
      <c r="F176" s="331" t="s">
        <v>12</v>
      </c>
      <c r="G176" s="323" t="s">
        <v>351</v>
      </c>
      <c r="H176" s="302"/>
      <c r="I176" s="302"/>
      <c r="J176" s="302">
        <v>15695</v>
      </c>
      <c r="K176" s="133"/>
      <c r="L176" s="133"/>
      <c r="M176" s="319">
        <f>SUM(N176:O176)</f>
        <v>3726.5</v>
      </c>
      <c r="N176" s="373">
        <v>3726.5</v>
      </c>
      <c r="O176" s="373"/>
      <c r="P176" s="134"/>
      <c r="Q176" s="319"/>
      <c r="R176" s="325"/>
      <c r="S176" s="133"/>
      <c r="T176" s="337"/>
      <c r="U176" s="134"/>
      <c r="V176" s="319"/>
      <c r="W176" s="133"/>
      <c r="X176" s="337"/>
      <c r="Y176" s="379"/>
      <c r="Z176" s="133"/>
      <c r="AA176" s="337"/>
      <c r="AB176" s="211"/>
      <c r="AC176" s="237"/>
    </row>
    <row r="177" spans="1:29" s="34" customFormat="1" ht="117.75" hidden="1" customHeight="1" x14ac:dyDescent="0.25">
      <c r="B177" s="334" t="s">
        <v>572</v>
      </c>
      <c r="C177" s="334"/>
      <c r="D177" s="331" t="s">
        <v>9</v>
      </c>
      <c r="E177" s="331" t="s">
        <v>13</v>
      </c>
      <c r="F177" s="331" t="s">
        <v>15</v>
      </c>
      <c r="G177" s="323" t="s">
        <v>287</v>
      </c>
      <c r="H177" s="302">
        <v>3508</v>
      </c>
      <c r="I177" s="302"/>
      <c r="J177" s="302">
        <v>3508</v>
      </c>
      <c r="K177" s="133">
        <v>3691.9</v>
      </c>
      <c r="L177" s="133"/>
      <c r="M177" s="319">
        <f>SUM(N177:O177)</f>
        <v>6764</v>
      </c>
      <c r="N177" s="373">
        <v>6764</v>
      </c>
      <c r="O177" s="373">
        <v>0</v>
      </c>
      <c r="P177" s="134"/>
      <c r="Q177" s="319"/>
      <c r="R177" s="325"/>
      <c r="S177" s="133"/>
      <c r="T177" s="133"/>
      <c r="U177" s="134"/>
      <c r="V177" s="319"/>
      <c r="W177" s="133"/>
      <c r="X177" s="133"/>
      <c r="Y177" s="379"/>
      <c r="Z177" s="302"/>
      <c r="AA177" s="133"/>
      <c r="AB177" s="211"/>
      <c r="AC177" s="237">
        <v>3508</v>
      </c>
    </row>
    <row r="178" spans="1:29" s="34" customFormat="1" ht="114.75" hidden="1" customHeight="1" x14ac:dyDescent="0.25">
      <c r="A178" s="34">
        <v>522</v>
      </c>
      <c r="B178" s="334" t="s">
        <v>573</v>
      </c>
      <c r="C178" s="334"/>
      <c r="D178" s="331" t="s">
        <v>9</v>
      </c>
      <c r="E178" s="331" t="s">
        <v>13</v>
      </c>
      <c r="F178" s="331" t="s">
        <v>15</v>
      </c>
      <c r="G178" s="323" t="s">
        <v>507</v>
      </c>
      <c r="H178" s="302">
        <v>31573</v>
      </c>
      <c r="I178" s="302"/>
      <c r="J178" s="302">
        <v>31573</v>
      </c>
      <c r="K178" s="133"/>
      <c r="L178" s="133">
        <v>33227</v>
      </c>
      <c r="M178" s="319">
        <f>SUM(N178:O178)</f>
        <v>60880</v>
      </c>
      <c r="N178" s="373"/>
      <c r="O178" s="373">
        <v>60880</v>
      </c>
      <c r="P178" s="134"/>
      <c r="Q178" s="319"/>
      <c r="R178" s="325"/>
      <c r="S178" s="133"/>
      <c r="T178" s="337">
        <v>0</v>
      </c>
      <c r="U178" s="134"/>
      <c r="V178" s="319"/>
      <c r="W178" s="133"/>
      <c r="X178" s="337"/>
      <c r="Y178" s="379"/>
      <c r="Z178" s="133"/>
      <c r="AA178" s="337"/>
      <c r="AB178" s="211"/>
      <c r="AC178" s="237"/>
    </row>
    <row r="179" spans="1:29" s="34" customFormat="1" ht="89.25" hidden="1" customHeight="1" x14ac:dyDescent="0.25">
      <c r="B179" s="334" t="s">
        <v>603</v>
      </c>
      <c r="C179" s="334"/>
      <c r="D179" s="347" t="s">
        <v>9</v>
      </c>
      <c r="E179" s="331"/>
      <c r="F179" s="331"/>
      <c r="G179" s="323" t="s">
        <v>507</v>
      </c>
      <c r="H179" s="302"/>
      <c r="I179" s="302"/>
      <c r="J179" s="302"/>
      <c r="K179" s="133"/>
      <c r="L179" s="133"/>
      <c r="M179" s="319"/>
      <c r="N179" s="373"/>
      <c r="O179" s="373"/>
      <c r="P179" s="134">
        <v>7339.3</v>
      </c>
      <c r="Q179" s="319"/>
      <c r="R179" s="325"/>
      <c r="S179" s="133"/>
      <c r="T179" s="337">
        <v>17137.400000000001</v>
      </c>
      <c r="U179" s="134"/>
      <c r="V179" s="319"/>
      <c r="W179" s="133"/>
      <c r="X179" s="133">
        <v>12957.5</v>
      </c>
      <c r="Y179" s="379"/>
      <c r="Z179" s="133"/>
      <c r="AA179" s="337"/>
      <c r="AB179" s="211"/>
      <c r="AC179" s="237"/>
    </row>
    <row r="180" spans="1:29" s="34" customFormat="1" ht="86.25" hidden="1" customHeight="1" x14ac:dyDescent="0.25">
      <c r="B180" s="334" t="s">
        <v>616</v>
      </c>
      <c r="C180" s="334"/>
      <c r="D180" s="347" t="s">
        <v>9</v>
      </c>
      <c r="E180" s="331"/>
      <c r="F180" s="331"/>
      <c r="G180" s="323" t="s">
        <v>287</v>
      </c>
      <c r="H180" s="302"/>
      <c r="I180" s="302"/>
      <c r="J180" s="302">
        <v>0.6</v>
      </c>
      <c r="K180" s="133"/>
      <c r="L180" s="133"/>
      <c r="M180" s="319"/>
      <c r="N180" s="373"/>
      <c r="O180" s="373"/>
      <c r="P180" s="134"/>
      <c r="Q180" s="319"/>
      <c r="R180" s="325">
        <v>4284.3999999999996</v>
      </c>
      <c r="S180" s="133"/>
      <c r="T180" s="133">
        <v>0</v>
      </c>
      <c r="U180" s="134"/>
      <c r="V180" s="319"/>
      <c r="W180" s="133">
        <v>3239.4</v>
      </c>
      <c r="X180" s="133">
        <v>0</v>
      </c>
      <c r="Y180" s="379"/>
      <c r="Z180" s="133"/>
      <c r="AA180" s="337"/>
      <c r="AB180" s="211"/>
      <c r="AC180" s="237"/>
    </row>
    <row r="181" spans="1:29" s="34" customFormat="1" ht="98.25" hidden="1" customHeight="1" x14ac:dyDescent="0.25">
      <c r="B181" s="334" t="s">
        <v>605</v>
      </c>
      <c r="C181" s="334"/>
      <c r="D181" s="347" t="s">
        <v>9</v>
      </c>
      <c r="E181" s="331"/>
      <c r="F181" s="331"/>
      <c r="G181" s="323" t="s">
        <v>507</v>
      </c>
      <c r="H181" s="302"/>
      <c r="I181" s="302"/>
      <c r="J181" s="302"/>
      <c r="K181" s="133"/>
      <c r="L181" s="133"/>
      <c r="M181" s="319"/>
      <c r="N181" s="373"/>
      <c r="O181" s="373"/>
      <c r="P181" s="134"/>
      <c r="Q181" s="319"/>
      <c r="R181" s="133"/>
      <c r="S181" s="133"/>
      <c r="T181" s="133"/>
      <c r="U181" s="134"/>
      <c r="V181" s="319"/>
      <c r="W181" s="133"/>
      <c r="X181" s="133">
        <v>4179.8999999999996</v>
      </c>
      <c r="Y181" s="379"/>
      <c r="Z181" s="133"/>
      <c r="AA181" s="337">
        <v>17137.400000000001</v>
      </c>
      <c r="AB181" s="211"/>
      <c r="AC181" s="237"/>
    </row>
    <row r="182" spans="1:29" s="34" customFormat="1" ht="84" hidden="1" customHeight="1" x14ac:dyDescent="0.25">
      <c r="B182" s="334" t="s">
        <v>604</v>
      </c>
      <c r="C182" s="334"/>
      <c r="D182" s="347" t="s">
        <v>9</v>
      </c>
      <c r="E182" s="331"/>
      <c r="F182" s="331"/>
      <c r="G182" s="323" t="s">
        <v>287</v>
      </c>
      <c r="H182" s="302"/>
      <c r="I182" s="302"/>
      <c r="J182" s="302">
        <v>1516.4</v>
      </c>
      <c r="K182" s="133"/>
      <c r="L182" s="133"/>
      <c r="M182" s="319"/>
      <c r="N182" s="373"/>
      <c r="O182" s="373"/>
      <c r="P182" s="134">
        <v>0</v>
      </c>
      <c r="Q182" s="319"/>
      <c r="R182" s="337"/>
      <c r="S182" s="133"/>
      <c r="T182" s="337"/>
      <c r="U182" s="134">
        <v>26224.1</v>
      </c>
      <c r="V182" s="319"/>
      <c r="W182" s="337">
        <v>1045</v>
      </c>
      <c r="X182" s="337"/>
      <c r="Y182" s="379">
        <v>32780.1</v>
      </c>
      <c r="Z182" s="133">
        <v>5712.5</v>
      </c>
      <c r="AA182" s="337"/>
      <c r="AB182" s="211"/>
      <c r="AC182" s="237"/>
    </row>
    <row r="183" spans="1:29" s="34" customFormat="1" ht="69.75" hidden="1" customHeight="1" x14ac:dyDescent="0.25">
      <c r="B183" s="334" t="s">
        <v>558</v>
      </c>
      <c r="C183" s="334"/>
      <c r="D183" s="347" t="s">
        <v>9</v>
      </c>
      <c r="E183" s="331"/>
      <c r="F183" s="331"/>
      <c r="G183" s="323" t="s">
        <v>351</v>
      </c>
      <c r="H183" s="302"/>
      <c r="I183" s="302"/>
      <c r="J183" s="302">
        <v>107.4</v>
      </c>
      <c r="K183" s="133"/>
      <c r="L183" s="133"/>
      <c r="M183" s="319"/>
      <c r="N183" s="373"/>
      <c r="O183" s="373"/>
      <c r="P183" s="134">
        <v>3000</v>
      </c>
      <c r="Q183" s="319"/>
      <c r="R183" s="337"/>
      <c r="S183" s="133"/>
      <c r="T183" s="337"/>
      <c r="U183" s="134"/>
      <c r="V183" s="319"/>
      <c r="W183" s="337"/>
      <c r="X183" s="337"/>
      <c r="Y183" s="379"/>
      <c r="Z183" s="133"/>
      <c r="AA183" s="337"/>
      <c r="AB183" s="211"/>
      <c r="AC183" s="237"/>
    </row>
    <row r="184" spans="1:29" ht="35.25" hidden="1" customHeight="1" x14ac:dyDescent="0.25">
      <c r="B184" s="315" t="s">
        <v>220</v>
      </c>
      <c r="C184" s="410"/>
      <c r="D184" s="347" t="s">
        <v>9</v>
      </c>
      <c r="E184" s="411"/>
      <c r="F184" s="411"/>
      <c r="G184" s="316"/>
      <c r="H184" s="319">
        <f>SUM(H185:H186)</f>
        <v>10000</v>
      </c>
      <c r="I184" s="319">
        <f>SUM(I185:I186)</f>
        <v>0</v>
      </c>
      <c r="J184" s="319">
        <f t="shared" ref="J184:AB184" si="53">SUM(J185:J186)</f>
        <v>97868.5</v>
      </c>
      <c r="K184" s="319">
        <f t="shared" si="53"/>
        <v>0</v>
      </c>
      <c r="L184" s="319">
        <f t="shared" si="53"/>
        <v>0</v>
      </c>
      <c r="M184" s="319">
        <f t="shared" si="53"/>
        <v>20362.3</v>
      </c>
      <c r="N184" s="319">
        <f t="shared" si="53"/>
        <v>6343.3</v>
      </c>
      <c r="O184" s="319">
        <f t="shared" si="53"/>
        <v>14019</v>
      </c>
      <c r="P184" s="319">
        <f t="shared" si="53"/>
        <v>73222</v>
      </c>
      <c r="Q184" s="319">
        <f t="shared" si="53"/>
        <v>0</v>
      </c>
      <c r="R184" s="319">
        <f>SUM(R185:R186)</f>
        <v>20727.2</v>
      </c>
      <c r="S184" s="319">
        <f t="shared" si="53"/>
        <v>0</v>
      </c>
      <c r="T184" s="319">
        <f t="shared" si="53"/>
        <v>5883.4</v>
      </c>
      <c r="U184" s="319">
        <f t="shared" si="53"/>
        <v>0</v>
      </c>
      <c r="V184" s="319">
        <f t="shared" si="53"/>
        <v>0</v>
      </c>
      <c r="W184" s="319">
        <f t="shared" si="53"/>
        <v>649.4</v>
      </c>
      <c r="X184" s="319">
        <f t="shared" si="53"/>
        <v>5844.4</v>
      </c>
      <c r="Y184" s="319">
        <f t="shared" si="53"/>
        <v>0</v>
      </c>
      <c r="Z184" s="319">
        <f t="shared" si="53"/>
        <v>758</v>
      </c>
      <c r="AA184" s="319">
        <f t="shared" si="53"/>
        <v>6821.9</v>
      </c>
      <c r="AB184" s="219">
        <f t="shared" si="53"/>
        <v>0</v>
      </c>
      <c r="AC184" s="234"/>
    </row>
    <row r="185" spans="1:29" ht="98.25" hidden="1" customHeight="1" x14ac:dyDescent="0.25">
      <c r="B185" s="349" t="s">
        <v>610</v>
      </c>
      <c r="C185" s="348"/>
      <c r="D185" s="347" t="s">
        <v>9</v>
      </c>
      <c r="E185" s="347" t="s">
        <v>13</v>
      </c>
      <c r="F185" s="347" t="s">
        <v>12</v>
      </c>
      <c r="G185" s="354" t="s">
        <v>352</v>
      </c>
      <c r="H185" s="302">
        <v>10000</v>
      </c>
      <c r="I185" s="302"/>
      <c r="J185" s="302">
        <v>10000</v>
      </c>
      <c r="K185" s="324"/>
      <c r="L185" s="324"/>
      <c r="M185" s="319">
        <f>SUM(N185:O185)</f>
        <v>6343.3</v>
      </c>
      <c r="N185" s="372">
        <v>6343.3</v>
      </c>
      <c r="O185" s="372">
        <v>0</v>
      </c>
      <c r="P185" s="134">
        <v>73222</v>
      </c>
      <c r="Q185" s="319"/>
      <c r="R185" s="325">
        <v>20727.2</v>
      </c>
      <c r="S185" s="324"/>
      <c r="T185" s="324"/>
      <c r="U185" s="134">
        <v>0</v>
      </c>
      <c r="V185" s="319"/>
      <c r="W185" s="324">
        <v>649.4</v>
      </c>
      <c r="X185" s="324"/>
      <c r="Y185" s="379">
        <v>0</v>
      </c>
      <c r="Z185" s="324">
        <v>758</v>
      </c>
      <c r="AA185" s="324"/>
      <c r="AB185" s="124"/>
      <c r="AC185" s="234">
        <v>6000</v>
      </c>
    </row>
    <row r="186" spans="1:29" ht="75.75" hidden="1" customHeight="1" x14ac:dyDescent="0.25">
      <c r="A186" s="34">
        <v>520</v>
      </c>
      <c r="B186" s="349" t="s">
        <v>611</v>
      </c>
      <c r="C186" s="348"/>
      <c r="D186" s="347" t="s">
        <v>9</v>
      </c>
      <c r="E186" s="347" t="s">
        <v>13</v>
      </c>
      <c r="F186" s="347" t="s">
        <v>12</v>
      </c>
      <c r="G186" s="354" t="s">
        <v>178</v>
      </c>
      <c r="H186" s="302"/>
      <c r="I186" s="302"/>
      <c r="J186" s="302">
        <v>87868.5</v>
      </c>
      <c r="K186" s="324"/>
      <c r="L186" s="324"/>
      <c r="M186" s="319">
        <f>SUM(N186:O186)</f>
        <v>14019</v>
      </c>
      <c r="N186" s="372"/>
      <c r="O186" s="372">
        <v>14019</v>
      </c>
      <c r="P186" s="134"/>
      <c r="Q186" s="319"/>
      <c r="R186" s="325"/>
      <c r="S186" s="324"/>
      <c r="T186" s="528">
        <v>5883.4</v>
      </c>
      <c r="U186" s="134"/>
      <c r="V186" s="319"/>
      <c r="W186" s="324"/>
      <c r="X186" s="324">
        <v>5844.4</v>
      </c>
      <c r="Y186" s="379"/>
      <c r="Z186" s="324"/>
      <c r="AA186" s="324">
        <v>6821.9</v>
      </c>
      <c r="AB186" s="124"/>
      <c r="AC186" s="234"/>
    </row>
    <row r="187" spans="1:29" ht="31.5" hidden="1" customHeight="1" x14ac:dyDescent="0.25">
      <c r="B187" s="412" t="s">
        <v>218</v>
      </c>
      <c r="C187" s="315"/>
      <c r="D187" s="347" t="s">
        <v>9</v>
      </c>
      <c r="E187" s="328"/>
      <c r="F187" s="328"/>
      <c r="G187" s="318" t="s">
        <v>276</v>
      </c>
      <c r="H187" s="319">
        <f t="shared" ref="H187:AB187" si="54">SUM(H188:H190)</f>
        <v>241036.5</v>
      </c>
      <c r="I187" s="319">
        <f t="shared" si="54"/>
        <v>0</v>
      </c>
      <c r="J187" s="319">
        <f t="shared" si="54"/>
        <v>290107</v>
      </c>
      <c r="K187" s="319">
        <f t="shared" si="54"/>
        <v>0</v>
      </c>
      <c r="L187" s="319">
        <f t="shared" si="54"/>
        <v>0</v>
      </c>
      <c r="M187" s="319">
        <f t="shared" si="54"/>
        <v>36498</v>
      </c>
      <c r="N187" s="319">
        <f t="shared" si="54"/>
        <v>673</v>
      </c>
      <c r="O187" s="319">
        <f t="shared" si="54"/>
        <v>35825</v>
      </c>
      <c r="P187" s="319">
        <f t="shared" si="54"/>
        <v>3000</v>
      </c>
      <c r="Q187" s="319">
        <f t="shared" si="54"/>
        <v>0</v>
      </c>
      <c r="R187" s="319">
        <f t="shared" si="54"/>
        <v>3000</v>
      </c>
      <c r="S187" s="319">
        <f t="shared" si="54"/>
        <v>0</v>
      </c>
      <c r="T187" s="319">
        <f t="shared" si="54"/>
        <v>0</v>
      </c>
      <c r="U187" s="319">
        <f t="shared" si="54"/>
        <v>0</v>
      </c>
      <c r="V187" s="319">
        <f t="shared" si="54"/>
        <v>0</v>
      </c>
      <c r="W187" s="319">
        <f t="shared" si="54"/>
        <v>0</v>
      </c>
      <c r="X187" s="319">
        <f t="shared" si="54"/>
        <v>0</v>
      </c>
      <c r="Y187" s="319">
        <f t="shared" si="54"/>
        <v>0</v>
      </c>
      <c r="Z187" s="319">
        <f t="shared" si="54"/>
        <v>0</v>
      </c>
      <c r="AA187" s="319">
        <f t="shared" si="54"/>
        <v>0</v>
      </c>
      <c r="AB187" s="210">
        <f t="shared" si="54"/>
        <v>0</v>
      </c>
      <c r="AC187" s="234"/>
    </row>
    <row r="188" spans="1:29" ht="116.25" hidden="1" customHeight="1" outlineLevel="1" x14ac:dyDescent="0.25">
      <c r="A188" s="34" t="s">
        <v>385</v>
      </c>
      <c r="B188" s="353" t="s">
        <v>217</v>
      </c>
      <c r="C188" s="348"/>
      <c r="D188" s="347" t="s">
        <v>9</v>
      </c>
      <c r="E188" s="347" t="s">
        <v>13</v>
      </c>
      <c r="F188" s="347" t="s">
        <v>12</v>
      </c>
      <c r="G188" s="354" t="s">
        <v>508</v>
      </c>
      <c r="H188" s="302">
        <v>48638.400000000001</v>
      </c>
      <c r="I188" s="302"/>
      <c r="J188" s="302">
        <v>38372</v>
      </c>
      <c r="K188" s="324"/>
      <c r="L188" s="324"/>
      <c r="M188" s="319">
        <f>SUM(N188:O188)</f>
        <v>7716.5</v>
      </c>
      <c r="N188" s="324"/>
      <c r="O188" s="324">
        <v>7716.5</v>
      </c>
      <c r="P188" s="134"/>
      <c r="Q188" s="319"/>
      <c r="R188" s="325"/>
      <c r="S188" s="324"/>
      <c r="T188" s="409"/>
      <c r="U188" s="134"/>
      <c r="V188" s="319"/>
      <c r="W188" s="324"/>
      <c r="X188" s="324"/>
      <c r="Y188" s="379"/>
      <c r="Z188" s="324"/>
      <c r="AA188" s="324"/>
      <c r="AB188" s="124"/>
      <c r="AC188" s="234"/>
    </row>
    <row r="189" spans="1:29" ht="92.25" hidden="1" customHeight="1" outlineLevel="1" x14ac:dyDescent="0.25">
      <c r="A189" s="34">
        <v>520</v>
      </c>
      <c r="B189" s="353" t="s">
        <v>195</v>
      </c>
      <c r="C189" s="348"/>
      <c r="D189" s="347" t="s">
        <v>9</v>
      </c>
      <c r="E189" s="347" t="s">
        <v>13</v>
      </c>
      <c r="F189" s="347" t="s">
        <v>12</v>
      </c>
      <c r="G189" s="354" t="s">
        <v>509</v>
      </c>
      <c r="H189" s="302">
        <v>190398.1</v>
      </c>
      <c r="I189" s="302"/>
      <c r="J189" s="302">
        <v>246029</v>
      </c>
      <c r="K189" s="324"/>
      <c r="L189" s="324"/>
      <c r="M189" s="319">
        <f>SUM(N189:O189)</f>
        <v>28108.5</v>
      </c>
      <c r="N189" s="324"/>
      <c r="O189" s="324">
        <v>28108.5</v>
      </c>
      <c r="P189" s="134"/>
      <c r="Q189" s="319"/>
      <c r="R189" s="325"/>
      <c r="S189" s="324"/>
      <c r="T189" s="409"/>
      <c r="U189" s="134"/>
      <c r="V189" s="319"/>
      <c r="W189" s="324"/>
      <c r="X189" s="324"/>
      <c r="Y189" s="379"/>
      <c r="Z189" s="324"/>
      <c r="AA189" s="324"/>
      <c r="AB189" s="124"/>
      <c r="AC189" s="234"/>
    </row>
    <row r="190" spans="1:29" ht="67.5" hidden="1" customHeight="1" x14ac:dyDescent="0.25">
      <c r="B190" s="353" t="s">
        <v>568</v>
      </c>
      <c r="C190" s="348"/>
      <c r="D190" s="347" t="s">
        <v>9</v>
      </c>
      <c r="E190" s="347" t="s">
        <v>13</v>
      </c>
      <c r="F190" s="347" t="s">
        <v>12</v>
      </c>
      <c r="G190" s="354" t="s">
        <v>386</v>
      </c>
      <c r="H190" s="302">
        <v>2000</v>
      </c>
      <c r="I190" s="302"/>
      <c r="J190" s="302">
        <v>5706</v>
      </c>
      <c r="K190" s="324"/>
      <c r="L190" s="324"/>
      <c r="M190" s="319">
        <f>SUM(N190:O190)</f>
        <v>673</v>
      </c>
      <c r="N190" s="324">
        <v>673</v>
      </c>
      <c r="O190" s="324"/>
      <c r="P190" s="134">
        <v>3000</v>
      </c>
      <c r="Q190" s="319"/>
      <c r="R190" s="325">
        <v>3000</v>
      </c>
      <c r="S190" s="324"/>
      <c r="T190" s="409"/>
      <c r="U190" s="134">
        <v>0</v>
      </c>
      <c r="V190" s="319"/>
      <c r="W190" s="324"/>
      <c r="X190" s="324"/>
      <c r="Y190" s="379">
        <v>0</v>
      </c>
      <c r="Z190" s="324"/>
      <c r="AA190" s="324"/>
      <c r="AB190" s="124"/>
      <c r="AC190" s="234">
        <v>2000</v>
      </c>
    </row>
    <row r="191" spans="1:29" ht="33" hidden="1" customHeight="1" x14ac:dyDescent="0.25">
      <c r="A191" s="34" t="s">
        <v>177</v>
      </c>
      <c r="B191" s="312" t="s">
        <v>656</v>
      </c>
      <c r="C191" s="392"/>
      <c r="D191" s="413"/>
      <c r="E191" s="413"/>
      <c r="F191" s="413"/>
      <c r="G191" s="147" t="s">
        <v>288</v>
      </c>
      <c r="H191" s="148">
        <f t="shared" ref="H191:AA191" si="55">H192+H193+H202</f>
        <v>26497.4</v>
      </c>
      <c r="I191" s="148">
        <f t="shared" si="55"/>
        <v>0</v>
      </c>
      <c r="J191" s="148">
        <f t="shared" si="55"/>
        <v>27303.599999999999</v>
      </c>
      <c r="K191" s="148">
        <f t="shared" si="55"/>
        <v>19141.400000000001</v>
      </c>
      <c r="L191" s="148">
        <f t="shared" si="55"/>
        <v>0</v>
      </c>
      <c r="M191" s="148">
        <f t="shared" si="55"/>
        <v>18641.400000000001</v>
      </c>
      <c r="N191" s="148">
        <f t="shared" si="55"/>
        <v>18641.400000000001</v>
      </c>
      <c r="O191" s="148">
        <f t="shared" si="55"/>
        <v>0</v>
      </c>
      <c r="P191" s="148">
        <f t="shared" si="55"/>
        <v>21994.400000000001</v>
      </c>
      <c r="Q191" s="148">
        <f t="shared" si="55"/>
        <v>0</v>
      </c>
      <c r="R191" s="148">
        <f t="shared" si="55"/>
        <v>0</v>
      </c>
      <c r="S191" s="148">
        <f t="shared" si="55"/>
        <v>0</v>
      </c>
      <c r="T191" s="148">
        <f t="shared" si="55"/>
        <v>0</v>
      </c>
      <c r="U191" s="148">
        <f t="shared" si="55"/>
        <v>18975.7</v>
      </c>
      <c r="V191" s="148">
        <f t="shared" si="55"/>
        <v>0</v>
      </c>
      <c r="W191" s="148">
        <f t="shared" si="55"/>
        <v>0</v>
      </c>
      <c r="X191" s="148">
        <f t="shared" si="55"/>
        <v>0</v>
      </c>
      <c r="Y191" s="148">
        <f t="shared" si="55"/>
        <v>18333.099999999999</v>
      </c>
      <c r="Z191" s="148">
        <f t="shared" si="55"/>
        <v>0</v>
      </c>
      <c r="AA191" s="148">
        <f t="shared" si="55"/>
        <v>0</v>
      </c>
      <c r="AB191" s="209">
        <f>SUM(AB192:AB202)</f>
        <v>0</v>
      </c>
      <c r="AC191" s="233">
        <f>SUM(AC192:AC206)</f>
        <v>24000</v>
      </c>
    </row>
    <row r="192" spans="1:29" ht="64.5" hidden="1" customHeight="1" x14ac:dyDescent="0.25">
      <c r="B192" s="348" t="s">
        <v>657</v>
      </c>
      <c r="C192" s="348"/>
      <c r="D192" s="347" t="s">
        <v>9</v>
      </c>
      <c r="E192" s="347" t="s">
        <v>11</v>
      </c>
      <c r="F192" s="347" t="s">
        <v>17</v>
      </c>
      <c r="G192" s="354" t="s">
        <v>289</v>
      </c>
      <c r="H192" s="302">
        <v>13947.4</v>
      </c>
      <c r="I192" s="302"/>
      <c r="J192" s="302">
        <v>14055.6</v>
      </c>
      <c r="K192" s="324">
        <v>13448.5</v>
      </c>
      <c r="L192" s="324"/>
      <c r="M192" s="319">
        <f>SUM(N192:O192)</f>
        <v>12948.5</v>
      </c>
      <c r="N192" s="324">
        <v>12948.5</v>
      </c>
      <c r="O192" s="324"/>
      <c r="P192" s="134">
        <v>15185.6</v>
      </c>
      <c r="Q192" s="319"/>
      <c r="R192" s="325"/>
      <c r="S192" s="133"/>
      <c r="T192" s="324"/>
      <c r="U192" s="134">
        <v>15434.9</v>
      </c>
      <c r="V192" s="319"/>
      <c r="W192" s="324"/>
      <c r="X192" s="324"/>
      <c r="Y192" s="134">
        <v>15434.9</v>
      </c>
      <c r="Z192" s="324"/>
      <c r="AA192" s="324"/>
      <c r="AB192" s="124"/>
      <c r="AC192" s="234">
        <v>14000</v>
      </c>
    </row>
    <row r="193" spans="1:29" ht="0.75" hidden="1" customHeight="1" x14ac:dyDescent="0.25">
      <c r="B193" s="348" t="s">
        <v>409</v>
      </c>
      <c r="C193" s="348"/>
      <c r="D193" s="347"/>
      <c r="E193" s="347"/>
      <c r="F193" s="347"/>
      <c r="G193" s="354" t="s">
        <v>290</v>
      </c>
      <c r="H193" s="302">
        <f>SUM(H194:H200)</f>
        <v>2550</v>
      </c>
      <c r="I193" s="302">
        <f>SUM(I194:I200)</f>
        <v>0</v>
      </c>
      <c r="J193" s="302"/>
      <c r="K193" s="324"/>
      <c r="L193" s="324"/>
      <c r="M193" s="319"/>
      <c r="N193" s="324"/>
      <c r="O193" s="324"/>
      <c r="P193" s="134">
        <f>SUM(P194:Q200)</f>
        <v>0</v>
      </c>
      <c r="Q193" s="134">
        <f>SUM(Q194:R200)</f>
        <v>0</v>
      </c>
      <c r="R193" s="325">
        <f>SUM(R194:S200)</f>
        <v>0</v>
      </c>
      <c r="S193" s="302">
        <f t="shared" ref="S193:AA193" si="56">SUM(S194:S196)</f>
        <v>0</v>
      </c>
      <c r="T193" s="302">
        <f t="shared" si="56"/>
        <v>0</v>
      </c>
      <c r="U193" s="134">
        <f>SUM(U194:U200)</f>
        <v>0</v>
      </c>
      <c r="V193" s="134">
        <f t="shared" si="56"/>
        <v>0</v>
      </c>
      <c r="W193" s="134">
        <f t="shared" si="56"/>
        <v>0</v>
      </c>
      <c r="X193" s="302">
        <f t="shared" si="56"/>
        <v>0</v>
      </c>
      <c r="Y193" s="134">
        <f>SUM(Y194:Y201)</f>
        <v>0</v>
      </c>
      <c r="Z193" s="134">
        <f t="shared" si="56"/>
        <v>0</v>
      </c>
      <c r="AA193" s="302">
        <f t="shared" si="56"/>
        <v>0</v>
      </c>
      <c r="AB193" s="124"/>
      <c r="AC193" s="234"/>
    </row>
    <row r="194" spans="1:29" ht="27.75" hidden="1" customHeight="1" outlineLevel="2" x14ac:dyDescent="0.25">
      <c r="B194" s="348" t="s">
        <v>404</v>
      </c>
      <c r="C194" s="348"/>
      <c r="D194" s="347"/>
      <c r="E194" s="347"/>
      <c r="F194" s="347"/>
      <c r="G194" s="354" t="s">
        <v>290</v>
      </c>
      <c r="H194" s="302">
        <v>100</v>
      </c>
      <c r="I194" s="302"/>
      <c r="J194" s="302">
        <v>150</v>
      </c>
      <c r="K194" s="324"/>
      <c r="L194" s="324"/>
      <c r="M194" s="319"/>
      <c r="N194" s="324"/>
      <c r="O194" s="324"/>
      <c r="P194" s="134"/>
      <c r="Q194" s="319"/>
      <c r="R194" s="325"/>
      <c r="S194" s="133"/>
      <c r="T194" s="324"/>
      <c r="U194" s="134"/>
      <c r="V194" s="319"/>
      <c r="W194" s="324"/>
      <c r="X194" s="324"/>
      <c r="Y194" s="134"/>
      <c r="Z194" s="324"/>
      <c r="AA194" s="324"/>
      <c r="AB194" s="124"/>
      <c r="AC194" s="234"/>
    </row>
    <row r="195" spans="1:29" ht="22.5" hidden="1" customHeight="1" outlineLevel="2" x14ac:dyDescent="0.25">
      <c r="B195" s="348" t="s">
        <v>405</v>
      </c>
      <c r="C195" s="348"/>
      <c r="D195" s="347"/>
      <c r="E195" s="347"/>
      <c r="F195" s="347"/>
      <c r="G195" s="354" t="s">
        <v>290</v>
      </c>
      <c r="H195" s="302">
        <v>500</v>
      </c>
      <c r="I195" s="302"/>
      <c r="J195" s="302"/>
      <c r="K195" s="324"/>
      <c r="L195" s="324"/>
      <c r="M195" s="319"/>
      <c r="N195" s="324"/>
      <c r="O195" s="324"/>
      <c r="P195" s="134"/>
      <c r="Q195" s="319"/>
      <c r="R195" s="325"/>
      <c r="S195" s="133"/>
      <c r="T195" s="324"/>
      <c r="U195" s="134"/>
      <c r="V195" s="319"/>
      <c r="W195" s="324"/>
      <c r="X195" s="324"/>
      <c r="Y195" s="134"/>
      <c r="Z195" s="324"/>
      <c r="AA195" s="324"/>
      <c r="AB195" s="124"/>
      <c r="AC195" s="234"/>
    </row>
    <row r="196" spans="1:29" ht="24.75" hidden="1" customHeight="1" outlineLevel="2" x14ac:dyDescent="0.25">
      <c r="B196" s="348" t="s">
        <v>353</v>
      </c>
      <c r="C196" s="348"/>
      <c r="D196" s="347"/>
      <c r="E196" s="347"/>
      <c r="F196" s="347"/>
      <c r="G196" s="354" t="s">
        <v>290</v>
      </c>
      <c r="H196" s="302">
        <v>300</v>
      </c>
      <c r="I196" s="302"/>
      <c r="J196" s="302">
        <v>443</v>
      </c>
      <c r="K196" s="324"/>
      <c r="L196" s="324"/>
      <c r="M196" s="319"/>
      <c r="N196" s="324"/>
      <c r="O196" s="324"/>
      <c r="P196" s="134"/>
      <c r="Q196" s="319"/>
      <c r="R196" s="325"/>
      <c r="S196" s="133"/>
      <c r="T196" s="324"/>
      <c r="U196" s="134"/>
      <c r="V196" s="319"/>
      <c r="W196" s="324"/>
      <c r="X196" s="324"/>
      <c r="Y196" s="134"/>
      <c r="Z196" s="324"/>
      <c r="AA196" s="324"/>
      <c r="AB196" s="124"/>
      <c r="AC196" s="234"/>
    </row>
    <row r="197" spans="1:29" ht="24.75" hidden="1" customHeight="1" outlineLevel="2" x14ac:dyDescent="0.25">
      <c r="B197" s="348" t="s">
        <v>406</v>
      </c>
      <c r="C197" s="348"/>
      <c r="D197" s="347"/>
      <c r="E197" s="347"/>
      <c r="F197" s="347"/>
      <c r="G197" s="354" t="s">
        <v>290</v>
      </c>
      <c r="H197" s="302"/>
      <c r="I197" s="302"/>
      <c r="J197" s="302">
        <v>49.6</v>
      </c>
      <c r="K197" s="324"/>
      <c r="L197" s="324"/>
      <c r="M197" s="319"/>
      <c r="N197" s="324"/>
      <c r="O197" s="324"/>
      <c r="P197" s="134"/>
      <c r="Q197" s="319"/>
      <c r="R197" s="325"/>
      <c r="S197" s="133"/>
      <c r="T197" s="324"/>
      <c r="U197" s="134"/>
      <c r="V197" s="319"/>
      <c r="W197" s="324"/>
      <c r="X197" s="324"/>
      <c r="Y197" s="134"/>
      <c r="Z197" s="324"/>
      <c r="AA197" s="324"/>
      <c r="AB197" s="124"/>
      <c r="AC197" s="234"/>
    </row>
    <row r="198" spans="1:29" ht="24.75" hidden="1" customHeight="1" outlineLevel="2" x14ac:dyDescent="0.25">
      <c r="B198" s="348" t="s">
        <v>407</v>
      </c>
      <c r="C198" s="348"/>
      <c r="D198" s="347"/>
      <c r="E198" s="347"/>
      <c r="F198" s="347"/>
      <c r="G198" s="354" t="s">
        <v>290</v>
      </c>
      <c r="H198" s="302">
        <v>50</v>
      </c>
      <c r="I198" s="302"/>
      <c r="J198" s="302"/>
      <c r="K198" s="324"/>
      <c r="L198" s="324"/>
      <c r="M198" s="319"/>
      <c r="N198" s="324"/>
      <c r="O198" s="324"/>
      <c r="P198" s="134"/>
      <c r="Q198" s="319"/>
      <c r="R198" s="325"/>
      <c r="S198" s="133"/>
      <c r="T198" s="324"/>
      <c r="U198" s="134"/>
      <c r="V198" s="319"/>
      <c r="W198" s="324"/>
      <c r="X198" s="324"/>
      <c r="Y198" s="134"/>
      <c r="Z198" s="324"/>
      <c r="AA198" s="324"/>
      <c r="AB198" s="124"/>
      <c r="AC198" s="234"/>
    </row>
    <row r="199" spans="1:29" ht="24.75" hidden="1" customHeight="1" outlineLevel="2" x14ac:dyDescent="0.25">
      <c r="B199" s="348" t="s">
        <v>408</v>
      </c>
      <c r="C199" s="348"/>
      <c r="D199" s="347"/>
      <c r="E199" s="347"/>
      <c r="F199" s="347"/>
      <c r="G199" s="354" t="s">
        <v>290</v>
      </c>
      <c r="H199" s="302">
        <v>100</v>
      </c>
      <c r="I199" s="302"/>
      <c r="J199" s="302"/>
      <c r="K199" s="324"/>
      <c r="L199" s="324"/>
      <c r="M199" s="319"/>
      <c r="N199" s="324"/>
      <c r="O199" s="324"/>
      <c r="P199" s="134"/>
      <c r="Q199" s="319"/>
      <c r="R199" s="325"/>
      <c r="S199" s="133"/>
      <c r="T199" s="324"/>
      <c r="U199" s="134"/>
      <c r="V199" s="319"/>
      <c r="W199" s="324"/>
      <c r="X199" s="324"/>
      <c r="Y199" s="134"/>
      <c r="Z199" s="324"/>
      <c r="AA199" s="324"/>
      <c r="AB199" s="124"/>
      <c r="AC199" s="234"/>
    </row>
    <row r="200" spans="1:29" ht="24.75" hidden="1" customHeight="1" outlineLevel="2" x14ac:dyDescent="0.25">
      <c r="B200" s="348" t="s">
        <v>439</v>
      </c>
      <c r="C200" s="348"/>
      <c r="D200" s="347"/>
      <c r="E200" s="347"/>
      <c r="F200" s="347"/>
      <c r="G200" s="354" t="s">
        <v>290</v>
      </c>
      <c r="H200" s="302">
        <v>1500</v>
      </c>
      <c r="I200" s="302"/>
      <c r="J200" s="302">
        <v>0</v>
      </c>
      <c r="K200" s="324"/>
      <c r="L200" s="324"/>
      <c r="M200" s="319"/>
      <c r="N200" s="324"/>
      <c r="O200" s="324"/>
      <c r="P200" s="134"/>
      <c r="Q200" s="319"/>
      <c r="R200" s="325"/>
      <c r="S200" s="133"/>
      <c r="T200" s="324"/>
      <c r="U200" s="134"/>
      <c r="V200" s="319"/>
      <c r="W200" s="324"/>
      <c r="X200" s="324"/>
      <c r="Y200" s="134"/>
      <c r="Z200" s="324"/>
      <c r="AA200" s="324"/>
      <c r="AB200" s="124"/>
      <c r="AC200" s="234"/>
    </row>
    <row r="201" spans="1:29" ht="2.25" hidden="1" customHeight="1" collapsed="1" x14ac:dyDescent="0.25">
      <c r="B201" s="348" t="s">
        <v>339</v>
      </c>
      <c r="C201" s="385"/>
      <c r="D201" s="331" t="s">
        <v>9</v>
      </c>
      <c r="E201" s="331" t="s">
        <v>11</v>
      </c>
      <c r="F201" s="331" t="s">
        <v>17</v>
      </c>
      <c r="G201" s="332" t="s">
        <v>290</v>
      </c>
      <c r="H201" s="302"/>
      <c r="I201" s="302"/>
      <c r="J201" s="302">
        <v>0</v>
      </c>
      <c r="K201" s="133"/>
      <c r="L201" s="133"/>
      <c r="M201" s="319">
        <f t="shared" ref="M201:M206" si="57">SUM(N201:O201)</f>
        <v>500</v>
      </c>
      <c r="N201" s="133">
        <v>500</v>
      </c>
      <c r="O201" s="133"/>
      <c r="P201" s="134">
        <v>0</v>
      </c>
      <c r="Q201" s="319">
        <f>SUM(S201:T201)</f>
        <v>0</v>
      </c>
      <c r="R201" s="325"/>
      <c r="S201" s="133"/>
      <c r="T201" s="133"/>
      <c r="U201" s="134">
        <v>0</v>
      </c>
      <c r="V201" s="319">
        <f t="shared" ref="V201:V206" si="58">SUM(W201:X201)</f>
        <v>0</v>
      </c>
      <c r="W201" s="133"/>
      <c r="X201" s="133"/>
      <c r="Y201" s="379">
        <f>SUM(Z201)</f>
        <v>0</v>
      </c>
      <c r="Z201" s="133"/>
      <c r="AA201" s="133"/>
      <c r="AB201" s="124"/>
      <c r="AC201" s="234"/>
    </row>
    <row r="202" spans="1:29" ht="80.25" hidden="1" customHeight="1" x14ac:dyDescent="0.25">
      <c r="B202" s="348" t="s">
        <v>658</v>
      </c>
      <c r="C202" s="334"/>
      <c r="D202" s="331"/>
      <c r="E202" s="331"/>
      <c r="F202" s="331"/>
      <c r="G202" s="332" t="s">
        <v>290</v>
      </c>
      <c r="H202" s="252">
        <v>10000</v>
      </c>
      <c r="I202" s="252"/>
      <c r="J202" s="302">
        <v>13248</v>
      </c>
      <c r="K202" s="133">
        <f>SUM(K203:K206)</f>
        <v>5692.9</v>
      </c>
      <c r="L202" s="133">
        <f>SUM(L203:L206)</f>
        <v>0</v>
      </c>
      <c r="M202" s="253">
        <f t="shared" si="57"/>
        <v>5692.9</v>
      </c>
      <c r="N202" s="133">
        <f>SUM(N203:N206)</f>
        <v>5692.9</v>
      </c>
      <c r="O202" s="133">
        <f>SUM(O203:O206)</f>
        <v>0</v>
      </c>
      <c r="P202" s="250">
        <v>6808.8</v>
      </c>
      <c r="Q202" s="253"/>
      <c r="R202" s="251"/>
      <c r="S202" s="133"/>
      <c r="T202" s="133"/>
      <c r="U202" s="134">
        <v>3540.8</v>
      </c>
      <c r="V202" s="253"/>
      <c r="W202" s="133"/>
      <c r="X202" s="133"/>
      <c r="Y202" s="379">
        <v>2898.2</v>
      </c>
      <c r="Z202" s="133"/>
      <c r="AA202" s="133"/>
      <c r="AB202" s="220"/>
      <c r="AC202" s="234">
        <v>10000</v>
      </c>
    </row>
    <row r="203" spans="1:29" ht="24" hidden="1" customHeight="1" outlineLevel="1" x14ac:dyDescent="0.25">
      <c r="B203" s="348" t="s">
        <v>225</v>
      </c>
      <c r="C203" s="334"/>
      <c r="D203" s="331" t="s">
        <v>18</v>
      </c>
      <c r="E203" s="331" t="s">
        <v>11</v>
      </c>
      <c r="F203" s="331" t="s">
        <v>17</v>
      </c>
      <c r="G203" s="332" t="s">
        <v>290</v>
      </c>
      <c r="H203" s="325"/>
      <c r="I203" s="325"/>
      <c r="J203" s="319"/>
      <c r="K203" s="133"/>
      <c r="L203" s="133"/>
      <c r="M203" s="319">
        <f t="shared" si="57"/>
        <v>116.3</v>
      </c>
      <c r="N203" s="133">
        <v>116.3</v>
      </c>
      <c r="O203" s="133"/>
      <c r="P203" s="134"/>
      <c r="Q203" s="319">
        <f>SUM(S203:T203)</f>
        <v>0</v>
      </c>
      <c r="R203" s="325"/>
      <c r="S203" s="133"/>
      <c r="T203" s="133"/>
      <c r="U203" s="134"/>
      <c r="V203" s="319">
        <f t="shared" si="58"/>
        <v>0</v>
      </c>
      <c r="W203" s="133"/>
      <c r="X203" s="133"/>
      <c r="Y203" s="134">
        <f>SUM(Z203:AA203)</f>
        <v>0</v>
      </c>
      <c r="Z203" s="133"/>
      <c r="AA203" s="133"/>
      <c r="AB203" s="124"/>
      <c r="AC203" s="234"/>
    </row>
    <row r="204" spans="1:29" ht="24" hidden="1" customHeight="1" outlineLevel="1" x14ac:dyDescent="0.25">
      <c r="B204" s="348" t="s">
        <v>226</v>
      </c>
      <c r="C204" s="334"/>
      <c r="D204" s="331" t="s">
        <v>6</v>
      </c>
      <c r="E204" s="331" t="s">
        <v>11</v>
      </c>
      <c r="F204" s="331" t="s">
        <v>17</v>
      </c>
      <c r="G204" s="332" t="s">
        <v>290</v>
      </c>
      <c r="H204" s="325"/>
      <c r="I204" s="325"/>
      <c r="J204" s="319"/>
      <c r="K204" s="133"/>
      <c r="L204" s="133"/>
      <c r="M204" s="319">
        <f t="shared" si="57"/>
        <v>30.9</v>
      </c>
      <c r="N204" s="133">
        <v>30.9</v>
      </c>
      <c r="O204" s="133"/>
      <c r="P204" s="134"/>
      <c r="Q204" s="319">
        <f>SUM(S204:T204)</f>
        <v>0</v>
      </c>
      <c r="R204" s="325"/>
      <c r="S204" s="133"/>
      <c r="T204" s="133"/>
      <c r="U204" s="134"/>
      <c r="V204" s="319">
        <f t="shared" si="58"/>
        <v>0</v>
      </c>
      <c r="W204" s="133"/>
      <c r="X204" s="133"/>
      <c r="Y204" s="134">
        <f>SUM(Z204:AA204)</f>
        <v>0</v>
      </c>
      <c r="Z204" s="133"/>
      <c r="AA204" s="133"/>
      <c r="AB204" s="124"/>
      <c r="AC204" s="234"/>
    </row>
    <row r="205" spans="1:29" ht="24" hidden="1" customHeight="1" outlineLevel="1" x14ac:dyDescent="0.25">
      <c r="B205" s="348" t="s">
        <v>353</v>
      </c>
      <c r="C205" s="334"/>
      <c r="D205" s="331" t="s">
        <v>25</v>
      </c>
      <c r="E205" s="331" t="s">
        <v>11</v>
      </c>
      <c r="F205" s="331" t="s">
        <v>17</v>
      </c>
      <c r="G205" s="332" t="s">
        <v>290</v>
      </c>
      <c r="H205" s="325"/>
      <c r="I205" s="325"/>
      <c r="J205" s="319"/>
      <c r="K205" s="133"/>
      <c r="L205" s="133"/>
      <c r="M205" s="319">
        <f t="shared" si="57"/>
        <v>5437.4</v>
      </c>
      <c r="N205" s="133">
        <v>5437.4</v>
      </c>
      <c r="O205" s="133"/>
      <c r="P205" s="134"/>
      <c r="Q205" s="319">
        <f>SUM(S205:T205)</f>
        <v>0</v>
      </c>
      <c r="R205" s="325"/>
      <c r="S205" s="133"/>
      <c r="T205" s="133"/>
      <c r="U205" s="134"/>
      <c r="V205" s="319">
        <f t="shared" si="58"/>
        <v>0</v>
      </c>
      <c r="W205" s="133"/>
      <c r="X205" s="133"/>
      <c r="Y205" s="134">
        <f>SUM(Z205:AA205)</f>
        <v>0</v>
      </c>
      <c r="Z205" s="133"/>
      <c r="AA205" s="133"/>
      <c r="AB205" s="124"/>
      <c r="AC205" s="234"/>
    </row>
    <row r="206" spans="1:29" ht="25.5" hidden="1" customHeight="1" outlineLevel="1" x14ac:dyDescent="0.25">
      <c r="B206" s="348" t="s">
        <v>227</v>
      </c>
      <c r="C206" s="348"/>
      <c r="D206" s="347" t="s">
        <v>9</v>
      </c>
      <c r="E206" s="347" t="s">
        <v>11</v>
      </c>
      <c r="F206" s="347" t="s">
        <v>17</v>
      </c>
      <c r="G206" s="354" t="s">
        <v>290</v>
      </c>
      <c r="H206" s="325"/>
      <c r="I206" s="325"/>
      <c r="J206" s="319"/>
      <c r="K206" s="324">
        <v>5692.9</v>
      </c>
      <c r="L206" s="324"/>
      <c r="M206" s="319">
        <f t="shared" si="57"/>
        <v>108.3</v>
      </c>
      <c r="N206" s="324">
        <v>108.3</v>
      </c>
      <c r="O206" s="324"/>
      <c r="P206" s="134"/>
      <c r="Q206" s="319">
        <f>SUM(S206:T206)</f>
        <v>5030.1000000000004</v>
      </c>
      <c r="R206" s="325"/>
      <c r="S206" s="133">
        <v>5030.1000000000004</v>
      </c>
      <c r="T206" s="324"/>
      <c r="U206" s="134"/>
      <c r="V206" s="319">
        <f t="shared" si="58"/>
        <v>883.1</v>
      </c>
      <c r="W206" s="324">
        <v>883.1</v>
      </c>
      <c r="X206" s="324"/>
      <c r="Y206" s="134">
        <f>SUM(Z206:AA206)</f>
        <v>0</v>
      </c>
      <c r="Z206" s="324"/>
      <c r="AA206" s="324"/>
      <c r="AB206" s="124"/>
      <c r="AC206" s="234"/>
    </row>
    <row r="207" spans="1:29" ht="29.25" hidden="1" customHeight="1" collapsed="1" x14ac:dyDescent="0.25">
      <c r="A207" s="34" t="s">
        <v>177</v>
      </c>
      <c r="B207" s="312" t="s">
        <v>659</v>
      </c>
      <c r="C207" s="392"/>
      <c r="D207" s="146"/>
      <c r="E207" s="146"/>
      <c r="F207" s="146"/>
      <c r="G207" s="147" t="s">
        <v>66</v>
      </c>
      <c r="H207" s="148">
        <f t="shared" ref="H207:AB207" si="59">SUM(H208+H221+H225)</f>
        <v>189751.4</v>
      </c>
      <c r="I207" s="148">
        <f t="shared" si="59"/>
        <v>0</v>
      </c>
      <c r="J207" s="148">
        <f t="shared" si="59"/>
        <v>196233.8</v>
      </c>
      <c r="K207" s="148">
        <f t="shared" si="59"/>
        <v>29083.599999999999</v>
      </c>
      <c r="L207" s="148">
        <f t="shared" si="59"/>
        <v>59157.599999999999</v>
      </c>
      <c r="M207" s="148">
        <f t="shared" si="59"/>
        <v>117095.1</v>
      </c>
      <c r="N207" s="148">
        <f t="shared" si="59"/>
        <v>52937.5</v>
      </c>
      <c r="O207" s="148">
        <f t="shared" si="59"/>
        <v>64157.599999999999</v>
      </c>
      <c r="P207" s="148">
        <f t="shared" si="59"/>
        <v>280162.09999999998</v>
      </c>
      <c r="Q207" s="148">
        <f t="shared" si="59"/>
        <v>0</v>
      </c>
      <c r="R207" s="148">
        <f t="shared" si="59"/>
        <v>177646</v>
      </c>
      <c r="S207" s="148">
        <f t="shared" si="59"/>
        <v>0</v>
      </c>
      <c r="T207" s="148">
        <f t="shared" si="59"/>
        <v>61411.8</v>
      </c>
      <c r="U207" s="148">
        <f t="shared" si="59"/>
        <v>249978</v>
      </c>
      <c r="V207" s="148">
        <f t="shared" si="59"/>
        <v>0</v>
      </c>
      <c r="W207" s="148">
        <f t="shared" si="59"/>
        <v>135704.6</v>
      </c>
      <c r="X207" s="148">
        <f t="shared" si="59"/>
        <v>53825.1</v>
      </c>
      <c r="Y207" s="148">
        <f t="shared" si="59"/>
        <v>368937.2</v>
      </c>
      <c r="Z207" s="148">
        <f t="shared" si="59"/>
        <v>122371.3</v>
      </c>
      <c r="AA207" s="148">
        <f t="shared" si="59"/>
        <v>54553.8</v>
      </c>
      <c r="AB207" s="209">
        <f t="shared" si="59"/>
        <v>0</v>
      </c>
      <c r="AC207" s="233">
        <f>SUM(AC208:AC228)</f>
        <v>79350</v>
      </c>
    </row>
    <row r="208" spans="1:29" ht="36.75" hidden="1" customHeight="1" x14ac:dyDescent="0.25">
      <c r="B208" s="414" t="s">
        <v>258</v>
      </c>
      <c r="C208" s="393"/>
      <c r="D208" s="328"/>
      <c r="E208" s="328"/>
      <c r="F208" s="328"/>
      <c r="G208" s="318" t="s">
        <v>291</v>
      </c>
      <c r="H208" s="319">
        <f t="shared" ref="H208:AB208" si="60">SUM(H209:H220)</f>
        <v>110465.8</v>
      </c>
      <c r="I208" s="319">
        <f t="shared" si="60"/>
        <v>0</v>
      </c>
      <c r="J208" s="319">
        <f>SUM(J209:J220)</f>
        <v>107465.8</v>
      </c>
      <c r="K208" s="319">
        <f t="shared" si="60"/>
        <v>6113.6</v>
      </c>
      <c r="L208" s="319">
        <f t="shared" si="60"/>
        <v>59157.599999999999</v>
      </c>
      <c r="M208" s="319">
        <f t="shared" si="60"/>
        <v>73625.100000000006</v>
      </c>
      <c r="N208" s="319">
        <f t="shared" si="60"/>
        <v>9467.5</v>
      </c>
      <c r="O208" s="319">
        <f t="shared" si="60"/>
        <v>64157.599999999999</v>
      </c>
      <c r="P208" s="319">
        <f t="shared" si="60"/>
        <v>103035.7</v>
      </c>
      <c r="Q208" s="319">
        <f t="shared" si="60"/>
        <v>0</v>
      </c>
      <c r="R208" s="319">
        <f t="shared" si="60"/>
        <v>60246</v>
      </c>
      <c r="S208" s="319">
        <f t="shared" si="60"/>
        <v>0</v>
      </c>
      <c r="T208" s="319">
        <f t="shared" si="60"/>
        <v>61411.8</v>
      </c>
      <c r="U208" s="319">
        <f t="shared" si="60"/>
        <v>73915.5</v>
      </c>
      <c r="V208" s="319">
        <f t="shared" si="60"/>
        <v>0</v>
      </c>
      <c r="W208" s="319">
        <f t="shared" si="60"/>
        <v>27632.9</v>
      </c>
      <c r="X208" s="319">
        <f t="shared" si="60"/>
        <v>53825.1</v>
      </c>
      <c r="Y208" s="319">
        <f t="shared" si="60"/>
        <v>182218.2</v>
      </c>
      <c r="Z208" s="319">
        <f t="shared" si="60"/>
        <v>19371.3</v>
      </c>
      <c r="AA208" s="319">
        <f>SUM(AA209:AA220)</f>
        <v>54553.8</v>
      </c>
      <c r="AB208" s="221">
        <f t="shared" si="60"/>
        <v>0</v>
      </c>
      <c r="AC208" s="234"/>
    </row>
    <row r="209" spans="1:29" ht="84.75" hidden="1" customHeight="1" x14ac:dyDescent="0.25">
      <c r="B209" s="353" t="s">
        <v>660</v>
      </c>
      <c r="C209" s="348"/>
      <c r="D209" s="347" t="s">
        <v>9</v>
      </c>
      <c r="E209" s="347" t="s">
        <v>11</v>
      </c>
      <c r="F209" s="347" t="s">
        <v>8</v>
      </c>
      <c r="G209" s="354" t="s">
        <v>355</v>
      </c>
      <c r="H209" s="302">
        <v>3000</v>
      </c>
      <c r="I209" s="302"/>
      <c r="J209" s="302"/>
      <c r="K209" s="324"/>
      <c r="L209" s="324"/>
      <c r="M209" s="319">
        <f>SUM(N209:O209)</f>
        <v>0</v>
      </c>
      <c r="N209" s="324"/>
      <c r="O209" s="324"/>
      <c r="P209" s="134">
        <v>5185.3999999999996</v>
      </c>
      <c r="Q209" s="319"/>
      <c r="R209" s="397">
        <v>0</v>
      </c>
      <c r="S209" s="324"/>
      <c r="T209" s="324"/>
      <c r="U209" s="134">
        <v>5506.9</v>
      </c>
      <c r="V209" s="319"/>
      <c r="W209" s="324"/>
      <c r="X209" s="324"/>
      <c r="Y209" s="379">
        <v>9415.2000000000007</v>
      </c>
      <c r="Z209" s="324"/>
      <c r="AA209" s="324"/>
      <c r="AB209" s="124"/>
      <c r="AC209" s="237"/>
    </row>
    <row r="210" spans="1:29" ht="93.75" hidden="1" customHeight="1" x14ac:dyDescent="0.25">
      <c r="B210" s="353" t="s">
        <v>661</v>
      </c>
      <c r="C210" s="348"/>
      <c r="D210" s="347" t="s">
        <v>9</v>
      </c>
      <c r="E210" s="347" t="s">
        <v>11</v>
      </c>
      <c r="F210" s="347" t="s">
        <v>8</v>
      </c>
      <c r="G210" s="354" t="s">
        <v>355</v>
      </c>
      <c r="H210" s="416"/>
      <c r="I210" s="416"/>
      <c r="J210" s="396"/>
      <c r="K210" s="324"/>
      <c r="L210" s="133"/>
      <c r="M210" s="319">
        <f>SUM(N210:O210)</f>
        <v>90.5</v>
      </c>
      <c r="N210" s="324">
        <v>90.5</v>
      </c>
      <c r="O210" s="324"/>
      <c r="P210" s="134">
        <v>10813.8</v>
      </c>
      <c r="Q210" s="319"/>
      <c r="R210" s="397">
        <v>2513.8000000000002</v>
      </c>
      <c r="S210" s="324"/>
      <c r="T210" s="324"/>
      <c r="U210" s="415">
        <v>0</v>
      </c>
      <c r="V210" s="319"/>
      <c r="W210" s="338">
        <v>8300</v>
      </c>
      <c r="X210" s="324"/>
      <c r="Y210" s="379"/>
      <c r="Z210" s="324"/>
      <c r="AA210" s="324"/>
      <c r="AB210" s="124"/>
      <c r="AC210" s="237"/>
    </row>
    <row r="211" spans="1:29" ht="96.75" hidden="1" customHeight="1" x14ac:dyDescent="0.25">
      <c r="B211" s="353" t="s">
        <v>662</v>
      </c>
      <c r="C211" s="348"/>
      <c r="D211" s="347" t="s">
        <v>9</v>
      </c>
      <c r="E211" s="347" t="s">
        <v>11</v>
      </c>
      <c r="F211" s="347" t="s">
        <v>8</v>
      </c>
      <c r="G211" s="354" t="s">
        <v>355</v>
      </c>
      <c r="H211" s="396">
        <v>26000</v>
      </c>
      <c r="I211" s="396"/>
      <c r="J211" s="396">
        <v>25997</v>
      </c>
      <c r="K211" s="324"/>
      <c r="L211" s="133"/>
      <c r="M211" s="319"/>
      <c r="N211" s="324"/>
      <c r="O211" s="324"/>
      <c r="P211" s="134">
        <v>63643.5</v>
      </c>
      <c r="Q211" s="319"/>
      <c r="R211" s="325">
        <v>38000</v>
      </c>
      <c r="S211" s="324"/>
      <c r="T211" s="339"/>
      <c r="U211" s="415">
        <v>45973.8</v>
      </c>
      <c r="V211" s="319"/>
      <c r="W211" s="324"/>
      <c r="X211" s="339"/>
      <c r="Y211" s="379">
        <v>150368.20000000001</v>
      </c>
      <c r="Z211" s="324"/>
      <c r="AA211" s="339"/>
      <c r="AB211" s="124"/>
      <c r="AC211" s="234">
        <v>50000</v>
      </c>
    </row>
    <row r="212" spans="1:29" ht="78.75" hidden="1" customHeight="1" x14ac:dyDescent="0.25">
      <c r="B212" s="353" t="s">
        <v>663</v>
      </c>
      <c r="C212" s="348"/>
      <c r="D212" s="347" t="s">
        <v>9</v>
      </c>
      <c r="E212" s="347" t="s">
        <v>11</v>
      </c>
      <c r="F212" s="347" t="s">
        <v>8</v>
      </c>
      <c r="G212" s="354" t="s">
        <v>292</v>
      </c>
      <c r="H212" s="396">
        <v>3248</v>
      </c>
      <c r="I212" s="396"/>
      <c r="J212" s="396">
        <v>3251</v>
      </c>
      <c r="K212" s="324">
        <v>3113.6</v>
      </c>
      <c r="L212" s="324"/>
      <c r="M212" s="319">
        <f>SUM(N212:O212)</f>
        <v>3377</v>
      </c>
      <c r="N212" s="324">
        <v>3377</v>
      </c>
      <c r="O212" s="324"/>
      <c r="P212" s="134">
        <v>3893</v>
      </c>
      <c r="Q212" s="319"/>
      <c r="R212" s="397">
        <v>3232.2</v>
      </c>
      <c r="S212" s="324"/>
      <c r="T212" s="324"/>
      <c r="U212" s="415">
        <v>0</v>
      </c>
      <c r="V212" s="319"/>
      <c r="W212" s="324">
        <v>660.9</v>
      </c>
      <c r="X212" s="324"/>
      <c r="Y212" s="417">
        <v>0</v>
      </c>
      <c r="Z212" s="324">
        <v>0</v>
      </c>
      <c r="AA212" s="324"/>
      <c r="AB212" s="124"/>
      <c r="AC212" s="237">
        <v>3248</v>
      </c>
    </row>
    <row r="213" spans="1:29" ht="78.75" hidden="1" customHeight="1" x14ac:dyDescent="0.25">
      <c r="A213" s="34">
        <v>522</v>
      </c>
      <c r="B213" s="353" t="s">
        <v>664</v>
      </c>
      <c r="C213" s="348"/>
      <c r="D213" s="347" t="s">
        <v>9</v>
      </c>
      <c r="E213" s="347" t="s">
        <v>11</v>
      </c>
      <c r="F213" s="347" t="s">
        <v>8</v>
      </c>
      <c r="G213" s="375" t="s">
        <v>510</v>
      </c>
      <c r="H213" s="302">
        <v>61717.8</v>
      </c>
      <c r="I213" s="302"/>
      <c r="J213" s="302">
        <v>61717.8</v>
      </c>
      <c r="K213" s="324"/>
      <c r="L213" s="133">
        <v>59157.599999999999</v>
      </c>
      <c r="M213" s="319">
        <f>SUM(N213:O213)</f>
        <v>64157.599999999999</v>
      </c>
      <c r="N213" s="324"/>
      <c r="O213" s="324">
        <v>64157.599999999999</v>
      </c>
      <c r="P213" s="134"/>
      <c r="Q213" s="319"/>
      <c r="R213" s="325"/>
      <c r="S213" s="324"/>
      <c r="T213" s="339">
        <v>61411.8</v>
      </c>
      <c r="U213" s="134"/>
      <c r="V213" s="319"/>
      <c r="W213" s="324"/>
      <c r="X213" s="339">
        <v>12549.4</v>
      </c>
      <c r="Y213" s="379"/>
      <c r="Z213" s="324"/>
      <c r="AA213" s="339">
        <v>0</v>
      </c>
      <c r="AB213" s="124"/>
      <c r="AC213" s="234"/>
    </row>
    <row r="214" spans="1:29" ht="81.75" hidden="1" customHeight="1" x14ac:dyDescent="0.25">
      <c r="B214" s="353" t="s">
        <v>601</v>
      </c>
      <c r="C214" s="348"/>
      <c r="D214" s="347"/>
      <c r="E214" s="347"/>
      <c r="F214" s="347"/>
      <c r="G214" s="375"/>
      <c r="H214" s="302"/>
      <c r="I214" s="302"/>
      <c r="J214" s="302"/>
      <c r="K214" s="324"/>
      <c r="L214" s="133"/>
      <c r="M214" s="319"/>
      <c r="N214" s="324"/>
      <c r="O214" s="324"/>
      <c r="P214" s="134"/>
      <c r="Q214" s="319"/>
      <c r="R214" s="325"/>
      <c r="S214" s="324"/>
      <c r="T214" s="339"/>
      <c r="U214" s="134"/>
      <c r="V214" s="319"/>
      <c r="W214" s="324"/>
      <c r="X214" s="339"/>
      <c r="Y214" s="379"/>
      <c r="Z214" s="324"/>
      <c r="AA214" s="339"/>
      <c r="AB214" s="124"/>
      <c r="AC214" s="234"/>
    </row>
    <row r="215" spans="1:29" ht="96" hidden="1" customHeight="1" x14ac:dyDescent="0.25">
      <c r="B215" s="353" t="s">
        <v>665</v>
      </c>
      <c r="C215" s="348"/>
      <c r="D215" s="347"/>
      <c r="E215" s="347"/>
      <c r="F215" s="347"/>
      <c r="G215" s="354" t="s">
        <v>292</v>
      </c>
      <c r="H215" s="302"/>
      <c r="I215" s="302"/>
      <c r="J215" s="302"/>
      <c r="K215" s="324"/>
      <c r="L215" s="133"/>
      <c r="M215" s="319"/>
      <c r="N215" s="324"/>
      <c r="O215" s="324"/>
      <c r="P215" s="134">
        <v>0</v>
      </c>
      <c r="Q215" s="319"/>
      <c r="R215" s="325">
        <v>0</v>
      </c>
      <c r="S215" s="324"/>
      <c r="T215" s="339">
        <v>0</v>
      </c>
      <c r="U215" s="134">
        <v>2934.8</v>
      </c>
      <c r="V215" s="319"/>
      <c r="W215" s="324">
        <v>2172</v>
      </c>
      <c r="X215" s="324">
        <v>0</v>
      </c>
      <c r="Y215" s="379">
        <v>2934.8</v>
      </c>
      <c r="Z215" s="324">
        <v>2871.3</v>
      </c>
      <c r="AA215" s="339">
        <v>0</v>
      </c>
      <c r="AB215" s="124"/>
      <c r="AC215" s="234"/>
    </row>
    <row r="216" spans="1:29" ht="81" hidden="1" customHeight="1" x14ac:dyDescent="0.25">
      <c r="B216" s="353" t="s">
        <v>666</v>
      </c>
      <c r="C216" s="348"/>
      <c r="D216" s="347"/>
      <c r="E216" s="347"/>
      <c r="F216" s="347"/>
      <c r="G216" s="375" t="s">
        <v>510</v>
      </c>
      <c r="H216" s="302"/>
      <c r="I216" s="302"/>
      <c r="J216" s="302"/>
      <c r="K216" s="324"/>
      <c r="L216" s="133"/>
      <c r="M216" s="319"/>
      <c r="N216" s="324"/>
      <c r="O216" s="324"/>
      <c r="P216" s="134"/>
      <c r="Q216" s="319"/>
      <c r="R216" s="325"/>
      <c r="S216" s="324"/>
      <c r="T216" s="339"/>
      <c r="U216" s="134"/>
      <c r="V216" s="319"/>
      <c r="W216" s="324"/>
      <c r="X216" s="339">
        <v>41275.699999999997</v>
      </c>
      <c r="Y216" s="379"/>
      <c r="Z216" s="324"/>
      <c r="AA216" s="339">
        <v>54553.8</v>
      </c>
      <c r="AB216" s="124"/>
      <c r="AC216" s="234"/>
    </row>
    <row r="217" spans="1:29" ht="77.25" hidden="1" customHeight="1" x14ac:dyDescent="0.25">
      <c r="B217" s="353" t="s">
        <v>574</v>
      </c>
      <c r="C217" s="348"/>
      <c r="D217" s="347"/>
      <c r="E217" s="347"/>
      <c r="F217" s="347"/>
      <c r="G217" s="375" t="s">
        <v>510</v>
      </c>
      <c r="H217" s="302"/>
      <c r="I217" s="302"/>
      <c r="J217" s="302"/>
      <c r="K217" s="324"/>
      <c r="L217" s="133"/>
      <c r="M217" s="319"/>
      <c r="N217" s="324"/>
      <c r="O217" s="324"/>
      <c r="P217" s="134"/>
      <c r="Q217" s="319"/>
      <c r="R217" s="325"/>
      <c r="S217" s="324"/>
      <c r="T217" s="339">
        <v>0</v>
      </c>
      <c r="U217" s="415"/>
      <c r="V217" s="319"/>
      <c r="W217" s="324"/>
      <c r="X217" s="339">
        <v>0</v>
      </c>
      <c r="Y217" s="379"/>
      <c r="Z217" s="324"/>
      <c r="AA217" s="339">
        <v>0</v>
      </c>
      <c r="AB217" s="124"/>
      <c r="AC217" s="234"/>
    </row>
    <row r="218" spans="1:29" ht="81.75" hidden="1" customHeight="1" x14ac:dyDescent="0.25">
      <c r="B218" s="353" t="s">
        <v>575</v>
      </c>
      <c r="C218" s="348"/>
      <c r="D218" s="347"/>
      <c r="E218" s="347"/>
      <c r="F218" s="347"/>
      <c r="G218" s="152" t="s">
        <v>292</v>
      </c>
      <c r="H218" s="302"/>
      <c r="I218" s="302"/>
      <c r="J218" s="302"/>
      <c r="K218" s="324"/>
      <c r="L218" s="133"/>
      <c r="M218" s="319"/>
      <c r="N218" s="324"/>
      <c r="O218" s="324"/>
      <c r="P218" s="134"/>
      <c r="Q218" s="319"/>
      <c r="R218" s="325">
        <v>0</v>
      </c>
      <c r="S218" s="324"/>
      <c r="T218" s="339"/>
      <c r="U218" s="415"/>
      <c r="V218" s="319"/>
      <c r="W218" s="324">
        <v>0</v>
      </c>
      <c r="X218" s="339"/>
      <c r="Y218" s="379"/>
      <c r="Z218" s="324">
        <v>0</v>
      </c>
      <c r="AA218" s="339"/>
      <c r="AB218" s="124"/>
      <c r="AC218" s="234"/>
    </row>
    <row r="219" spans="1:29" ht="86.25" hidden="1" customHeight="1" x14ac:dyDescent="0.25">
      <c r="B219" s="353" t="s">
        <v>667</v>
      </c>
      <c r="C219" s="348"/>
      <c r="D219" s="347" t="s">
        <v>9</v>
      </c>
      <c r="E219" s="347" t="s">
        <v>11</v>
      </c>
      <c r="F219" s="347" t="s">
        <v>8</v>
      </c>
      <c r="G219" s="354" t="s">
        <v>355</v>
      </c>
      <c r="H219" s="302">
        <v>10000</v>
      </c>
      <c r="I219" s="302"/>
      <c r="J219" s="302">
        <v>10000</v>
      </c>
      <c r="K219" s="324"/>
      <c r="L219" s="133"/>
      <c r="M219" s="319"/>
      <c r="N219" s="324"/>
      <c r="O219" s="324"/>
      <c r="P219" s="134">
        <v>10000</v>
      </c>
      <c r="Q219" s="319"/>
      <c r="R219" s="397">
        <v>10000</v>
      </c>
      <c r="S219" s="324"/>
      <c r="T219" s="324"/>
      <c r="U219" s="415">
        <v>10000</v>
      </c>
      <c r="V219" s="319"/>
      <c r="W219" s="324">
        <v>10000</v>
      </c>
      <c r="X219" s="324"/>
      <c r="Y219" s="415">
        <v>10000</v>
      </c>
      <c r="Z219" s="324">
        <v>10000</v>
      </c>
      <c r="AA219" s="324"/>
      <c r="AB219" s="124"/>
      <c r="AC219" s="234">
        <v>10000</v>
      </c>
    </row>
    <row r="220" spans="1:29" ht="77.25" hidden="1" customHeight="1" x14ac:dyDescent="0.25">
      <c r="B220" s="353" t="s">
        <v>668</v>
      </c>
      <c r="C220" s="348"/>
      <c r="D220" s="347" t="s">
        <v>9</v>
      </c>
      <c r="E220" s="347" t="s">
        <v>11</v>
      </c>
      <c r="F220" s="347" t="s">
        <v>19</v>
      </c>
      <c r="G220" s="354" t="s">
        <v>293</v>
      </c>
      <c r="H220" s="302">
        <v>6500</v>
      </c>
      <c r="I220" s="302"/>
      <c r="J220" s="302">
        <v>6500</v>
      </c>
      <c r="K220" s="324">
        <v>3000</v>
      </c>
      <c r="L220" s="324"/>
      <c r="M220" s="319">
        <f>SUM(N220:O220)</f>
        <v>6000</v>
      </c>
      <c r="N220" s="324">
        <v>6000</v>
      </c>
      <c r="O220" s="324"/>
      <c r="P220" s="134">
        <v>9500</v>
      </c>
      <c r="Q220" s="319"/>
      <c r="R220" s="397">
        <v>6500</v>
      </c>
      <c r="S220" s="324"/>
      <c r="T220" s="324"/>
      <c r="U220" s="415">
        <v>9500</v>
      </c>
      <c r="V220" s="418"/>
      <c r="W220" s="419">
        <v>6500</v>
      </c>
      <c r="X220" s="419"/>
      <c r="Y220" s="415">
        <v>9500</v>
      </c>
      <c r="Z220" s="302">
        <v>6500</v>
      </c>
      <c r="AA220" s="324"/>
      <c r="AB220" s="124"/>
      <c r="AC220" s="234">
        <v>6500</v>
      </c>
    </row>
    <row r="221" spans="1:29" ht="47.25" hidden="1" customHeight="1" x14ac:dyDescent="0.25">
      <c r="B221" s="420" t="s">
        <v>259</v>
      </c>
      <c r="C221" s="315"/>
      <c r="D221" s="328"/>
      <c r="E221" s="328"/>
      <c r="F221" s="328"/>
      <c r="G221" s="318" t="s">
        <v>294</v>
      </c>
      <c r="H221" s="319">
        <f t="shared" ref="H221:AB221" si="61">SUM(H222:H224)</f>
        <v>79102</v>
      </c>
      <c r="I221" s="319">
        <f t="shared" si="61"/>
        <v>0</v>
      </c>
      <c r="J221" s="319">
        <f t="shared" si="61"/>
        <v>80305</v>
      </c>
      <c r="K221" s="319">
        <f t="shared" si="61"/>
        <v>22870</v>
      </c>
      <c r="L221" s="319">
        <f t="shared" si="61"/>
        <v>0</v>
      </c>
      <c r="M221" s="319">
        <f t="shared" si="61"/>
        <v>43370</v>
      </c>
      <c r="N221" s="319">
        <f t="shared" si="61"/>
        <v>43370</v>
      </c>
      <c r="O221" s="319">
        <f t="shared" si="61"/>
        <v>0</v>
      </c>
      <c r="P221" s="319">
        <f t="shared" si="61"/>
        <v>163864.6</v>
      </c>
      <c r="Q221" s="319">
        <f t="shared" si="61"/>
        <v>0</v>
      </c>
      <c r="R221" s="319">
        <f t="shared" si="61"/>
        <v>110000</v>
      </c>
      <c r="S221" s="319">
        <f t="shared" si="61"/>
        <v>0</v>
      </c>
      <c r="T221" s="319">
        <f t="shared" si="61"/>
        <v>0</v>
      </c>
      <c r="U221" s="319">
        <f t="shared" si="61"/>
        <v>172962.5</v>
      </c>
      <c r="V221" s="319">
        <f t="shared" si="61"/>
        <v>0</v>
      </c>
      <c r="W221" s="319">
        <f t="shared" si="61"/>
        <v>100000</v>
      </c>
      <c r="X221" s="319">
        <f t="shared" si="61"/>
        <v>0</v>
      </c>
      <c r="Y221" s="319">
        <f t="shared" si="61"/>
        <v>183619</v>
      </c>
      <c r="Z221" s="319">
        <f t="shared" si="61"/>
        <v>100000</v>
      </c>
      <c r="AA221" s="319">
        <f t="shared" si="61"/>
        <v>0</v>
      </c>
      <c r="AB221" s="210">
        <f t="shared" si="61"/>
        <v>0</v>
      </c>
      <c r="AC221" s="234"/>
    </row>
    <row r="222" spans="1:29" ht="78.75" hidden="1" customHeight="1" x14ac:dyDescent="0.25">
      <c r="B222" s="348" t="s">
        <v>511</v>
      </c>
      <c r="C222" s="348"/>
      <c r="D222" s="347" t="s">
        <v>9</v>
      </c>
      <c r="E222" s="347" t="s">
        <v>11</v>
      </c>
      <c r="F222" s="347" t="s">
        <v>8</v>
      </c>
      <c r="G222" s="354" t="s">
        <v>295</v>
      </c>
      <c r="H222" s="302">
        <v>69102</v>
      </c>
      <c r="I222" s="302"/>
      <c r="J222" s="133">
        <v>70305</v>
      </c>
      <c r="K222" s="324">
        <v>22870</v>
      </c>
      <c r="L222" s="324"/>
      <c r="M222" s="319">
        <f>SUM(N222:O222)</f>
        <v>42870</v>
      </c>
      <c r="N222" s="324">
        <v>42870</v>
      </c>
      <c r="O222" s="324"/>
      <c r="P222" s="134">
        <v>153864.6</v>
      </c>
      <c r="Q222" s="319"/>
      <c r="R222" s="397">
        <v>110000</v>
      </c>
      <c r="S222" s="324"/>
      <c r="T222" s="324"/>
      <c r="U222" s="417">
        <v>162962.5</v>
      </c>
      <c r="V222" s="421"/>
      <c r="W222" s="422">
        <v>100000</v>
      </c>
      <c r="X222" s="422"/>
      <c r="Y222" s="417">
        <v>173619</v>
      </c>
      <c r="Z222" s="324">
        <v>100000</v>
      </c>
      <c r="AA222" s="324"/>
      <c r="AB222" s="124"/>
      <c r="AC222" s="234">
        <v>9102</v>
      </c>
    </row>
    <row r="223" spans="1:29" ht="96" hidden="1" customHeight="1" x14ac:dyDescent="0.25">
      <c r="B223" s="348" t="s">
        <v>381</v>
      </c>
      <c r="C223" s="348"/>
      <c r="D223" s="347" t="s">
        <v>9</v>
      </c>
      <c r="E223" s="347" t="s">
        <v>11</v>
      </c>
      <c r="F223" s="347" t="s">
        <v>8</v>
      </c>
      <c r="G223" s="354" t="s">
        <v>354</v>
      </c>
      <c r="H223" s="302">
        <v>10000</v>
      </c>
      <c r="I223" s="302"/>
      <c r="J223" s="133">
        <v>10000</v>
      </c>
      <c r="K223" s="324"/>
      <c r="L223" s="324"/>
      <c r="M223" s="319">
        <f>SUM(N223:O223)</f>
        <v>500</v>
      </c>
      <c r="N223" s="324">
        <v>500</v>
      </c>
      <c r="O223" s="324"/>
      <c r="P223" s="134">
        <v>10000</v>
      </c>
      <c r="Q223" s="319"/>
      <c r="R223" s="397">
        <v>0</v>
      </c>
      <c r="S223" s="324"/>
      <c r="T223" s="324"/>
      <c r="U223" s="417">
        <v>10000</v>
      </c>
      <c r="V223" s="421"/>
      <c r="W223" s="422">
        <v>0</v>
      </c>
      <c r="X223" s="422"/>
      <c r="Y223" s="417">
        <v>10000</v>
      </c>
      <c r="Z223" s="324">
        <v>0</v>
      </c>
      <c r="AA223" s="324"/>
      <c r="AB223" s="124"/>
      <c r="AC223" s="234"/>
    </row>
    <row r="224" spans="1:29" ht="103.5" hidden="1" customHeight="1" x14ac:dyDescent="0.25">
      <c r="B224" s="423" t="s">
        <v>382</v>
      </c>
      <c r="C224" s="348"/>
      <c r="D224" s="347" t="s">
        <v>9</v>
      </c>
      <c r="E224" s="347" t="s">
        <v>11</v>
      </c>
      <c r="F224" s="347" t="s">
        <v>8</v>
      </c>
      <c r="G224" s="354" t="s">
        <v>296</v>
      </c>
      <c r="H224" s="325"/>
      <c r="I224" s="325"/>
      <c r="J224" s="319"/>
      <c r="K224" s="324"/>
      <c r="L224" s="324"/>
      <c r="M224" s="319">
        <f>SUM(N224:O224)</f>
        <v>0</v>
      </c>
      <c r="N224" s="324"/>
      <c r="O224" s="324">
        <v>0</v>
      </c>
      <c r="P224" s="134"/>
      <c r="Q224" s="319">
        <f>SUM(S224:T224)</f>
        <v>0</v>
      </c>
      <c r="R224" s="325"/>
      <c r="S224" s="324"/>
      <c r="T224" s="324"/>
      <c r="U224" s="134"/>
      <c r="V224" s="319">
        <f>SUM(W224:X224)</f>
        <v>0</v>
      </c>
      <c r="W224" s="324"/>
      <c r="X224" s="324"/>
      <c r="Y224" s="134">
        <f>SUM(Z224:AA224)</f>
        <v>0</v>
      </c>
      <c r="Z224" s="324"/>
      <c r="AA224" s="324"/>
      <c r="AB224" s="124"/>
      <c r="AC224" s="234"/>
    </row>
    <row r="225" spans="1:32" ht="33.75" hidden="1" customHeight="1" x14ac:dyDescent="0.25">
      <c r="B225" s="335" t="s">
        <v>378</v>
      </c>
      <c r="C225" s="335"/>
      <c r="D225" s="328"/>
      <c r="E225" s="328"/>
      <c r="F225" s="328"/>
      <c r="G225" s="328" t="s">
        <v>298</v>
      </c>
      <c r="H225" s="424">
        <f t="shared" ref="H225:AB225" si="62">SUM(H226:H228)</f>
        <v>183.6</v>
      </c>
      <c r="I225" s="424">
        <f t="shared" si="62"/>
        <v>0</v>
      </c>
      <c r="J225" s="253">
        <f t="shared" si="62"/>
        <v>8463</v>
      </c>
      <c r="K225" s="319">
        <f t="shared" si="62"/>
        <v>100</v>
      </c>
      <c r="L225" s="319">
        <f t="shared" si="62"/>
        <v>0</v>
      </c>
      <c r="M225" s="319">
        <f t="shared" si="62"/>
        <v>100</v>
      </c>
      <c r="N225" s="319">
        <f t="shared" si="62"/>
        <v>100</v>
      </c>
      <c r="O225" s="319">
        <f t="shared" si="62"/>
        <v>0</v>
      </c>
      <c r="P225" s="253">
        <f t="shared" si="62"/>
        <v>13261.8</v>
      </c>
      <c r="Q225" s="253">
        <f t="shared" si="62"/>
        <v>0</v>
      </c>
      <c r="R225" s="424">
        <f t="shared" si="62"/>
        <v>7400</v>
      </c>
      <c r="S225" s="253">
        <f t="shared" si="62"/>
        <v>0</v>
      </c>
      <c r="T225" s="253">
        <f t="shared" si="62"/>
        <v>0</v>
      </c>
      <c r="U225" s="253">
        <f t="shared" si="62"/>
        <v>3100</v>
      </c>
      <c r="V225" s="253">
        <f t="shared" si="62"/>
        <v>0</v>
      </c>
      <c r="W225" s="253">
        <f t="shared" si="62"/>
        <v>8071.7</v>
      </c>
      <c r="X225" s="253">
        <f t="shared" si="62"/>
        <v>0</v>
      </c>
      <c r="Y225" s="253">
        <f t="shared" si="62"/>
        <v>3100</v>
      </c>
      <c r="Z225" s="253">
        <f t="shared" si="62"/>
        <v>3000</v>
      </c>
      <c r="AA225" s="253">
        <f t="shared" si="62"/>
        <v>0</v>
      </c>
      <c r="AB225" s="214">
        <f t="shared" si="62"/>
        <v>0</v>
      </c>
      <c r="AC225" s="234">
        <v>500</v>
      </c>
    </row>
    <row r="226" spans="1:32" ht="102" hidden="1" customHeight="1" x14ac:dyDescent="0.25">
      <c r="B226" s="398" t="s">
        <v>669</v>
      </c>
      <c r="C226" s="398"/>
      <c r="D226" s="331" t="s">
        <v>9</v>
      </c>
      <c r="E226" s="331" t="s">
        <v>14</v>
      </c>
      <c r="F226" s="331" t="s">
        <v>11</v>
      </c>
      <c r="G226" s="331" t="s">
        <v>297</v>
      </c>
      <c r="H226" s="396">
        <v>50</v>
      </c>
      <c r="I226" s="396"/>
      <c r="J226" s="425">
        <v>50</v>
      </c>
      <c r="K226" s="373">
        <v>50</v>
      </c>
      <c r="L226" s="373"/>
      <c r="M226" s="319">
        <f>SUM(N226:O226)</f>
        <v>63</v>
      </c>
      <c r="N226" s="373">
        <v>63</v>
      </c>
      <c r="O226" s="373"/>
      <c r="P226" s="374">
        <v>50</v>
      </c>
      <c r="Q226" s="319"/>
      <c r="R226" s="397">
        <v>0</v>
      </c>
      <c r="S226" s="373"/>
      <c r="T226" s="373"/>
      <c r="U226" s="426">
        <v>50</v>
      </c>
      <c r="V226" s="418"/>
      <c r="W226" s="425">
        <v>0</v>
      </c>
      <c r="X226" s="425"/>
      <c r="Y226" s="415">
        <v>50</v>
      </c>
      <c r="Z226" s="373">
        <v>0</v>
      </c>
      <c r="AA226" s="324"/>
      <c r="AB226" s="124"/>
      <c r="AC226" s="234"/>
    </row>
    <row r="227" spans="1:32" ht="132.75" hidden="1" customHeight="1" x14ac:dyDescent="0.25">
      <c r="B227" s="398" t="s">
        <v>670</v>
      </c>
      <c r="C227" s="398"/>
      <c r="D227" s="331" t="s">
        <v>9</v>
      </c>
      <c r="E227" s="331" t="s">
        <v>16</v>
      </c>
      <c r="F227" s="331" t="s">
        <v>8</v>
      </c>
      <c r="G227" s="331" t="s">
        <v>297</v>
      </c>
      <c r="H227" s="396">
        <v>50</v>
      </c>
      <c r="I227" s="396"/>
      <c r="J227" s="425">
        <v>50</v>
      </c>
      <c r="K227" s="373">
        <v>50</v>
      </c>
      <c r="L227" s="373"/>
      <c r="M227" s="319">
        <f>SUM(N227:O227)</f>
        <v>37</v>
      </c>
      <c r="N227" s="373">
        <v>37</v>
      </c>
      <c r="O227" s="373"/>
      <c r="P227" s="374">
        <v>50</v>
      </c>
      <c r="Q227" s="319"/>
      <c r="R227" s="397">
        <v>0</v>
      </c>
      <c r="S227" s="373"/>
      <c r="T227" s="373"/>
      <c r="U227" s="426">
        <v>50</v>
      </c>
      <c r="V227" s="418"/>
      <c r="W227" s="425">
        <v>0</v>
      </c>
      <c r="X227" s="425"/>
      <c r="Y227" s="415">
        <v>50</v>
      </c>
      <c r="Z227" s="373">
        <v>0</v>
      </c>
      <c r="AA227" s="324"/>
      <c r="AB227" s="124"/>
      <c r="AC227" s="234"/>
    </row>
    <row r="228" spans="1:32" ht="245.25" hidden="1" customHeight="1" x14ac:dyDescent="0.25">
      <c r="B228" s="320" t="s">
        <v>671</v>
      </c>
      <c r="C228" s="398"/>
      <c r="D228" s="331"/>
      <c r="E228" s="331"/>
      <c r="F228" s="331"/>
      <c r="G228" s="331" t="s">
        <v>447</v>
      </c>
      <c r="H228" s="396">
        <v>83.6</v>
      </c>
      <c r="I228" s="396"/>
      <c r="J228" s="425">
        <v>8363</v>
      </c>
      <c r="K228" s="373"/>
      <c r="L228" s="373"/>
      <c r="M228" s="319"/>
      <c r="N228" s="373"/>
      <c r="O228" s="373"/>
      <c r="P228" s="374">
        <v>13161.8</v>
      </c>
      <c r="Q228" s="319"/>
      <c r="R228" s="397">
        <v>7400</v>
      </c>
      <c r="S228" s="373"/>
      <c r="T228" s="373"/>
      <c r="U228" s="426">
        <v>3000</v>
      </c>
      <c r="V228" s="418"/>
      <c r="W228" s="425">
        <v>8071.7</v>
      </c>
      <c r="X228" s="425"/>
      <c r="Y228" s="415">
        <v>3000</v>
      </c>
      <c r="Z228" s="373">
        <v>3000</v>
      </c>
      <c r="AA228" s="324"/>
      <c r="AB228" s="124"/>
      <c r="AC228" s="234"/>
    </row>
    <row r="229" spans="1:32" ht="44.25" hidden="1" customHeight="1" x14ac:dyDescent="0.25">
      <c r="A229" s="34" t="s">
        <v>177</v>
      </c>
      <c r="B229" s="312" t="s">
        <v>672</v>
      </c>
      <c r="C229" s="392"/>
      <c r="D229" s="146"/>
      <c r="E229" s="146"/>
      <c r="F229" s="146"/>
      <c r="G229" s="147" t="s">
        <v>299</v>
      </c>
      <c r="H229" s="148">
        <f t="shared" ref="H229:AB229" si="63">SUM(H230+H235+H251+H253+H255)</f>
        <v>81018.600000000006</v>
      </c>
      <c r="I229" s="148">
        <f t="shared" si="63"/>
        <v>0</v>
      </c>
      <c r="J229" s="148">
        <f t="shared" si="63"/>
        <v>148580.29999999999</v>
      </c>
      <c r="K229" s="148">
        <f t="shared" si="63"/>
        <v>48745.2</v>
      </c>
      <c r="L229" s="148">
        <f t="shared" si="63"/>
        <v>57222.299999999996</v>
      </c>
      <c r="M229" s="148">
        <f t="shared" si="63"/>
        <v>101328.2</v>
      </c>
      <c r="N229" s="148">
        <f t="shared" si="63"/>
        <v>69363.3</v>
      </c>
      <c r="O229" s="148">
        <f t="shared" si="63"/>
        <v>31964.9</v>
      </c>
      <c r="P229" s="148">
        <f t="shared" si="63"/>
        <v>319861.8</v>
      </c>
      <c r="Q229" s="148">
        <f t="shared" si="63"/>
        <v>0</v>
      </c>
      <c r="R229" s="148">
        <f t="shared" si="63"/>
        <v>90872.5</v>
      </c>
      <c r="S229" s="148">
        <f t="shared" si="63"/>
        <v>0</v>
      </c>
      <c r="T229" s="148">
        <f t="shared" si="63"/>
        <v>85725.6</v>
      </c>
      <c r="U229" s="148">
        <f t="shared" si="63"/>
        <v>265556</v>
      </c>
      <c r="V229" s="148">
        <f t="shared" si="63"/>
        <v>0</v>
      </c>
      <c r="W229" s="148">
        <f t="shared" si="63"/>
        <v>126906.2</v>
      </c>
      <c r="X229" s="148">
        <f t="shared" si="63"/>
        <v>26808</v>
      </c>
      <c r="Y229" s="148">
        <f t="shared" si="63"/>
        <v>241102.2</v>
      </c>
      <c r="Z229" s="148">
        <f t="shared" si="63"/>
        <v>86762</v>
      </c>
      <c r="AA229" s="148">
        <f t="shared" si="63"/>
        <v>64929.8</v>
      </c>
      <c r="AB229" s="209">
        <f t="shared" si="63"/>
        <v>0</v>
      </c>
      <c r="AC229" s="233">
        <f>SUM(AC230:AC258)</f>
        <v>76803</v>
      </c>
      <c r="AD229" s="6">
        <f>SUM(R229+T229)</f>
        <v>176598.1</v>
      </c>
      <c r="AE229" s="6">
        <f>SUM(U229+X229)</f>
        <v>292364</v>
      </c>
      <c r="AF229" s="6">
        <f>SUM(Y229+AA229)</f>
        <v>306032</v>
      </c>
    </row>
    <row r="230" spans="1:32" ht="30" hidden="1" customHeight="1" x14ac:dyDescent="0.25">
      <c r="B230" s="315" t="s">
        <v>260</v>
      </c>
      <c r="C230" s="315"/>
      <c r="D230" s="328"/>
      <c r="E230" s="328"/>
      <c r="F230" s="328"/>
      <c r="G230" s="318" t="s">
        <v>300</v>
      </c>
      <c r="H230" s="319">
        <f t="shared" ref="H230:AA230" si="64">SUM(H231:H234)</f>
        <v>27100</v>
      </c>
      <c r="I230" s="319">
        <f>SUM(I231:I234)</f>
        <v>0</v>
      </c>
      <c r="J230" s="319">
        <f t="shared" si="64"/>
        <v>39748.699999999997</v>
      </c>
      <c r="K230" s="319">
        <f t="shared" si="64"/>
        <v>19000</v>
      </c>
      <c r="L230" s="319">
        <f t="shared" si="64"/>
        <v>0</v>
      </c>
      <c r="M230" s="319">
        <f t="shared" si="64"/>
        <v>39244.5</v>
      </c>
      <c r="N230" s="319">
        <f t="shared" si="64"/>
        <v>39244.5</v>
      </c>
      <c r="O230" s="319">
        <f t="shared" si="64"/>
        <v>0</v>
      </c>
      <c r="P230" s="319">
        <f t="shared" si="64"/>
        <v>69989.3</v>
      </c>
      <c r="Q230" s="319">
        <f t="shared" si="64"/>
        <v>0</v>
      </c>
      <c r="R230" s="319">
        <f t="shared" si="64"/>
        <v>39574.5</v>
      </c>
      <c r="S230" s="319">
        <f t="shared" si="64"/>
        <v>0</v>
      </c>
      <c r="T230" s="319">
        <f t="shared" si="64"/>
        <v>43728.7</v>
      </c>
      <c r="U230" s="319">
        <f t="shared" si="64"/>
        <v>67364.2</v>
      </c>
      <c r="V230" s="319">
        <f t="shared" si="64"/>
        <v>0</v>
      </c>
      <c r="W230" s="319">
        <f t="shared" si="64"/>
        <v>36000</v>
      </c>
      <c r="X230" s="319">
        <f t="shared" si="64"/>
        <v>0</v>
      </c>
      <c r="Y230" s="319">
        <v>71678.2</v>
      </c>
      <c r="Z230" s="319">
        <f t="shared" si="64"/>
        <v>36000</v>
      </c>
      <c r="AA230" s="319">
        <f t="shared" si="64"/>
        <v>0</v>
      </c>
      <c r="AB230" s="210">
        <f>SUM(AB231)</f>
        <v>0</v>
      </c>
      <c r="AC230" s="234"/>
    </row>
    <row r="231" spans="1:32" ht="114" hidden="1" customHeight="1" x14ac:dyDescent="0.25">
      <c r="B231" s="348" t="s">
        <v>673</v>
      </c>
      <c r="C231" s="348"/>
      <c r="D231" s="347" t="s">
        <v>9</v>
      </c>
      <c r="E231" s="347" t="s">
        <v>13</v>
      </c>
      <c r="F231" s="347" t="s">
        <v>7</v>
      </c>
      <c r="G231" s="354" t="s">
        <v>301</v>
      </c>
      <c r="H231" s="396">
        <v>27000</v>
      </c>
      <c r="I231" s="396"/>
      <c r="J231" s="396">
        <v>39648.699999999997</v>
      </c>
      <c r="K231" s="324">
        <v>19000</v>
      </c>
      <c r="L231" s="324"/>
      <c r="M231" s="319">
        <f>SUM(N231:O231)</f>
        <v>23211</v>
      </c>
      <c r="N231" s="324">
        <v>23211</v>
      </c>
      <c r="O231" s="324"/>
      <c r="P231" s="134">
        <v>66514.8</v>
      </c>
      <c r="Q231" s="319"/>
      <c r="R231" s="397">
        <v>36100</v>
      </c>
      <c r="S231" s="324"/>
      <c r="T231" s="324"/>
      <c r="U231" s="415">
        <v>67364.2</v>
      </c>
      <c r="V231" s="134"/>
      <c r="W231" s="380">
        <v>36000</v>
      </c>
      <c r="X231" s="133"/>
      <c r="Y231" s="415">
        <v>70542.899999999994</v>
      </c>
      <c r="Z231" s="380">
        <v>36000</v>
      </c>
      <c r="AA231" s="324"/>
      <c r="AB231" s="124"/>
      <c r="AC231" s="234">
        <v>15000</v>
      </c>
    </row>
    <row r="232" spans="1:32" ht="81.75" hidden="1" customHeight="1" x14ac:dyDescent="0.25">
      <c r="B232" s="348" t="s">
        <v>559</v>
      </c>
      <c r="C232" s="348"/>
      <c r="D232" s="347" t="s">
        <v>9</v>
      </c>
      <c r="E232" s="347" t="s">
        <v>13</v>
      </c>
      <c r="F232" s="347" t="s">
        <v>7</v>
      </c>
      <c r="G232" s="354" t="s">
        <v>301</v>
      </c>
      <c r="H232" s="396">
        <v>100</v>
      </c>
      <c r="I232" s="396"/>
      <c r="J232" s="396"/>
      <c r="K232" s="324"/>
      <c r="L232" s="324"/>
      <c r="M232" s="319">
        <f>SUM(N232:O232)</f>
        <v>16033.5</v>
      </c>
      <c r="N232" s="324">
        <v>16033.5</v>
      </c>
      <c r="O232" s="324"/>
      <c r="P232" s="134"/>
      <c r="Q232" s="319"/>
      <c r="R232" s="397"/>
      <c r="S232" s="324"/>
      <c r="T232" s="324"/>
      <c r="U232" s="415">
        <v>0</v>
      </c>
      <c r="V232" s="319"/>
      <c r="W232" s="324"/>
      <c r="X232" s="324"/>
      <c r="Y232" s="379">
        <v>0</v>
      </c>
      <c r="Z232" s="324"/>
      <c r="AA232" s="324"/>
      <c r="AB232" s="124"/>
      <c r="AC232" s="234">
        <v>20000</v>
      </c>
    </row>
    <row r="233" spans="1:32" ht="79.5" hidden="1" customHeight="1" x14ac:dyDescent="0.25">
      <c r="B233" s="392" t="s">
        <v>674</v>
      </c>
      <c r="C233" s="348"/>
      <c r="D233" s="347"/>
      <c r="E233" s="347"/>
      <c r="F233" s="347"/>
      <c r="G233" s="354" t="s">
        <v>512</v>
      </c>
      <c r="H233" s="396"/>
      <c r="I233" s="396"/>
      <c r="J233" s="396">
        <v>0</v>
      </c>
      <c r="K233" s="324"/>
      <c r="L233" s="324"/>
      <c r="M233" s="319"/>
      <c r="N233" s="324"/>
      <c r="O233" s="324"/>
      <c r="P233" s="134"/>
      <c r="Q233" s="319"/>
      <c r="R233" s="397"/>
      <c r="S233" s="324"/>
      <c r="T233" s="339">
        <v>43728.7</v>
      </c>
      <c r="U233" s="415"/>
      <c r="V233" s="319"/>
      <c r="W233" s="324"/>
      <c r="X233" s="396"/>
      <c r="Y233" s="379"/>
      <c r="Z233" s="324"/>
      <c r="AA233" s="324"/>
      <c r="AB233" s="124"/>
      <c r="AC233" s="234"/>
    </row>
    <row r="234" spans="1:32" ht="71.25" hidden="1" customHeight="1" x14ac:dyDescent="0.25">
      <c r="B234" s="348" t="s">
        <v>675</v>
      </c>
      <c r="C234" s="348"/>
      <c r="D234" s="347"/>
      <c r="E234" s="347"/>
      <c r="F234" s="347"/>
      <c r="G234" s="354" t="s">
        <v>410</v>
      </c>
      <c r="H234" s="396"/>
      <c r="I234" s="396"/>
      <c r="J234" s="396">
        <v>100</v>
      </c>
      <c r="K234" s="324"/>
      <c r="L234" s="324"/>
      <c r="M234" s="319"/>
      <c r="N234" s="324"/>
      <c r="O234" s="324"/>
      <c r="P234" s="134">
        <v>3474.5</v>
      </c>
      <c r="Q234" s="319"/>
      <c r="R234" s="397">
        <v>3474.5</v>
      </c>
      <c r="S234" s="324"/>
      <c r="T234" s="324"/>
      <c r="U234" s="415"/>
      <c r="V234" s="319"/>
      <c r="W234" s="324"/>
      <c r="X234" s="324"/>
      <c r="Y234" s="379"/>
      <c r="Z234" s="324"/>
      <c r="AA234" s="324"/>
      <c r="AB234" s="124"/>
      <c r="AC234" s="234"/>
    </row>
    <row r="235" spans="1:32" ht="34.5" hidden="1" customHeight="1" x14ac:dyDescent="0.25">
      <c r="B235" s="315" t="s">
        <v>261</v>
      </c>
      <c r="C235" s="315"/>
      <c r="D235" s="328"/>
      <c r="E235" s="328"/>
      <c r="F235" s="328"/>
      <c r="G235" s="318" t="s">
        <v>448</v>
      </c>
      <c r="H235" s="319">
        <f t="shared" ref="H235:AB235" si="65">SUM(H236:H250)</f>
        <v>46415.600000000006</v>
      </c>
      <c r="I235" s="319">
        <f t="shared" si="65"/>
        <v>0</v>
      </c>
      <c r="J235" s="319">
        <f>SUM(J236:J250)</f>
        <v>101328.6</v>
      </c>
      <c r="K235" s="319">
        <f t="shared" si="65"/>
        <v>22657</v>
      </c>
      <c r="L235" s="319">
        <f t="shared" si="65"/>
        <v>56428.799999999996</v>
      </c>
      <c r="M235" s="319">
        <f t="shared" si="65"/>
        <v>55572.9</v>
      </c>
      <c r="N235" s="319">
        <f t="shared" si="65"/>
        <v>23608</v>
      </c>
      <c r="O235" s="319">
        <f t="shared" si="65"/>
        <v>31964.9</v>
      </c>
      <c r="P235" s="319">
        <f t="shared" si="65"/>
        <v>228868</v>
      </c>
      <c r="Q235" s="319">
        <f t="shared" si="65"/>
        <v>0</v>
      </c>
      <c r="R235" s="319">
        <f t="shared" si="65"/>
        <v>44740</v>
      </c>
      <c r="S235" s="319">
        <f t="shared" si="65"/>
        <v>0</v>
      </c>
      <c r="T235" s="319">
        <f t="shared" si="65"/>
        <v>41996.9</v>
      </c>
      <c r="U235" s="319">
        <f t="shared" si="65"/>
        <v>187798.8</v>
      </c>
      <c r="V235" s="319">
        <f t="shared" si="65"/>
        <v>0</v>
      </c>
      <c r="W235" s="319">
        <f t="shared" si="65"/>
        <v>85406.2</v>
      </c>
      <c r="X235" s="319">
        <f t="shared" si="65"/>
        <v>26808</v>
      </c>
      <c r="Y235" s="319">
        <f t="shared" si="65"/>
        <v>159138</v>
      </c>
      <c r="Z235" s="319">
        <f t="shared" si="65"/>
        <v>45369</v>
      </c>
      <c r="AA235" s="319">
        <f t="shared" si="65"/>
        <v>64929.8</v>
      </c>
      <c r="AB235" s="210">
        <f t="shared" si="65"/>
        <v>0</v>
      </c>
      <c r="AC235" s="234"/>
      <c r="AD235" s="6"/>
    </row>
    <row r="236" spans="1:32" ht="83.25" hidden="1" customHeight="1" x14ac:dyDescent="0.25">
      <c r="B236" s="394" t="s">
        <v>513</v>
      </c>
      <c r="C236" s="369"/>
      <c r="D236" s="347" t="s">
        <v>9</v>
      </c>
      <c r="E236" s="347" t="s">
        <v>13</v>
      </c>
      <c r="F236" s="347" t="s">
        <v>15</v>
      </c>
      <c r="G236" s="354" t="s">
        <v>514</v>
      </c>
      <c r="H236" s="302">
        <v>19920</v>
      </c>
      <c r="I236" s="302"/>
      <c r="J236" s="396"/>
      <c r="K236" s="324">
        <v>15025</v>
      </c>
      <c r="L236" s="338"/>
      <c r="M236" s="319">
        <f>SUM(N236:O236)</f>
        <v>17825</v>
      </c>
      <c r="N236" s="324">
        <v>17825</v>
      </c>
      <c r="O236" s="324"/>
      <c r="P236" s="134"/>
      <c r="Q236" s="319"/>
      <c r="R236" s="325"/>
      <c r="S236" s="324"/>
      <c r="T236" s="396"/>
      <c r="U236" s="415"/>
      <c r="V236" s="319">
        <f>SUM(W236:X236)</f>
        <v>0</v>
      </c>
      <c r="W236" s="324"/>
      <c r="X236" s="419">
        <v>0</v>
      </c>
      <c r="Y236" s="379"/>
      <c r="Z236" s="324"/>
      <c r="AA236" s="396">
        <v>0</v>
      </c>
      <c r="AB236" s="124"/>
      <c r="AC236" s="234">
        <v>17000</v>
      </c>
    </row>
    <row r="237" spans="1:32" ht="99" hidden="1" customHeight="1" x14ac:dyDescent="0.25">
      <c r="B237" s="348" t="s">
        <v>705</v>
      </c>
      <c r="C237" s="369"/>
      <c r="D237" s="347"/>
      <c r="E237" s="347"/>
      <c r="F237" s="347"/>
      <c r="G237" s="354" t="s">
        <v>302</v>
      </c>
      <c r="H237" s="396">
        <v>3226.2</v>
      </c>
      <c r="I237" s="396"/>
      <c r="J237" s="396">
        <v>3226.2</v>
      </c>
      <c r="K237" s="324"/>
      <c r="L237" s="338"/>
      <c r="M237" s="319"/>
      <c r="N237" s="324"/>
      <c r="O237" s="324"/>
      <c r="P237" s="134">
        <v>164864</v>
      </c>
      <c r="Q237" s="319"/>
      <c r="R237" s="397">
        <v>36740</v>
      </c>
      <c r="S237" s="324"/>
      <c r="T237" s="338"/>
      <c r="U237" s="415">
        <v>169570</v>
      </c>
      <c r="V237" s="319"/>
      <c r="W237" s="133">
        <v>35000</v>
      </c>
      <c r="X237" s="338"/>
      <c r="Y237" s="415">
        <v>147832</v>
      </c>
      <c r="Z237" s="324">
        <v>35000</v>
      </c>
      <c r="AA237" s="338"/>
      <c r="AB237" s="124"/>
      <c r="AC237" s="234"/>
    </row>
    <row r="238" spans="1:32" ht="119.25" hidden="1" customHeight="1" x14ac:dyDescent="0.25">
      <c r="A238" s="34">
        <v>521</v>
      </c>
      <c r="B238" s="398" t="s">
        <v>676</v>
      </c>
      <c r="C238" s="348"/>
      <c r="D238" s="347" t="s">
        <v>9</v>
      </c>
      <c r="E238" s="347" t="s">
        <v>13</v>
      </c>
      <c r="F238" s="347" t="s">
        <v>15</v>
      </c>
      <c r="G238" s="375" t="s">
        <v>515</v>
      </c>
      <c r="H238" s="302">
        <v>471.6</v>
      </c>
      <c r="I238" s="302"/>
      <c r="J238" s="302">
        <v>74138.600000000006</v>
      </c>
      <c r="K238" s="324"/>
      <c r="L238" s="133">
        <v>431.6</v>
      </c>
      <c r="M238" s="319">
        <f>SUM(N238:O238)</f>
        <v>1551.5</v>
      </c>
      <c r="N238" s="324"/>
      <c r="O238" s="324">
        <v>1551.5</v>
      </c>
      <c r="P238" s="134"/>
      <c r="Q238" s="319"/>
      <c r="R238" s="397"/>
      <c r="S238" s="133"/>
      <c r="T238" s="429">
        <v>33056.5</v>
      </c>
      <c r="U238" s="134"/>
      <c r="V238" s="319"/>
      <c r="W238" s="133"/>
      <c r="X238" s="133">
        <v>17125.3</v>
      </c>
      <c r="Y238" s="379"/>
      <c r="Z238" s="133"/>
      <c r="AA238" s="133">
        <v>0</v>
      </c>
      <c r="AB238" s="124"/>
      <c r="AC238" s="234"/>
    </row>
    <row r="239" spans="1:32" ht="119.25" hidden="1" customHeight="1" x14ac:dyDescent="0.25">
      <c r="B239" s="427" t="s">
        <v>677</v>
      </c>
      <c r="C239" s="398"/>
      <c r="D239" s="358" t="s">
        <v>9</v>
      </c>
      <c r="E239" s="358" t="s">
        <v>516</v>
      </c>
      <c r="F239" s="358" t="s">
        <v>517</v>
      </c>
      <c r="G239" s="152" t="s">
        <v>332</v>
      </c>
      <c r="H239" s="302"/>
      <c r="I239" s="302"/>
      <c r="J239" s="302"/>
      <c r="K239" s="324"/>
      <c r="L239" s="133"/>
      <c r="M239" s="319">
        <f>SUM(N239:O239)</f>
        <v>180</v>
      </c>
      <c r="N239" s="324">
        <v>180</v>
      </c>
      <c r="O239" s="324"/>
      <c r="P239" s="134"/>
      <c r="Q239" s="319"/>
      <c r="R239" s="397"/>
      <c r="S239" s="133"/>
      <c r="T239" s="133"/>
      <c r="U239" s="134"/>
      <c r="V239" s="319"/>
      <c r="W239" s="133"/>
      <c r="X239" s="133"/>
      <c r="Y239" s="379"/>
      <c r="Z239" s="133"/>
      <c r="AA239" s="133">
        <v>54510.9</v>
      </c>
      <c r="AB239" s="124"/>
      <c r="AC239" s="234">
        <v>5000</v>
      </c>
    </row>
    <row r="240" spans="1:32" ht="81" hidden="1" customHeight="1" x14ac:dyDescent="0.25">
      <c r="B240" s="427" t="s">
        <v>678</v>
      </c>
      <c r="C240" s="398"/>
      <c r="D240" s="358"/>
      <c r="E240" s="358"/>
      <c r="F240" s="358"/>
      <c r="G240" s="152"/>
      <c r="H240" s="302"/>
      <c r="I240" s="302"/>
      <c r="J240" s="302"/>
      <c r="K240" s="324"/>
      <c r="L240" s="133"/>
      <c r="M240" s="319"/>
      <c r="N240" s="324"/>
      <c r="O240" s="324"/>
      <c r="P240" s="134">
        <v>2869</v>
      </c>
      <c r="Q240" s="319"/>
      <c r="R240" s="397">
        <v>0</v>
      </c>
      <c r="S240" s="133"/>
      <c r="T240" s="133"/>
      <c r="U240" s="134">
        <v>0</v>
      </c>
      <c r="V240" s="319"/>
      <c r="W240" s="133"/>
      <c r="X240" s="133"/>
      <c r="Y240" s="379">
        <v>0</v>
      </c>
      <c r="Z240" s="133">
        <v>2869</v>
      </c>
      <c r="AA240" s="133"/>
      <c r="AB240" s="124"/>
      <c r="AC240" s="234"/>
    </row>
    <row r="241" spans="1:30" ht="98.25" hidden="1" customHeight="1" x14ac:dyDescent="0.25">
      <c r="B241" s="427" t="s">
        <v>679</v>
      </c>
      <c r="C241" s="398"/>
      <c r="D241" s="358" t="s">
        <v>9</v>
      </c>
      <c r="E241" s="358" t="s">
        <v>13</v>
      </c>
      <c r="F241" s="358" t="s">
        <v>15</v>
      </c>
      <c r="G241" s="152" t="s">
        <v>302</v>
      </c>
      <c r="H241" s="302">
        <v>2500</v>
      </c>
      <c r="I241" s="302"/>
      <c r="J241" s="396"/>
      <c r="K241" s="324"/>
      <c r="L241" s="133"/>
      <c r="M241" s="319"/>
      <c r="N241" s="324"/>
      <c r="O241" s="324"/>
      <c r="P241" s="134">
        <v>12906.2</v>
      </c>
      <c r="Q241" s="319"/>
      <c r="R241" s="397">
        <v>0</v>
      </c>
      <c r="S241" s="133"/>
      <c r="T241" s="133"/>
      <c r="U241" s="134">
        <v>0</v>
      </c>
      <c r="V241" s="319"/>
      <c r="W241" s="325">
        <v>12906.2</v>
      </c>
      <c r="X241" s="133"/>
      <c r="Y241" s="379">
        <v>0</v>
      </c>
      <c r="Z241" s="133"/>
      <c r="AA241" s="133"/>
      <c r="AB241" s="124"/>
      <c r="AC241" s="234">
        <v>5000</v>
      </c>
    </row>
    <row r="242" spans="1:30" ht="111.75" hidden="1" customHeight="1" outlineLevel="1" x14ac:dyDescent="0.25">
      <c r="B242" s="427" t="s">
        <v>518</v>
      </c>
      <c r="C242" s="398"/>
      <c r="D242" s="358"/>
      <c r="E242" s="358"/>
      <c r="F242" s="358"/>
      <c r="G242" s="152"/>
      <c r="H242" s="396"/>
      <c r="I242" s="396"/>
      <c r="J242" s="396"/>
      <c r="K242" s="324"/>
      <c r="L242" s="133"/>
      <c r="M242" s="319"/>
      <c r="N242" s="324"/>
      <c r="O242" s="324"/>
      <c r="P242" s="134"/>
      <c r="Q242" s="319"/>
      <c r="R242" s="397"/>
      <c r="S242" s="133"/>
      <c r="T242" s="133"/>
      <c r="U242" s="134"/>
      <c r="V242" s="319"/>
      <c r="W242" s="133"/>
      <c r="X242" s="133"/>
      <c r="Y242" s="379"/>
      <c r="Z242" s="133"/>
      <c r="AA242" s="133"/>
      <c r="AB242" s="124"/>
      <c r="AC242" s="234"/>
    </row>
    <row r="243" spans="1:30" s="93" customFormat="1" ht="80.25" hidden="1" customHeight="1" collapsed="1" x14ac:dyDescent="0.25">
      <c r="A243" s="34"/>
      <c r="B243" s="320" t="s">
        <v>680</v>
      </c>
      <c r="C243" s="320"/>
      <c r="D243" s="322"/>
      <c r="E243" s="322"/>
      <c r="F243" s="322"/>
      <c r="G243" s="323" t="s">
        <v>302</v>
      </c>
      <c r="H243" s="396">
        <v>303</v>
      </c>
      <c r="I243" s="396"/>
      <c r="J243" s="302">
        <v>303</v>
      </c>
      <c r="K243" s="133">
        <v>2632</v>
      </c>
      <c r="L243" s="133"/>
      <c r="M243" s="319"/>
      <c r="N243" s="133"/>
      <c r="O243" s="133"/>
      <c r="P243" s="134">
        <v>6922.8</v>
      </c>
      <c r="Q243" s="319"/>
      <c r="R243" s="397">
        <v>500</v>
      </c>
      <c r="S243" s="133"/>
      <c r="T243" s="133"/>
      <c r="U243" s="134">
        <v>6922.8</v>
      </c>
      <c r="V243" s="319"/>
      <c r="W243" s="325">
        <v>0</v>
      </c>
      <c r="X243" s="133"/>
      <c r="Y243" s="379">
        <v>0</v>
      </c>
      <c r="Z243" s="133">
        <v>0</v>
      </c>
      <c r="AA243" s="133"/>
      <c r="AB243" s="222"/>
      <c r="AC243" s="237">
        <v>303</v>
      </c>
      <c r="AD243" s="34"/>
    </row>
    <row r="244" spans="1:30" s="93" customFormat="1" ht="99" hidden="1" customHeight="1" x14ac:dyDescent="0.25">
      <c r="A244" s="34">
        <v>522</v>
      </c>
      <c r="B244" s="320" t="s">
        <v>681</v>
      </c>
      <c r="C244" s="334"/>
      <c r="D244" s="331" t="s">
        <v>9</v>
      </c>
      <c r="E244" s="331" t="s">
        <v>13</v>
      </c>
      <c r="F244" s="331" t="s">
        <v>15</v>
      </c>
      <c r="G244" s="332" t="s">
        <v>519</v>
      </c>
      <c r="H244" s="302">
        <v>5750</v>
      </c>
      <c r="I244" s="302"/>
      <c r="J244" s="302">
        <v>5750</v>
      </c>
      <c r="K244" s="133"/>
      <c r="L244" s="133">
        <v>50000</v>
      </c>
      <c r="M244" s="319">
        <f>SUM(N244:O244)</f>
        <v>26208</v>
      </c>
      <c r="N244" s="133"/>
      <c r="O244" s="133">
        <v>26208</v>
      </c>
      <c r="P244" s="134">
        <v>0</v>
      </c>
      <c r="Q244" s="319"/>
      <c r="R244" s="325"/>
      <c r="S244" s="133"/>
      <c r="T244" s="337">
        <v>0</v>
      </c>
      <c r="U244" s="134"/>
      <c r="V244" s="319"/>
      <c r="W244" s="380"/>
      <c r="X244" s="337">
        <v>0</v>
      </c>
      <c r="Y244" s="379"/>
      <c r="Z244" s="133"/>
      <c r="AA244" s="337">
        <v>0</v>
      </c>
      <c r="AB244" s="222"/>
      <c r="AC244" s="237"/>
      <c r="AD244" s="34"/>
    </row>
    <row r="245" spans="1:30" s="101" customFormat="1" ht="1.5" hidden="1" customHeight="1" x14ac:dyDescent="0.25">
      <c r="B245" s="428" t="s">
        <v>356</v>
      </c>
      <c r="C245" s="364"/>
      <c r="D245" s="365" t="s">
        <v>9</v>
      </c>
      <c r="E245" s="365" t="s">
        <v>13</v>
      </c>
      <c r="F245" s="365" t="s">
        <v>15</v>
      </c>
      <c r="G245" s="366" t="s">
        <v>303</v>
      </c>
      <c r="H245" s="302"/>
      <c r="I245" s="302"/>
      <c r="J245" s="302"/>
      <c r="K245" s="367"/>
      <c r="L245" s="367"/>
      <c r="M245" s="368">
        <f>SUM(N245:O245)</f>
        <v>0</v>
      </c>
      <c r="N245" s="367"/>
      <c r="O245" s="367"/>
      <c r="P245" s="368"/>
      <c r="Q245" s="368">
        <f>SUM(S245:T245)</f>
        <v>0</v>
      </c>
      <c r="R245" s="325"/>
      <c r="S245" s="367"/>
      <c r="T245" s="367"/>
      <c r="U245" s="368"/>
      <c r="V245" s="368">
        <f>SUM(W245:X245)</f>
        <v>0</v>
      </c>
      <c r="W245" s="367"/>
      <c r="X245" s="367"/>
      <c r="Y245" s="379">
        <f>SUM(Z245)</f>
        <v>0</v>
      </c>
      <c r="Z245" s="367"/>
      <c r="AA245" s="367"/>
      <c r="AB245" s="213"/>
      <c r="AC245" s="236"/>
    </row>
    <row r="246" spans="1:30" s="101" customFormat="1" ht="93.75" hidden="1" customHeight="1" x14ac:dyDescent="0.25">
      <c r="A246" s="34"/>
      <c r="B246" s="320" t="s">
        <v>682</v>
      </c>
      <c r="C246" s="364"/>
      <c r="D246" s="365"/>
      <c r="E246" s="365"/>
      <c r="F246" s="365"/>
      <c r="G246" s="366"/>
      <c r="H246" s="302"/>
      <c r="I246" s="302"/>
      <c r="J246" s="302">
        <v>1108</v>
      </c>
      <c r="K246" s="367"/>
      <c r="L246" s="367"/>
      <c r="M246" s="368"/>
      <c r="N246" s="367"/>
      <c r="O246" s="367"/>
      <c r="P246" s="368"/>
      <c r="Q246" s="368"/>
      <c r="R246" s="325"/>
      <c r="S246" s="367"/>
      <c r="T246" s="367"/>
      <c r="U246" s="368"/>
      <c r="V246" s="368"/>
      <c r="W246" s="367"/>
      <c r="X246" s="367"/>
      <c r="Y246" s="379"/>
      <c r="Z246" s="367"/>
      <c r="AA246" s="367"/>
      <c r="AB246" s="213"/>
      <c r="AC246" s="236"/>
    </row>
    <row r="247" spans="1:30" s="101" customFormat="1" ht="78.75" hidden="1" customHeight="1" x14ac:dyDescent="0.25">
      <c r="A247" s="34"/>
      <c r="B247" s="320" t="s">
        <v>683</v>
      </c>
      <c r="C247" s="364"/>
      <c r="D247" s="365"/>
      <c r="E247" s="365"/>
      <c r="F247" s="365"/>
      <c r="G247" s="366"/>
      <c r="H247" s="302"/>
      <c r="I247" s="302"/>
      <c r="J247" s="302">
        <v>58</v>
      </c>
      <c r="K247" s="367"/>
      <c r="L247" s="367"/>
      <c r="M247" s="368"/>
      <c r="N247" s="367"/>
      <c r="O247" s="367"/>
      <c r="P247" s="368"/>
      <c r="Q247" s="368"/>
      <c r="R247" s="325"/>
      <c r="S247" s="367"/>
      <c r="T247" s="367"/>
      <c r="U247" s="368"/>
      <c r="V247" s="368"/>
      <c r="W247" s="367"/>
      <c r="X247" s="367"/>
      <c r="Y247" s="379"/>
      <c r="Z247" s="367"/>
      <c r="AA247" s="367"/>
      <c r="AB247" s="213"/>
      <c r="AC247" s="236"/>
    </row>
    <row r="248" spans="1:30" s="36" customFormat="1" ht="80.25" hidden="1" customHeight="1" x14ac:dyDescent="0.25">
      <c r="B248" s="398" t="s">
        <v>684</v>
      </c>
      <c r="C248" s="320"/>
      <c r="D248" s="347" t="s">
        <v>9</v>
      </c>
      <c r="E248" s="347" t="s">
        <v>13</v>
      </c>
      <c r="F248" s="347" t="s">
        <v>15</v>
      </c>
      <c r="G248" s="354" t="s">
        <v>332</v>
      </c>
      <c r="H248" s="302"/>
      <c r="I248" s="302"/>
      <c r="J248" s="302"/>
      <c r="K248" s="133"/>
      <c r="L248" s="133"/>
      <c r="M248" s="302"/>
      <c r="N248" s="133"/>
      <c r="O248" s="133"/>
      <c r="P248" s="134">
        <v>30000</v>
      </c>
      <c r="Q248" s="302"/>
      <c r="R248" s="325">
        <v>0</v>
      </c>
      <c r="S248" s="133"/>
      <c r="T248" s="133"/>
      <c r="U248" s="134">
        <v>0</v>
      </c>
      <c r="V248" s="302"/>
      <c r="W248" s="380">
        <v>30000</v>
      </c>
      <c r="X248" s="133"/>
      <c r="Y248" s="379">
        <v>0</v>
      </c>
      <c r="Z248" s="133"/>
      <c r="AA248" s="133"/>
      <c r="AB248" s="306"/>
      <c r="AC248" s="307"/>
    </row>
    <row r="249" spans="1:30" ht="96.75" hidden="1" customHeight="1" x14ac:dyDescent="0.25">
      <c r="B249" s="348" t="s">
        <v>685</v>
      </c>
      <c r="C249" s="348"/>
      <c r="D249" s="347" t="s">
        <v>9</v>
      </c>
      <c r="E249" s="347" t="s">
        <v>13</v>
      </c>
      <c r="F249" s="347" t="s">
        <v>15</v>
      </c>
      <c r="G249" s="354" t="s">
        <v>304</v>
      </c>
      <c r="H249" s="396">
        <v>5000</v>
      </c>
      <c r="I249" s="396"/>
      <c r="J249" s="396">
        <v>7500</v>
      </c>
      <c r="K249" s="324">
        <v>5000</v>
      </c>
      <c r="L249" s="133"/>
      <c r="M249" s="319">
        <f>SUM(N249:O249)</f>
        <v>5603</v>
      </c>
      <c r="N249" s="324">
        <v>5603</v>
      </c>
      <c r="O249" s="324"/>
      <c r="P249" s="134">
        <v>11306</v>
      </c>
      <c r="Q249" s="319"/>
      <c r="R249" s="397">
        <v>7500</v>
      </c>
      <c r="S249" s="324"/>
      <c r="T249" s="324"/>
      <c r="U249" s="134">
        <v>11306</v>
      </c>
      <c r="V249" s="319"/>
      <c r="W249" s="380">
        <v>7500</v>
      </c>
      <c r="X249" s="324"/>
      <c r="Y249" s="134">
        <v>11306</v>
      </c>
      <c r="Z249" s="380">
        <v>7500</v>
      </c>
      <c r="AA249" s="324"/>
      <c r="AB249" s="124"/>
      <c r="AC249" s="234">
        <v>10000</v>
      </c>
    </row>
    <row r="250" spans="1:30" ht="102" hidden="1" customHeight="1" x14ac:dyDescent="0.25">
      <c r="A250" s="34">
        <v>530</v>
      </c>
      <c r="B250" s="398" t="s">
        <v>686</v>
      </c>
      <c r="C250" s="398"/>
      <c r="D250" s="358" t="s">
        <v>9</v>
      </c>
      <c r="E250" s="358" t="s">
        <v>13</v>
      </c>
      <c r="F250" s="358" t="s">
        <v>15</v>
      </c>
      <c r="G250" s="152" t="s">
        <v>520</v>
      </c>
      <c r="H250" s="302">
        <v>9244.7999999999993</v>
      </c>
      <c r="I250" s="302"/>
      <c r="J250" s="302">
        <v>9244.7999999999993</v>
      </c>
      <c r="K250" s="324"/>
      <c r="L250" s="133">
        <v>5997.2</v>
      </c>
      <c r="M250" s="319">
        <f>SUM(N250:O250)</f>
        <v>4205.3999999999996</v>
      </c>
      <c r="N250" s="324"/>
      <c r="O250" s="324">
        <v>4205.3999999999996</v>
      </c>
      <c r="P250" s="134"/>
      <c r="Q250" s="319"/>
      <c r="R250" s="325"/>
      <c r="S250" s="324"/>
      <c r="T250" s="429">
        <v>8940.4</v>
      </c>
      <c r="U250" s="134"/>
      <c r="V250" s="319"/>
      <c r="W250" s="380"/>
      <c r="X250" s="409">
        <v>9682.7000000000007</v>
      </c>
      <c r="Y250" s="379"/>
      <c r="Z250" s="380"/>
      <c r="AA250" s="409">
        <v>10418.9</v>
      </c>
      <c r="AB250" s="124"/>
      <c r="AC250" s="234"/>
    </row>
    <row r="251" spans="1:30" ht="51" hidden="1" customHeight="1" x14ac:dyDescent="0.25">
      <c r="B251" s="420" t="s">
        <v>262</v>
      </c>
      <c r="C251" s="315"/>
      <c r="D251" s="328"/>
      <c r="E251" s="328"/>
      <c r="F251" s="328"/>
      <c r="G251" s="318" t="s">
        <v>210</v>
      </c>
      <c r="H251" s="319">
        <f t="shared" ref="H251:AB251" si="66">SUM(H252:H252)</f>
        <v>3000</v>
      </c>
      <c r="I251" s="319">
        <f t="shared" si="66"/>
        <v>0</v>
      </c>
      <c r="J251" s="319">
        <f t="shared" si="66"/>
        <v>3000</v>
      </c>
      <c r="K251" s="319">
        <f t="shared" si="66"/>
        <v>1000</v>
      </c>
      <c r="L251" s="319">
        <f t="shared" si="66"/>
        <v>0</v>
      </c>
      <c r="M251" s="319">
        <f t="shared" si="66"/>
        <v>1000</v>
      </c>
      <c r="N251" s="319">
        <f t="shared" si="66"/>
        <v>1000</v>
      </c>
      <c r="O251" s="319">
        <f t="shared" si="66"/>
        <v>0</v>
      </c>
      <c r="P251" s="319">
        <f t="shared" si="66"/>
        <v>6000</v>
      </c>
      <c r="Q251" s="319">
        <f t="shared" si="66"/>
        <v>0</v>
      </c>
      <c r="R251" s="319">
        <f t="shared" si="66"/>
        <v>500</v>
      </c>
      <c r="S251" s="319">
        <f t="shared" si="66"/>
        <v>0</v>
      </c>
      <c r="T251" s="319">
        <f t="shared" si="66"/>
        <v>0</v>
      </c>
      <c r="U251" s="319">
        <f t="shared" si="66"/>
        <v>6000</v>
      </c>
      <c r="V251" s="319">
        <f t="shared" si="66"/>
        <v>0</v>
      </c>
      <c r="W251" s="319">
        <f t="shared" si="66"/>
        <v>3500</v>
      </c>
      <c r="X251" s="319">
        <f t="shared" si="66"/>
        <v>0</v>
      </c>
      <c r="Y251" s="319">
        <f t="shared" si="66"/>
        <v>5893</v>
      </c>
      <c r="Z251" s="319">
        <f t="shared" si="66"/>
        <v>3393</v>
      </c>
      <c r="AA251" s="319">
        <f t="shared" si="66"/>
        <v>0</v>
      </c>
      <c r="AB251" s="210">
        <f t="shared" si="66"/>
        <v>0</v>
      </c>
      <c r="AC251" s="234"/>
    </row>
    <row r="252" spans="1:30" ht="128.25" hidden="1" customHeight="1" x14ac:dyDescent="0.25">
      <c r="B252" s="348" t="s">
        <v>687</v>
      </c>
      <c r="C252" s="348"/>
      <c r="D252" s="350" t="s">
        <v>9</v>
      </c>
      <c r="E252" s="347" t="s">
        <v>11</v>
      </c>
      <c r="F252" s="347" t="s">
        <v>14</v>
      </c>
      <c r="G252" s="354" t="s">
        <v>305</v>
      </c>
      <c r="H252" s="396">
        <v>3000</v>
      </c>
      <c r="I252" s="396"/>
      <c r="J252" s="396">
        <v>3000</v>
      </c>
      <c r="K252" s="324">
        <v>1000</v>
      </c>
      <c r="L252" s="324"/>
      <c r="M252" s="319">
        <f t="shared" ref="M252:M311" si="67">SUM(N252:O252)</f>
        <v>1000</v>
      </c>
      <c r="N252" s="324">
        <v>1000</v>
      </c>
      <c r="O252" s="324"/>
      <c r="P252" s="134">
        <v>6000</v>
      </c>
      <c r="Q252" s="319"/>
      <c r="R252" s="397">
        <v>500</v>
      </c>
      <c r="S252" s="324"/>
      <c r="T252" s="324"/>
      <c r="U252" s="415">
        <v>6000</v>
      </c>
      <c r="V252" s="319"/>
      <c r="W252" s="325">
        <v>3500</v>
      </c>
      <c r="X252" s="324"/>
      <c r="Y252" s="415">
        <v>5893</v>
      </c>
      <c r="Z252" s="325">
        <v>3393</v>
      </c>
      <c r="AA252" s="324"/>
      <c r="AB252" s="124"/>
      <c r="AC252" s="236"/>
    </row>
    <row r="253" spans="1:30" ht="31.5" hidden="1" customHeight="1" x14ac:dyDescent="0.25">
      <c r="B253" s="420" t="s">
        <v>263</v>
      </c>
      <c r="C253" s="315"/>
      <c r="D253" s="328"/>
      <c r="E253" s="328"/>
      <c r="F253" s="328"/>
      <c r="G253" s="318" t="s">
        <v>306</v>
      </c>
      <c r="H253" s="319">
        <f>SUM(H254)</f>
        <v>3500</v>
      </c>
      <c r="I253" s="319">
        <f>SUM(I254)</f>
        <v>0</v>
      </c>
      <c r="J253" s="319">
        <f t="shared" ref="J253:X253" si="68">SUM(J254)</f>
        <v>3500</v>
      </c>
      <c r="K253" s="319">
        <f t="shared" si="68"/>
        <v>3500</v>
      </c>
      <c r="L253" s="319">
        <f t="shared" si="68"/>
        <v>0</v>
      </c>
      <c r="M253" s="319">
        <f t="shared" si="68"/>
        <v>3010.8</v>
      </c>
      <c r="N253" s="319">
        <f t="shared" si="68"/>
        <v>3010.8</v>
      </c>
      <c r="O253" s="319">
        <f t="shared" si="68"/>
        <v>0</v>
      </c>
      <c r="P253" s="319">
        <f t="shared" si="68"/>
        <v>12946.5</v>
      </c>
      <c r="Q253" s="319">
        <f t="shared" si="68"/>
        <v>0</v>
      </c>
      <c r="R253" s="319">
        <f t="shared" si="68"/>
        <v>4000</v>
      </c>
      <c r="S253" s="319">
        <f t="shared" si="68"/>
        <v>0</v>
      </c>
      <c r="T253" s="319">
        <f t="shared" si="68"/>
        <v>0</v>
      </c>
      <c r="U253" s="319">
        <f t="shared" si="68"/>
        <v>2335</v>
      </c>
      <c r="V253" s="319">
        <f t="shared" si="68"/>
        <v>0</v>
      </c>
      <c r="W253" s="319">
        <f t="shared" si="68"/>
        <v>2000</v>
      </c>
      <c r="X253" s="319">
        <f t="shared" si="68"/>
        <v>0</v>
      </c>
      <c r="Y253" s="319">
        <f>SUM(Y254)</f>
        <v>2335</v>
      </c>
      <c r="Z253" s="319">
        <f>SUM(Z254)</f>
        <v>2000</v>
      </c>
      <c r="AA253" s="319">
        <f>SUM(AA254)</f>
        <v>0</v>
      </c>
      <c r="AB253" s="210">
        <f>SUM(AB254)</f>
        <v>0</v>
      </c>
      <c r="AC253" s="234"/>
    </row>
    <row r="254" spans="1:30" ht="70.5" hidden="1" customHeight="1" x14ac:dyDescent="0.25">
      <c r="B254" s="348" t="s">
        <v>688</v>
      </c>
      <c r="C254" s="369"/>
      <c r="D254" s="350" t="s">
        <v>9</v>
      </c>
      <c r="E254" s="347" t="s">
        <v>13</v>
      </c>
      <c r="F254" s="347" t="s">
        <v>12</v>
      </c>
      <c r="G254" s="354" t="s">
        <v>307</v>
      </c>
      <c r="H254" s="396">
        <v>3500</v>
      </c>
      <c r="I254" s="396"/>
      <c r="J254" s="396">
        <v>3500</v>
      </c>
      <c r="K254" s="324">
        <v>3500</v>
      </c>
      <c r="L254" s="324"/>
      <c r="M254" s="319">
        <f t="shared" si="67"/>
        <v>3010.8</v>
      </c>
      <c r="N254" s="324">
        <v>3010.8</v>
      </c>
      <c r="O254" s="338"/>
      <c r="P254" s="134">
        <v>12946.5</v>
      </c>
      <c r="Q254" s="319"/>
      <c r="R254" s="397">
        <v>4000</v>
      </c>
      <c r="S254" s="324"/>
      <c r="T254" s="338"/>
      <c r="U254" s="415">
        <v>2335</v>
      </c>
      <c r="V254" s="319"/>
      <c r="W254" s="325">
        <v>2000</v>
      </c>
      <c r="X254" s="338"/>
      <c r="Y254" s="415">
        <v>2335</v>
      </c>
      <c r="Z254" s="325">
        <v>2000</v>
      </c>
      <c r="AA254" s="338"/>
      <c r="AB254" s="124"/>
      <c r="AC254" s="234">
        <v>3500</v>
      </c>
    </row>
    <row r="255" spans="1:30" ht="30" hidden="1" customHeight="1" x14ac:dyDescent="0.25">
      <c r="B255" s="420" t="s">
        <v>264</v>
      </c>
      <c r="C255" s="315"/>
      <c r="D255" s="328"/>
      <c r="E255" s="328"/>
      <c r="F255" s="328"/>
      <c r="G255" s="318" t="s">
        <v>308</v>
      </c>
      <c r="H255" s="319">
        <f t="shared" ref="H255:AB255" si="69">SUM(H256:H258)</f>
        <v>1003</v>
      </c>
      <c r="I255" s="319">
        <f t="shared" si="69"/>
        <v>0</v>
      </c>
      <c r="J255" s="319">
        <f t="shared" si="69"/>
        <v>1003</v>
      </c>
      <c r="K255" s="319">
        <f t="shared" si="69"/>
        <v>2588.1999999999998</v>
      </c>
      <c r="L255" s="319">
        <f t="shared" si="69"/>
        <v>793.5</v>
      </c>
      <c r="M255" s="319">
        <f t="shared" si="69"/>
        <v>2500</v>
      </c>
      <c r="N255" s="319">
        <f t="shared" si="69"/>
        <v>2500</v>
      </c>
      <c r="O255" s="319">
        <f t="shared" si="69"/>
        <v>0</v>
      </c>
      <c r="P255" s="319">
        <f t="shared" si="69"/>
        <v>2058</v>
      </c>
      <c r="Q255" s="319">
        <f t="shared" si="69"/>
        <v>0</v>
      </c>
      <c r="R255" s="319">
        <f t="shared" si="69"/>
        <v>2058</v>
      </c>
      <c r="S255" s="319">
        <f t="shared" si="69"/>
        <v>0</v>
      </c>
      <c r="T255" s="319">
        <f t="shared" si="69"/>
        <v>0</v>
      </c>
      <c r="U255" s="319">
        <f t="shared" si="69"/>
        <v>2058</v>
      </c>
      <c r="V255" s="319">
        <f t="shared" si="69"/>
        <v>0</v>
      </c>
      <c r="W255" s="319">
        <f t="shared" si="69"/>
        <v>0</v>
      </c>
      <c r="X255" s="319">
        <f t="shared" si="69"/>
        <v>0</v>
      </c>
      <c r="Y255" s="319">
        <f t="shared" si="69"/>
        <v>2058</v>
      </c>
      <c r="Z255" s="319">
        <f t="shared" si="69"/>
        <v>0</v>
      </c>
      <c r="AA255" s="319">
        <f t="shared" si="69"/>
        <v>0</v>
      </c>
      <c r="AB255" s="210">
        <f t="shared" si="69"/>
        <v>0</v>
      </c>
      <c r="AC255" s="234"/>
      <c r="AD255" s="6"/>
    </row>
    <row r="256" spans="1:30" ht="77.25" hidden="1" customHeight="1" x14ac:dyDescent="0.25">
      <c r="B256" s="348" t="s">
        <v>689</v>
      </c>
      <c r="C256" s="369"/>
      <c r="D256" s="350" t="s">
        <v>9</v>
      </c>
      <c r="E256" s="347" t="s">
        <v>13</v>
      </c>
      <c r="F256" s="347" t="s">
        <v>12</v>
      </c>
      <c r="G256" s="354" t="s">
        <v>309</v>
      </c>
      <c r="H256" s="396">
        <v>1003</v>
      </c>
      <c r="I256" s="396"/>
      <c r="J256" s="396">
        <v>1003</v>
      </c>
      <c r="K256" s="133">
        <v>2500</v>
      </c>
      <c r="L256" s="133"/>
      <c r="M256" s="319">
        <f t="shared" si="67"/>
        <v>2500</v>
      </c>
      <c r="N256" s="372">
        <v>2500</v>
      </c>
      <c r="O256" s="372"/>
      <c r="P256" s="134">
        <v>2058</v>
      </c>
      <c r="Q256" s="319"/>
      <c r="R256" s="397">
        <v>2058</v>
      </c>
      <c r="S256" s="324"/>
      <c r="T256" s="133"/>
      <c r="U256" s="415">
        <v>2058</v>
      </c>
      <c r="V256" s="319"/>
      <c r="W256" s="325">
        <v>0</v>
      </c>
      <c r="X256" s="324"/>
      <c r="Y256" s="415">
        <v>2058</v>
      </c>
      <c r="Z256" s="325">
        <v>0</v>
      </c>
      <c r="AA256" s="324"/>
      <c r="AB256" s="124"/>
      <c r="AC256" s="234">
        <v>1000</v>
      </c>
    </row>
    <row r="257" spans="1:32" ht="77.25" hidden="1" customHeight="1" x14ac:dyDescent="0.25">
      <c r="B257" s="348" t="s">
        <v>576</v>
      </c>
      <c r="C257" s="369"/>
      <c r="D257" s="350" t="s">
        <v>9</v>
      </c>
      <c r="E257" s="347" t="s">
        <v>13</v>
      </c>
      <c r="F257" s="347" t="s">
        <v>12</v>
      </c>
      <c r="G257" s="354" t="s">
        <v>309</v>
      </c>
      <c r="H257" s="302"/>
      <c r="I257" s="302"/>
      <c r="J257" s="302">
        <v>0</v>
      </c>
      <c r="K257" s="133">
        <v>88.2</v>
      </c>
      <c r="L257" s="133"/>
      <c r="M257" s="319">
        <f t="shared" si="67"/>
        <v>0</v>
      </c>
      <c r="N257" s="372"/>
      <c r="O257" s="372"/>
      <c r="P257" s="134"/>
      <c r="Q257" s="319"/>
      <c r="R257" s="325"/>
      <c r="S257" s="324"/>
      <c r="T257" s="324"/>
      <c r="U257" s="134"/>
      <c r="V257" s="319"/>
      <c r="W257" s="324"/>
      <c r="X257" s="324"/>
      <c r="Y257" s="379"/>
      <c r="Z257" s="324"/>
      <c r="AA257" s="324"/>
      <c r="AB257" s="124"/>
      <c r="AC257" s="234"/>
    </row>
    <row r="258" spans="1:32" ht="86.25" hidden="1" customHeight="1" x14ac:dyDescent="0.25">
      <c r="A258" s="34">
        <v>521</v>
      </c>
      <c r="B258" s="348" t="s">
        <v>577</v>
      </c>
      <c r="C258" s="369"/>
      <c r="D258" s="350" t="s">
        <v>9</v>
      </c>
      <c r="E258" s="347" t="s">
        <v>13</v>
      </c>
      <c r="F258" s="322" t="s">
        <v>12</v>
      </c>
      <c r="G258" s="323" t="s">
        <v>521</v>
      </c>
      <c r="H258" s="302"/>
      <c r="I258" s="302"/>
      <c r="J258" s="302">
        <v>0</v>
      </c>
      <c r="K258" s="133"/>
      <c r="L258" s="133">
        <v>793.5</v>
      </c>
      <c r="M258" s="319">
        <f t="shared" si="67"/>
        <v>0</v>
      </c>
      <c r="N258" s="372"/>
      <c r="O258" s="372">
        <v>0</v>
      </c>
      <c r="P258" s="134"/>
      <c r="Q258" s="319"/>
      <c r="R258" s="325"/>
      <c r="S258" s="338"/>
      <c r="T258" s="339"/>
      <c r="U258" s="134"/>
      <c r="V258" s="319"/>
      <c r="W258" s="324"/>
      <c r="X258" s="339"/>
      <c r="Y258" s="379"/>
      <c r="Z258" s="324"/>
      <c r="AA258" s="339"/>
      <c r="AB258" s="124">
        <f>SUM(AC258:AD258)</f>
        <v>0</v>
      </c>
      <c r="AC258" s="234"/>
    </row>
    <row r="259" spans="1:32" ht="30.75" hidden="1" customHeight="1" x14ac:dyDescent="0.25">
      <c r="A259" s="34" t="s">
        <v>177</v>
      </c>
      <c r="B259" s="355" t="s">
        <v>265</v>
      </c>
      <c r="C259" s="392"/>
      <c r="D259" s="146"/>
      <c r="E259" s="146"/>
      <c r="F259" s="146"/>
      <c r="G259" s="147" t="s">
        <v>67</v>
      </c>
      <c r="H259" s="148">
        <f t="shared" ref="H259:AC259" si="70">SUM(H260:H261)</f>
        <v>45000</v>
      </c>
      <c r="I259" s="148">
        <f t="shared" si="70"/>
        <v>0</v>
      </c>
      <c r="J259" s="148">
        <f t="shared" si="70"/>
        <v>57236.7</v>
      </c>
      <c r="K259" s="148">
        <f t="shared" si="70"/>
        <v>26370</v>
      </c>
      <c r="L259" s="148">
        <f t="shared" si="70"/>
        <v>0</v>
      </c>
      <c r="M259" s="148">
        <f t="shared" si="70"/>
        <v>33586</v>
      </c>
      <c r="N259" s="148">
        <f t="shared" si="70"/>
        <v>26370</v>
      </c>
      <c r="O259" s="148">
        <f t="shared" si="70"/>
        <v>7216</v>
      </c>
      <c r="P259" s="148">
        <f t="shared" si="70"/>
        <v>0</v>
      </c>
      <c r="Q259" s="148">
        <f t="shared" si="70"/>
        <v>0</v>
      </c>
      <c r="R259" s="148">
        <f t="shared" si="70"/>
        <v>0</v>
      </c>
      <c r="S259" s="148">
        <f t="shared" si="70"/>
        <v>0</v>
      </c>
      <c r="T259" s="148">
        <f t="shared" si="70"/>
        <v>0</v>
      </c>
      <c r="U259" s="148">
        <f t="shared" si="70"/>
        <v>0</v>
      </c>
      <c r="V259" s="148">
        <f t="shared" si="70"/>
        <v>0</v>
      </c>
      <c r="W259" s="148">
        <f t="shared" si="70"/>
        <v>0</v>
      </c>
      <c r="X259" s="148">
        <f t="shared" si="70"/>
        <v>0</v>
      </c>
      <c r="Y259" s="148">
        <f t="shared" si="70"/>
        <v>0</v>
      </c>
      <c r="Z259" s="148">
        <f t="shared" si="70"/>
        <v>0</v>
      </c>
      <c r="AA259" s="148">
        <f t="shared" si="70"/>
        <v>0</v>
      </c>
      <c r="AB259" s="209">
        <f t="shared" si="70"/>
        <v>0</v>
      </c>
      <c r="AC259" s="233">
        <f t="shared" si="70"/>
        <v>30000</v>
      </c>
    </row>
    <row r="260" spans="1:32" ht="66" hidden="1" customHeight="1" x14ac:dyDescent="0.25">
      <c r="A260" s="34">
        <v>520</v>
      </c>
      <c r="B260" s="348" t="s">
        <v>522</v>
      </c>
      <c r="C260" s="348"/>
      <c r="D260" s="350" t="s">
        <v>9</v>
      </c>
      <c r="E260" s="347" t="s">
        <v>11</v>
      </c>
      <c r="F260" s="347" t="s">
        <v>14</v>
      </c>
      <c r="G260" s="354" t="s">
        <v>357</v>
      </c>
      <c r="H260" s="325"/>
      <c r="I260" s="325"/>
      <c r="J260" s="302">
        <v>12236.7</v>
      </c>
      <c r="K260" s="324"/>
      <c r="L260" s="324"/>
      <c r="M260" s="319">
        <f t="shared" si="67"/>
        <v>7216</v>
      </c>
      <c r="N260" s="324"/>
      <c r="O260" s="324">
        <v>7216</v>
      </c>
      <c r="P260" s="134"/>
      <c r="Q260" s="319">
        <f>SUM(S260:T260)</f>
        <v>0</v>
      </c>
      <c r="R260" s="325"/>
      <c r="S260" s="324"/>
      <c r="T260" s="324"/>
      <c r="U260" s="134"/>
      <c r="V260" s="319">
        <f>SUM(W260:X260)</f>
        <v>0</v>
      </c>
      <c r="W260" s="324"/>
      <c r="X260" s="324"/>
      <c r="Y260" s="379">
        <f>SUM(Z260)</f>
        <v>0</v>
      </c>
      <c r="Z260" s="324"/>
      <c r="AA260" s="324"/>
      <c r="AB260" s="124"/>
      <c r="AC260" s="234"/>
    </row>
    <row r="261" spans="1:32" ht="65.25" hidden="1" customHeight="1" x14ac:dyDescent="0.25">
      <c r="B261" s="348" t="s">
        <v>578</v>
      </c>
      <c r="C261" s="348"/>
      <c r="D261" s="350" t="s">
        <v>9</v>
      </c>
      <c r="E261" s="347" t="s">
        <v>11</v>
      </c>
      <c r="F261" s="347" t="s">
        <v>14</v>
      </c>
      <c r="G261" s="354" t="s">
        <v>310</v>
      </c>
      <c r="H261" s="302">
        <v>45000</v>
      </c>
      <c r="I261" s="302"/>
      <c r="J261" s="302">
        <v>45000</v>
      </c>
      <c r="K261" s="324">
        <v>26370</v>
      </c>
      <c r="L261" s="324"/>
      <c r="M261" s="319">
        <f t="shared" si="67"/>
        <v>26370</v>
      </c>
      <c r="N261" s="324">
        <v>26370</v>
      </c>
      <c r="O261" s="324"/>
      <c r="P261" s="134">
        <v>0</v>
      </c>
      <c r="Q261" s="319"/>
      <c r="R261" s="325"/>
      <c r="S261" s="324"/>
      <c r="T261" s="302"/>
      <c r="U261" s="134">
        <v>0</v>
      </c>
      <c r="V261" s="319"/>
      <c r="W261" s="324"/>
      <c r="X261" s="324"/>
      <c r="Y261" s="379">
        <v>0</v>
      </c>
      <c r="Z261" s="324"/>
      <c r="AA261" s="324"/>
      <c r="AB261" s="124"/>
      <c r="AC261" s="234">
        <v>30000</v>
      </c>
    </row>
    <row r="262" spans="1:32" ht="45.75" hidden="1" customHeight="1" x14ac:dyDescent="0.25">
      <c r="A262" s="34" t="s">
        <v>177</v>
      </c>
      <c r="B262" s="351" t="s">
        <v>690</v>
      </c>
      <c r="C262" s="392"/>
      <c r="D262" s="145"/>
      <c r="E262" s="146"/>
      <c r="F262" s="146"/>
      <c r="G262" s="147" t="s">
        <v>68</v>
      </c>
      <c r="H262" s="148">
        <f t="shared" ref="H262:AA262" si="71">SUM(H263:H263)</f>
        <v>25</v>
      </c>
      <c r="I262" s="148">
        <f t="shared" si="71"/>
        <v>0</v>
      </c>
      <c r="J262" s="148">
        <f t="shared" si="71"/>
        <v>2500</v>
      </c>
      <c r="K262" s="148">
        <f t="shared" si="71"/>
        <v>0</v>
      </c>
      <c r="L262" s="148">
        <f t="shared" si="71"/>
        <v>0</v>
      </c>
      <c r="M262" s="148">
        <f t="shared" si="71"/>
        <v>0</v>
      </c>
      <c r="N262" s="148">
        <f t="shared" si="71"/>
        <v>0</v>
      </c>
      <c r="O262" s="148">
        <f t="shared" si="71"/>
        <v>0</v>
      </c>
      <c r="P262" s="148">
        <f t="shared" si="71"/>
        <v>5388</v>
      </c>
      <c r="Q262" s="148">
        <f t="shared" si="71"/>
        <v>0</v>
      </c>
      <c r="R262" s="148">
        <f t="shared" si="71"/>
        <v>0</v>
      </c>
      <c r="S262" s="148">
        <f t="shared" si="71"/>
        <v>0</v>
      </c>
      <c r="T262" s="148">
        <f t="shared" si="71"/>
        <v>0</v>
      </c>
      <c r="U262" s="148">
        <f t="shared" si="71"/>
        <v>9018.7999999999993</v>
      </c>
      <c r="V262" s="148">
        <f t="shared" si="71"/>
        <v>0</v>
      </c>
      <c r="W262" s="148">
        <f t="shared" si="71"/>
        <v>0</v>
      </c>
      <c r="X262" s="148">
        <f t="shared" si="71"/>
        <v>0</v>
      </c>
      <c r="Y262" s="148">
        <f t="shared" si="71"/>
        <v>2786</v>
      </c>
      <c r="Z262" s="148">
        <f t="shared" si="71"/>
        <v>0</v>
      </c>
      <c r="AA262" s="148">
        <f t="shared" si="71"/>
        <v>0</v>
      </c>
      <c r="AB262" s="209"/>
      <c r="AC262" s="233" t="e">
        <f>SUM(#REF!)</f>
        <v>#REF!</v>
      </c>
      <c r="AD262" s="6">
        <f>SUM(R262+T262)</f>
        <v>0</v>
      </c>
      <c r="AE262" s="6">
        <f>SUM(U262+X262)</f>
        <v>9018.7999999999993</v>
      </c>
      <c r="AF262" s="6">
        <f>SUM(Y262+AA262)</f>
        <v>2786</v>
      </c>
    </row>
    <row r="263" spans="1:32" ht="66" hidden="1" customHeight="1" outlineLevel="1" x14ac:dyDescent="0.25">
      <c r="B263" s="348" t="s">
        <v>691</v>
      </c>
      <c r="C263" s="348"/>
      <c r="D263" s="350"/>
      <c r="E263" s="347"/>
      <c r="F263" s="347"/>
      <c r="G263" s="354" t="s">
        <v>449</v>
      </c>
      <c r="H263" s="302">
        <v>25</v>
      </c>
      <c r="I263" s="302"/>
      <c r="J263" s="302">
        <v>2500</v>
      </c>
      <c r="K263" s="324"/>
      <c r="L263" s="324"/>
      <c r="M263" s="319"/>
      <c r="N263" s="324"/>
      <c r="O263" s="324"/>
      <c r="P263" s="134">
        <v>5388</v>
      </c>
      <c r="Q263" s="319"/>
      <c r="R263" s="325"/>
      <c r="S263" s="324"/>
      <c r="T263" s="324"/>
      <c r="U263" s="134">
        <v>9018.7999999999993</v>
      </c>
      <c r="V263" s="319"/>
      <c r="W263" s="324"/>
      <c r="X263" s="324"/>
      <c r="Y263" s="379">
        <v>2786</v>
      </c>
      <c r="Z263" s="324"/>
      <c r="AA263" s="324"/>
      <c r="AB263" s="124"/>
      <c r="AC263" s="234"/>
    </row>
    <row r="264" spans="1:32" ht="49.5" hidden="1" customHeight="1" x14ac:dyDescent="0.25">
      <c r="A264" s="34" t="s">
        <v>177</v>
      </c>
      <c r="B264" s="430" t="s">
        <v>692</v>
      </c>
      <c r="C264" s="391"/>
      <c r="D264" s="145"/>
      <c r="E264" s="146"/>
      <c r="F264" s="146"/>
      <c r="G264" s="147" t="s">
        <v>69</v>
      </c>
      <c r="H264" s="148">
        <f t="shared" ref="H264:AA264" si="72">SUM(H265+H274)</f>
        <v>544.9</v>
      </c>
      <c r="I264" s="148">
        <f t="shared" si="72"/>
        <v>0</v>
      </c>
      <c r="J264" s="148">
        <f t="shared" si="72"/>
        <v>2304.5</v>
      </c>
      <c r="K264" s="148">
        <f t="shared" si="72"/>
        <v>2116.9</v>
      </c>
      <c r="L264" s="148">
        <f t="shared" si="72"/>
        <v>167.9</v>
      </c>
      <c r="M264" s="148">
        <f t="shared" si="72"/>
        <v>3680.8</v>
      </c>
      <c r="N264" s="148">
        <f t="shared" si="72"/>
        <v>2071.9</v>
      </c>
      <c r="O264" s="148">
        <f t="shared" si="72"/>
        <v>1608.9</v>
      </c>
      <c r="P264" s="148">
        <f t="shared" si="72"/>
        <v>850</v>
      </c>
      <c r="Q264" s="148">
        <f t="shared" si="72"/>
        <v>0</v>
      </c>
      <c r="R264" s="148">
        <f t="shared" si="72"/>
        <v>132.69999999999999</v>
      </c>
      <c r="S264" s="148">
        <f t="shared" si="72"/>
        <v>0</v>
      </c>
      <c r="T264" s="148">
        <f t="shared" si="72"/>
        <v>434.6</v>
      </c>
      <c r="U264" s="148">
        <f t="shared" si="72"/>
        <v>850</v>
      </c>
      <c r="V264" s="148">
        <f t="shared" si="72"/>
        <v>0</v>
      </c>
      <c r="W264" s="148">
        <f t="shared" si="72"/>
        <v>133</v>
      </c>
      <c r="X264" s="148">
        <f t="shared" si="72"/>
        <v>435.4</v>
      </c>
      <c r="Y264" s="148">
        <f t="shared" si="72"/>
        <v>850</v>
      </c>
      <c r="Z264" s="148">
        <f t="shared" si="72"/>
        <v>22.5</v>
      </c>
      <c r="AA264" s="148">
        <f t="shared" si="72"/>
        <v>52.6</v>
      </c>
      <c r="AB264" s="209">
        <f>SUM(AB265+AB274)</f>
        <v>0</v>
      </c>
      <c r="AC264" s="233">
        <f>SUM(AC265:AC275)</f>
        <v>613.5</v>
      </c>
    </row>
    <row r="265" spans="1:32" ht="20.25" hidden="1" customHeight="1" x14ac:dyDescent="0.25">
      <c r="B265" s="315" t="s">
        <v>266</v>
      </c>
      <c r="C265" s="315"/>
      <c r="D265" s="327"/>
      <c r="E265" s="328"/>
      <c r="F265" s="328"/>
      <c r="G265" s="318" t="s">
        <v>311</v>
      </c>
      <c r="H265" s="319">
        <f t="shared" ref="H265:AB265" si="73">SUM(H266:H273)</f>
        <v>344.9</v>
      </c>
      <c r="I265" s="319">
        <f t="shared" si="73"/>
        <v>0</v>
      </c>
      <c r="J265" s="319">
        <f t="shared" si="73"/>
        <v>2104.5</v>
      </c>
      <c r="K265" s="319">
        <f t="shared" si="73"/>
        <v>2071.9</v>
      </c>
      <c r="L265" s="319">
        <f t="shared" si="73"/>
        <v>167.9</v>
      </c>
      <c r="M265" s="319">
        <f t="shared" si="73"/>
        <v>3680.8</v>
      </c>
      <c r="N265" s="319">
        <f t="shared" si="73"/>
        <v>2071.9</v>
      </c>
      <c r="O265" s="319">
        <f t="shared" si="73"/>
        <v>1608.9</v>
      </c>
      <c r="P265" s="319">
        <f t="shared" si="73"/>
        <v>500</v>
      </c>
      <c r="Q265" s="319">
        <f t="shared" si="73"/>
        <v>0</v>
      </c>
      <c r="R265" s="319">
        <f t="shared" si="73"/>
        <v>132.69999999999999</v>
      </c>
      <c r="S265" s="319">
        <f t="shared" si="73"/>
        <v>0</v>
      </c>
      <c r="T265" s="319">
        <f t="shared" si="73"/>
        <v>434.6</v>
      </c>
      <c r="U265" s="319">
        <f t="shared" si="73"/>
        <v>500</v>
      </c>
      <c r="V265" s="319">
        <f t="shared" si="73"/>
        <v>0</v>
      </c>
      <c r="W265" s="319">
        <f t="shared" si="73"/>
        <v>133</v>
      </c>
      <c r="X265" s="319">
        <f t="shared" si="73"/>
        <v>435.4</v>
      </c>
      <c r="Y265" s="319">
        <f t="shared" si="73"/>
        <v>500</v>
      </c>
      <c r="Z265" s="319">
        <f t="shared" si="73"/>
        <v>22.5</v>
      </c>
      <c r="AA265" s="319">
        <f t="shared" si="73"/>
        <v>52.6</v>
      </c>
      <c r="AB265" s="210">
        <f t="shared" si="73"/>
        <v>0</v>
      </c>
      <c r="AC265" s="234"/>
    </row>
    <row r="266" spans="1:32" ht="106.5" hidden="1" customHeight="1" x14ac:dyDescent="0.25">
      <c r="A266" s="34">
        <v>520</v>
      </c>
      <c r="B266" s="348" t="s">
        <v>206</v>
      </c>
      <c r="C266" s="348"/>
      <c r="D266" s="350" t="s">
        <v>9</v>
      </c>
      <c r="E266" s="347" t="s">
        <v>7</v>
      </c>
      <c r="F266" s="347" t="s">
        <v>10</v>
      </c>
      <c r="G266" s="354"/>
      <c r="H266" s="325"/>
      <c r="I266" s="325"/>
      <c r="J266" s="319"/>
      <c r="K266" s="324"/>
      <c r="L266" s="324"/>
      <c r="M266" s="319">
        <f t="shared" si="67"/>
        <v>0</v>
      </c>
      <c r="N266" s="372"/>
      <c r="O266" s="372"/>
      <c r="P266" s="374"/>
      <c r="Q266" s="319">
        <f>SUM(S266:T266)</f>
        <v>0</v>
      </c>
      <c r="R266" s="325"/>
      <c r="S266" s="133"/>
      <c r="T266" s="133"/>
      <c r="U266" s="134"/>
      <c r="V266" s="319">
        <f>SUM(W266:X266)</f>
        <v>0</v>
      </c>
      <c r="W266" s="133"/>
      <c r="X266" s="324"/>
      <c r="Y266" s="379">
        <f>SUM(Z266)</f>
        <v>0</v>
      </c>
      <c r="Z266" s="133"/>
      <c r="AA266" s="324"/>
      <c r="AB266" s="124"/>
      <c r="AC266" s="234"/>
    </row>
    <row r="267" spans="1:32" ht="80.25" hidden="1" customHeight="1" x14ac:dyDescent="0.25">
      <c r="A267" s="34">
        <v>521</v>
      </c>
      <c r="B267" s="348" t="s">
        <v>720</v>
      </c>
      <c r="C267" s="348"/>
      <c r="D267" s="350" t="s">
        <v>9</v>
      </c>
      <c r="E267" s="347" t="s">
        <v>7</v>
      </c>
      <c r="F267" s="347" t="s">
        <v>10</v>
      </c>
      <c r="G267" s="375" t="s">
        <v>523</v>
      </c>
      <c r="H267" s="302">
        <v>31.4</v>
      </c>
      <c r="I267" s="302"/>
      <c r="J267" s="302">
        <v>31.4</v>
      </c>
      <c r="K267" s="324"/>
      <c r="L267" s="324">
        <v>167.9</v>
      </c>
      <c r="M267" s="319">
        <f t="shared" si="67"/>
        <v>167.9</v>
      </c>
      <c r="N267" s="372"/>
      <c r="O267" s="372">
        <v>167.9</v>
      </c>
      <c r="P267" s="374"/>
      <c r="Q267" s="319"/>
      <c r="R267" s="325"/>
      <c r="S267" s="133"/>
      <c r="T267" s="526">
        <v>134.6</v>
      </c>
      <c r="U267" s="134"/>
      <c r="V267" s="319"/>
      <c r="W267" s="133"/>
      <c r="X267" s="339">
        <v>135.4</v>
      </c>
      <c r="Y267" s="134"/>
      <c r="Z267" s="133"/>
      <c r="AA267" s="339">
        <v>52.6</v>
      </c>
      <c r="AB267" s="124"/>
      <c r="AC267" s="234"/>
    </row>
    <row r="268" spans="1:32" ht="83.25" hidden="1" customHeight="1" x14ac:dyDescent="0.25">
      <c r="B268" s="348" t="s">
        <v>693</v>
      </c>
      <c r="C268" s="348"/>
      <c r="D268" s="350" t="s">
        <v>9</v>
      </c>
      <c r="E268" s="347" t="s">
        <v>7</v>
      </c>
      <c r="F268" s="347" t="s">
        <v>10</v>
      </c>
      <c r="G268" s="354" t="s">
        <v>312</v>
      </c>
      <c r="H268" s="302">
        <v>13.5</v>
      </c>
      <c r="I268" s="302"/>
      <c r="J268" s="302">
        <v>13.5</v>
      </c>
      <c r="K268" s="324">
        <v>71.900000000000006</v>
      </c>
      <c r="L268" s="324"/>
      <c r="M268" s="319">
        <f t="shared" si="67"/>
        <v>71.900000000000006</v>
      </c>
      <c r="N268" s="372">
        <v>71.900000000000006</v>
      </c>
      <c r="O268" s="372"/>
      <c r="P268" s="374">
        <v>57.7</v>
      </c>
      <c r="Q268" s="319"/>
      <c r="R268" s="325">
        <v>57.7</v>
      </c>
      <c r="S268" s="133"/>
      <c r="T268" s="133"/>
      <c r="U268" s="134">
        <v>58</v>
      </c>
      <c r="V268" s="319"/>
      <c r="W268" s="325">
        <v>58</v>
      </c>
      <c r="X268" s="324"/>
      <c r="Y268" s="134">
        <v>22.5</v>
      </c>
      <c r="Z268" s="325">
        <v>22.5</v>
      </c>
      <c r="AA268" s="324"/>
      <c r="AB268" s="124"/>
      <c r="AC268" s="234">
        <v>13.5</v>
      </c>
    </row>
    <row r="269" spans="1:32" ht="82.5" hidden="1" customHeight="1" x14ac:dyDescent="0.25">
      <c r="B269" s="348" t="s">
        <v>719</v>
      </c>
      <c r="C269" s="348"/>
      <c r="D269" s="350" t="s">
        <v>9</v>
      </c>
      <c r="E269" s="347" t="s">
        <v>7</v>
      </c>
      <c r="F269" s="347" t="s">
        <v>10</v>
      </c>
      <c r="G269" s="375" t="s">
        <v>342</v>
      </c>
      <c r="H269" s="302"/>
      <c r="I269" s="302"/>
      <c r="J269" s="302">
        <v>1159.5999999999999</v>
      </c>
      <c r="K269" s="324"/>
      <c r="L269" s="324"/>
      <c r="M269" s="319">
        <f t="shared" si="67"/>
        <v>1441</v>
      </c>
      <c r="N269" s="372"/>
      <c r="O269" s="372">
        <v>1441</v>
      </c>
      <c r="P269" s="374"/>
      <c r="Q269" s="319"/>
      <c r="R269" s="325"/>
      <c r="S269" s="133"/>
      <c r="T269" s="528">
        <v>300</v>
      </c>
      <c r="U269" s="134"/>
      <c r="V269" s="319"/>
      <c r="W269" s="133"/>
      <c r="X269" s="324">
        <v>300</v>
      </c>
      <c r="Y269" s="134"/>
      <c r="Z269" s="133"/>
      <c r="AA269" s="324">
        <v>0</v>
      </c>
      <c r="AB269" s="124"/>
      <c r="AC269" s="234"/>
    </row>
    <row r="270" spans="1:32" ht="84.75" hidden="1" customHeight="1" x14ac:dyDescent="0.25">
      <c r="B270" s="348" t="s">
        <v>718</v>
      </c>
      <c r="C270" s="348"/>
      <c r="D270" s="350" t="s">
        <v>9</v>
      </c>
      <c r="E270" s="347" t="s">
        <v>7</v>
      </c>
      <c r="F270" s="347" t="s">
        <v>10</v>
      </c>
      <c r="G270" s="354" t="s">
        <v>312</v>
      </c>
      <c r="H270" s="302"/>
      <c r="I270" s="302"/>
      <c r="J270" s="302">
        <v>285.2</v>
      </c>
      <c r="K270" s="324"/>
      <c r="L270" s="324"/>
      <c r="M270" s="319">
        <f t="shared" si="67"/>
        <v>360.2</v>
      </c>
      <c r="N270" s="372">
        <v>360.2</v>
      </c>
      <c r="O270" s="372"/>
      <c r="P270" s="374"/>
      <c r="Q270" s="319"/>
      <c r="R270" s="325">
        <v>75</v>
      </c>
      <c r="S270" s="133"/>
      <c r="T270" s="133"/>
      <c r="U270" s="134"/>
      <c r="V270" s="319"/>
      <c r="W270" s="325">
        <v>75</v>
      </c>
      <c r="X270" s="324"/>
      <c r="Y270" s="134"/>
      <c r="Z270" s="133">
        <v>0</v>
      </c>
      <c r="AA270" s="324"/>
      <c r="AB270" s="124"/>
      <c r="AC270" s="234"/>
    </row>
    <row r="271" spans="1:32" ht="99" hidden="1" customHeight="1" x14ac:dyDescent="0.25">
      <c r="B271" s="348" t="s">
        <v>704</v>
      </c>
      <c r="C271" s="348"/>
      <c r="D271" s="350" t="s">
        <v>9</v>
      </c>
      <c r="E271" s="347" t="s">
        <v>7</v>
      </c>
      <c r="F271" s="347" t="s">
        <v>10</v>
      </c>
      <c r="G271" s="354" t="s">
        <v>313</v>
      </c>
      <c r="H271" s="302">
        <v>300</v>
      </c>
      <c r="I271" s="302"/>
      <c r="J271" s="302">
        <v>600</v>
      </c>
      <c r="K271" s="324"/>
      <c r="L271" s="324"/>
      <c r="M271" s="319">
        <f t="shared" si="67"/>
        <v>1384</v>
      </c>
      <c r="N271" s="372">
        <v>1384</v>
      </c>
      <c r="O271" s="372"/>
      <c r="P271" s="374">
        <v>442.3</v>
      </c>
      <c r="Q271" s="319"/>
      <c r="R271" s="325"/>
      <c r="S271" s="133"/>
      <c r="T271" s="324"/>
      <c r="U271" s="134">
        <v>442</v>
      </c>
      <c r="V271" s="319"/>
      <c r="W271" s="133"/>
      <c r="X271" s="324"/>
      <c r="Y271" s="134">
        <v>477.5</v>
      </c>
      <c r="Z271" s="133"/>
      <c r="AA271" s="324"/>
      <c r="AB271" s="124"/>
      <c r="AC271" s="234">
        <v>300</v>
      </c>
    </row>
    <row r="272" spans="1:32" ht="75" hidden="1" customHeight="1" x14ac:dyDescent="0.25">
      <c r="B272" s="348" t="s">
        <v>696</v>
      </c>
      <c r="C272" s="348"/>
      <c r="D272" s="350" t="s">
        <v>9</v>
      </c>
      <c r="E272" s="347" t="s">
        <v>7</v>
      </c>
      <c r="F272" s="347" t="s">
        <v>10</v>
      </c>
      <c r="G272" s="354" t="s">
        <v>313</v>
      </c>
      <c r="H272" s="325"/>
      <c r="I272" s="325"/>
      <c r="J272" s="302">
        <v>14.8</v>
      </c>
      <c r="K272" s="324">
        <v>2000</v>
      </c>
      <c r="L272" s="324"/>
      <c r="M272" s="319">
        <f t="shared" si="67"/>
        <v>255.8</v>
      </c>
      <c r="N272" s="372">
        <v>255.8</v>
      </c>
      <c r="O272" s="372"/>
      <c r="P272" s="374"/>
      <c r="Q272" s="319"/>
      <c r="R272" s="325"/>
      <c r="S272" s="133"/>
      <c r="T272" s="324"/>
      <c r="U272" s="134"/>
      <c r="V272" s="319"/>
      <c r="W272" s="133"/>
      <c r="X272" s="324"/>
      <c r="Y272" s="134">
        <f>SUM(Z272:AA272)</f>
        <v>0</v>
      </c>
      <c r="Z272" s="133"/>
      <c r="AA272" s="324"/>
      <c r="AB272" s="124"/>
      <c r="AC272" s="234"/>
    </row>
    <row r="273" spans="2:32" s="1" customFormat="1" ht="0.75" hidden="1" customHeight="1" x14ac:dyDescent="0.25">
      <c r="B273" s="348" t="s">
        <v>198</v>
      </c>
      <c r="C273" s="348"/>
      <c r="D273" s="350" t="s">
        <v>18</v>
      </c>
      <c r="E273" s="347" t="s">
        <v>16</v>
      </c>
      <c r="F273" s="347" t="s">
        <v>8</v>
      </c>
      <c r="G273" s="354"/>
      <c r="H273" s="325"/>
      <c r="I273" s="325"/>
      <c r="J273" s="319"/>
      <c r="K273" s="324"/>
      <c r="L273" s="324"/>
      <c r="M273" s="319">
        <f t="shared" si="67"/>
        <v>0</v>
      </c>
      <c r="N273" s="372"/>
      <c r="O273" s="372"/>
      <c r="P273" s="374"/>
      <c r="Q273" s="319">
        <f>SUM(S273:T273)</f>
        <v>0</v>
      </c>
      <c r="R273" s="325"/>
      <c r="S273" s="133"/>
      <c r="T273" s="324"/>
      <c r="U273" s="134"/>
      <c r="V273" s="319">
        <f>SUM(W273:X273)</f>
        <v>0</v>
      </c>
      <c r="W273" s="133"/>
      <c r="X273" s="324"/>
      <c r="Y273" s="134">
        <f>SUM(Z273:AA273)</f>
        <v>0</v>
      </c>
      <c r="Z273" s="133"/>
      <c r="AA273" s="324"/>
      <c r="AB273" s="124"/>
      <c r="AC273" s="234"/>
    </row>
    <row r="274" spans="2:32" s="1" customFormat="1" ht="33" hidden="1" customHeight="1" x14ac:dyDescent="0.25">
      <c r="B274" s="315" t="s">
        <v>267</v>
      </c>
      <c r="C274" s="315"/>
      <c r="D274" s="327"/>
      <c r="E274" s="328"/>
      <c r="F274" s="328"/>
      <c r="G274" s="318" t="s">
        <v>314</v>
      </c>
      <c r="H274" s="319">
        <f t="shared" ref="H274:AB274" si="74">SUM(H275:H275)</f>
        <v>200</v>
      </c>
      <c r="I274" s="319">
        <f t="shared" si="74"/>
        <v>0</v>
      </c>
      <c r="J274" s="319">
        <f t="shared" si="74"/>
        <v>200</v>
      </c>
      <c r="K274" s="319">
        <f t="shared" si="74"/>
        <v>45</v>
      </c>
      <c r="L274" s="319">
        <f t="shared" si="74"/>
        <v>0</v>
      </c>
      <c r="M274" s="319">
        <f t="shared" si="74"/>
        <v>0</v>
      </c>
      <c r="N274" s="319">
        <f t="shared" si="74"/>
        <v>0</v>
      </c>
      <c r="O274" s="319">
        <f t="shared" si="74"/>
        <v>0</v>
      </c>
      <c r="P274" s="319">
        <f t="shared" si="74"/>
        <v>350</v>
      </c>
      <c r="Q274" s="319">
        <f t="shared" si="74"/>
        <v>0</v>
      </c>
      <c r="R274" s="319">
        <f t="shared" si="74"/>
        <v>0</v>
      </c>
      <c r="S274" s="319">
        <f t="shared" si="74"/>
        <v>0</v>
      </c>
      <c r="T274" s="319">
        <f t="shared" si="74"/>
        <v>0</v>
      </c>
      <c r="U274" s="319">
        <f t="shared" si="74"/>
        <v>350</v>
      </c>
      <c r="V274" s="319">
        <f t="shared" si="74"/>
        <v>0</v>
      </c>
      <c r="W274" s="319">
        <f t="shared" si="74"/>
        <v>0</v>
      </c>
      <c r="X274" s="319">
        <f t="shared" si="74"/>
        <v>0</v>
      </c>
      <c r="Y274" s="319">
        <f t="shared" si="74"/>
        <v>350</v>
      </c>
      <c r="Z274" s="319">
        <f t="shared" si="74"/>
        <v>0</v>
      </c>
      <c r="AA274" s="319">
        <f t="shared" si="74"/>
        <v>0</v>
      </c>
      <c r="AB274" s="210">
        <f t="shared" si="74"/>
        <v>0</v>
      </c>
      <c r="AC274" s="234"/>
    </row>
    <row r="275" spans="2:32" s="1" customFormat="1" ht="119.25" hidden="1" customHeight="1" x14ac:dyDescent="0.25">
      <c r="B275" s="348" t="s">
        <v>697</v>
      </c>
      <c r="C275" s="315"/>
      <c r="D275" s="330" t="s">
        <v>18</v>
      </c>
      <c r="E275" s="331" t="s">
        <v>7</v>
      </c>
      <c r="F275" s="331" t="s">
        <v>10</v>
      </c>
      <c r="G275" s="332" t="s">
        <v>315</v>
      </c>
      <c r="H275" s="302">
        <v>200</v>
      </c>
      <c r="I275" s="302"/>
      <c r="J275" s="302">
        <v>200</v>
      </c>
      <c r="K275" s="133">
        <v>45</v>
      </c>
      <c r="L275" s="133"/>
      <c r="M275" s="319">
        <f t="shared" si="67"/>
        <v>0</v>
      </c>
      <c r="N275" s="133"/>
      <c r="O275" s="133"/>
      <c r="P275" s="134">
        <v>350</v>
      </c>
      <c r="Q275" s="319"/>
      <c r="R275" s="325"/>
      <c r="S275" s="133"/>
      <c r="T275" s="133"/>
      <c r="U275" s="134">
        <v>350</v>
      </c>
      <c r="V275" s="319"/>
      <c r="W275" s="380"/>
      <c r="X275" s="133"/>
      <c r="Y275" s="134">
        <v>350</v>
      </c>
      <c r="Z275" s="380"/>
      <c r="AA275" s="133"/>
      <c r="AB275" s="124"/>
      <c r="AC275" s="234">
        <v>300</v>
      </c>
    </row>
    <row r="276" spans="2:32" s="1" customFormat="1" ht="47.25" hidden="1" customHeight="1" x14ac:dyDescent="0.25">
      <c r="B276" s="431" t="s">
        <v>698</v>
      </c>
      <c r="C276" s="391"/>
      <c r="D276" s="343"/>
      <c r="E276" s="344"/>
      <c r="F276" s="344"/>
      <c r="G276" s="147" t="s">
        <v>70</v>
      </c>
      <c r="H276" s="148">
        <f t="shared" ref="H276:AA276" si="75">SUM(H277:H282)</f>
        <v>300</v>
      </c>
      <c r="I276" s="148">
        <f t="shared" si="75"/>
        <v>0</v>
      </c>
      <c r="J276" s="148">
        <f t="shared" si="75"/>
        <v>200</v>
      </c>
      <c r="K276" s="148">
        <f t="shared" si="75"/>
        <v>500</v>
      </c>
      <c r="L276" s="148">
        <f t="shared" si="75"/>
        <v>0</v>
      </c>
      <c r="M276" s="148">
        <f t="shared" si="75"/>
        <v>565</v>
      </c>
      <c r="N276" s="148">
        <f t="shared" si="75"/>
        <v>565</v>
      </c>
      <c r="O276" s="148">
        <f t="shared" si="75"/>
        <v>0</v>
      </c>
      <c r="P276" s="148">
        <f t="shared" si="75"/>
        <v>500</v>
      </c>
      <c r="Q276" s="148">
        <f t="shared" si="75"/>
        <v>50</v>
      </c>
      <c r="R276" s="148">
        <f t="shared" si="75"/>
        <v>0</v>
      </c>
      <c r="S276" s="148">
        <f t="shared" si="75"/>
        <v>50</v>
      </c>
      <c r="T276" s="148">
        <f t="shared" si="75"/>
        <v>0</v>
      </c>
      <c r="U276" s="148">
        <f t="shared" si="75"/>
        <v>500</v>
      </c>
      <c r="V276" s="148">
        <f t="shared" si="75"/>
        <v>0</v>
      </c>
      <c r="W276" s="148">
        <f t="shared" si="75"/>
        <v>0</v>
      </c>
      <c r="X276" s="148">
        <f t="shared" si="75"/>
        <v>0</v>
      </c>
      <c r="Y276" s="148">
        <f t="shared" si="75"/>
        <v>500</v>
      </c>
      <c r="Z276" s="148">
        <f t="shared" si="75"/>
        <v>0</v>
      </c>
      <c r="AA276" s="148">
        <f t="shared" si="75"/>
        <v>0</v>
      </c>
      <c r="AB276" s="209">
        <f>SUM(AB277)</f>
        <v>0</v>
      </c>
      <c r="AC276" s="233">
        <v>500</v>
      </c>
    </row>
    <row r="277" spans="2:32" s="1" customFormat="1" ht="88.5" hidden="1" customHeight="1" x14ac:dyDescent="0.25">
      <c r="B277" s="348" t="s">
        <v>699</v>
      </c>
      <c r="C277" s="348"/>
      <c r="D277" s="350" t="s">
        <v>9</v>
      </c>
      <c r="E277" s="347" t="s">
        <v>7</v>
      </c>
      <c r="F277" s="347" t="s">
        <v>10</v>
      </c>
      <c r="G277" s="354" t="s">
        <v>316</v>
      </c>
      <c r="H277" s="302">
        <v>300</v>
      </c>
      <c r="I277" s="302"/>
      <c r="J277" s="302">
        <v>200</v>
      </c>
      <c r="K277" s="324">
        <v>450</v>
      </c>
      <c r="L277" s="324"/>
      <c r="M277" s="319">
        <f t="shared" si="67"/>
        <v>160</v>
      </c>
      <c r="N277" s="372">
        <v>160</v>
      </c>
      <c r="O277" s="372"/>
      <c r="P277" s="374">
        <v>500</v>
      </c>
      <c r="Q277" s="319"/>
      <c r="R277" s="325"/>
      <c r="S277" s="133"/>
      <c r="T277" s="324"/>
      <c r="U277" s="134">
        <v>500</v>
      </c>
      <c r="V277" s="319"/>
      <c r="W277" s="133"/>
      <c r="X277" s="324"/>
      <c r="Y277" s="134">
        <v>500</v>
      </c>
      <c r="Z277" s="133"/>
      <c r="AA277" s="324"/>
      <c r="AB277" s="124"/>
      <c r="AC277" s="234"/>
    </row>
    <row r="278" spans="2:32" s="1" customFormat="1" ht="88.5" hidden="1" customHeight="1" x14ac:dyDescent="0.25">
      <c r="B278" s="348" t="s">
        <v>199</v>
      </c>
      <c r="C278" s="348"/>
      <c r="D278" s="350" t="s">
        <v>9</v>
      </c>
      <c r="E278" s="347" t="s">
        <v>19</v>
      </c>
      <c r="F278" s="347" t="s">
        <v>12</v>
      </c>
      <c r="G278" s="354" t="s">
        <v>316</v>
      </c>
      <c r="H278" s="325"/>
      <c r="I278" s="325"/>
      <c r="J278" s="319"/>
      <c r="K278" s="324"/>
      <c r="L278" s="324"/>
      <c r="M278" s="319">
        <f t="shared" si="67"/>
        <v>205</v>
      </c>
      <c r="N278" s="372">
        <v>205</v>
      </c>
      <c r="O278" s="372"/>
      <c r="P278" s="374"/>
      <c r="Q278" s="319">
        <f>SUM(S278:T278)</f>
        <v>0</v>
      </c>
      <c r="R278" s="325"/>
      <c r="S278" s="133"/>
      <c r="T278" s="324"/>
      <c r="U278" s="134"/>
      <c r="V278" s="319">
        <f>SUM(W278:X278)</f>
        <v>0</v>
      </c>
      <c r="W278" s="133"/>
      <c r="X278" s="324"/>
      <c r="Y278" s="134">
        <f>SUM(Z278:AA278)</f>
        <v>0</v>
      </c>
      <c r="Z278" s="133"/>
      <c r="AA278" s="324"/>
      <c r="AB278" s="124"/>
      <c r="AC278" s="234"/>
    </row>
    <row r="279" spans="2:32" s="1" customFormat="1" ht="88.5" hidden="1" customHeight="1" x14ac:dyDescent="0.25">
      <c r="B279" s="348" t="s">
        <v>199</v>
      </c>
      <c r="C279" s="348"/>
      <c r="D279" s="350" t="s">
        <v>9</v>
      </c>
      <c r="E279" s="347" t="s">
        <v>20</v>
      </c>
      <c r="F279" s="347" t="s">
        <v>12</v>
      </c>
      <c r="G279" s="354" t="s">
        <v>316</v>
      </c>
      <c r="H279" s="325"/>
      <c r="I279" s="325"/>
      <c r="J279" s="319"/>
      <c r="K279" s="324"/>
      <c r="L279" s="324"/>
      <c r="M279" s="319">
        <f t="shared" si="67"/>
        <v>45</v>
      </c>
      <c r="N279" s="372">
        <v>45</v>
      </c>
      <c r="O279" s="372"/>
      <c r="P279" s="374"/>
      <c r="Q279" s="319">
        <f>SUM(S279:T279)</f>
        <v>0</v>
      </c>
      <c r="R279" s="325"/>
      <c r="S279" s="133"/>
      <c r="T279" s="324"/>
      <c r="U279" s="134"/>
      <c r="V279" s="319">
        <f>SUM(W279:X279)</f>
        <v>0</v>
      </c>
      <c r="W279" s="133"/>
      <c r="X279" s="324"/>
      <c r="Y279" s="134">
        <f>SUM(Z279:AA279)</f>
        <v>0</v>
      </c>
      <c r="Z279" s="133"/>
      <c r="AA279" s="324"/>
      <c r="AB279" s="124"/>
      <c r="AC279" s="234"/>
    </row>
    <row r="280" spans="2:32" s="1" customFormat="1" ht="88.5" hidden="1" customHeight="1" x14ac:dyDescent="0.25">
      <c r="B280" s="348" t="s">
        <v>199</v>
      </c>
      <c r="C280" s="348"/>
      <c r="D280" s="350" t="s">
        <v>9</v>
      </c>
      <c r="E280" s="347" t="s">
        <v>14</v>
      </c>
      <c r="F280" s="347" t="s">
        <v>11</v>
      </c>
      <c r="G280" s="354" t="s">
        <v>316</v>
      </c>
      <c r="H280" s="325"/>
      <c r="I280" s="325"/>
      <c r="J280" s="319"/>
      <c r="K280" s="324"/>
      <c r="L280" s="324"/>
      <c r="M280" s="319">
        <f t="shared" si="67"/>
        <v>40</v>
      </c>
      <c r="N280" s="372">
        <v>40</v>
      </c>
      <c r="O280" s="372"/>
      <c r="P280" s="374"/>
      <c r="Q280" s="319">
        <f>SUM(S280:T280)</f>
        <v>0</v>
      </c>
      <c r="R280" s="325"/>
      <c r="S280" s="133"/>
      <c r="T280" s="324"/>
      <c r="U280" s="134"/>
      <c r="V280" s="319">
        <f>SUM(W280:X280)</f>
        <v>0</v>
      </c>
      <c r="W280" s="133"/>
      <c r="X280" s="324"/>
      <c r="Y280" s="134">
        <f>SUM(Z280:AA280)</f>
        <v>0</v>
      </c>
      <c r="Z280" s="133"/>
      <c r="AA280" s="324"/>
      <c r="AB280" s="124"/>
      <c r="AC280" s="234"/>
    </row>
    <row r="281" spans="2:32" s="1" customFormat="1" ht="88.5" hidden="1" customHeight="1" x14ac:dyDescent="0.25">
      <c r="B281" s="348" t="s">
        <v>199</v>
      </c>
      <c r="C281" s="348"/>
      <c r="D281" s="350" t="s">
        <v>18</v>
      </c>
      <c r="E281" s="347" t="s">
        <v>16</v>
      </c>
      <c r="F281" s="347" t="s">
        <v>8</v>
      </c>
      <c r="G281" s="354" t="s">
        <v>316</v>
      </c>
      <c r="H281" s="325"/>
      <c r="I281" s="325"/>
      <c r="J281" s="319"/>
      <c r="K281" s="324"/>
      <c r="L281" s="324"/>
      <c r="M281" s="319">
        <f t="shared" si="67"/>
        <v>115</v>
      </c>
      <c r="N281" s="372">
        <v>115</v>
      </c>
      <c r="O281" s="372"/>
      <c r="P281" s="374"/>
      <c r="Q281" s="319">
        <f>SUM(S281:T281)</f>
        <v>0</v>
      </c>
      <c r="R281" s="325"/>
      <c r="S281" s="133"/>
      <c r="T281" s="324"/>
      <c r="U281" s="134"/>
      <c r="V281" s="319">
        <f>SUM(W281:X281)</f>
        <v>0</v>
      </c>
      <c r="W281" s="133"/>
      <c r="X281" s="324"/>
      <c r="Y281" s="134">
        <f>SUM(Z281:AA281)</f>
        <v>0</v>
      </c>
      <c r="Z281" s="133"/>
      <c r="AA281" s="324"/>
      <c r="AB281" s="124"/>
      <c r="AC281" s="234"/>
    </row>
    <row r="282" spans="2:32" s="1" customFormat="1" ht="88.5" hidden="1" customHeight="1" x14ac:dyDescent="0.25">
      <c r="B282" s="348" t="s">
        <v>199</v>
      </c>
      <c r="C282" s="348"/>
      <c r="D282" s="350" t="s">
        <v>18</v>
      </c>
      <c r="E282" s="347" t="s">
        <v>7</v>
      </c>
      <c r="F282" s="347" t="s">
        <v>10</v>
      </c>
      <c r="G282" s="354" t="s">
        <v>316</v>
      </c>
      <c r="H282" s="325"/>
      <c r="I282" s="325"/>
      <c r="J282" s="319"/>
      <c r="K282" s="324">
        <v>50</v>
      </c>
      <c r="L282" s="324"/>
      <c r="M282" s="319">
        <f t="shared" si="67"/>
        <v>0</v>
      </c>
      <c r="N282" s="372"/>
      <c r="O282" s="372"/>
      <c r="P282" s="374"/>
      <c r="Q282" s="319">
        <f>SUM(S282:T282)</f>
        <v>50</v>
      </c>
      <c r="R282" s="325"/>
      <c r="S282" s="133">
        <v>50</v>
      </c>
      <c r="T282" s="324"/>
      <c r="U282" s="134"/>
      <c r="V282" s="319">
        <f>SUM(W282:X282)</f>
        <v>0</v>
      </c>
      <c r="W282" s="133"/>
      <c r="X282" s="324"/>
      <c r="Y282" s="134">
        <f>SUM(Z282:AA282)</f>
        <v>0</v>
      </c>
      <c r="Z282" s="133"/>
      <c r="AA282" s="324"/>
      <c r="AB282" s="124"/>
      <c r="AC282" s="234"/>
    </row>
    <row r="283" spans="2:32" s="1" customFormat="1" ht="28.5" hidden="1" customHeight="1" x14ac:dyDescent="0.25">
      <c r="B283" s="430" t="s">
        <v>268</v>
      </c>
      <c r="C283" s="391"/>
      <c r="D283" s="343"/>
      <c r="E283" s="344"/>
      <c r="F283" s="344"/>
      <c r="G283" s="147" t="s">
        <v>71</v>
      </c>
      <c r="H283" s="148">
        <f t="shared" ref="H283:AA283" si="76">SUM(H284)</f>
        <v>260</v>
      </c>
      <c r="I283" s="148">
        <f t="shared" si="76"/>
        <v>0</v>
      </c>
      <c r="J283" s="148">
        <f t="shared" si="76"/>
        <v>2379.5</v>
      </c>
      <c r="K283" s="148">
        <f t="shared" si="76"/>
        <v>2557</v>
      </c>
      <c r="L283" s="148">
        <f t="shared" si="76"/>
        <v>0</v>
      </c>
      <c r="M283" s="148">
        <f t="shared" si="76"/>
        <v>2557</v>
      </c>
      <c r="N283" s="148">
        <f t="shared" si="76"/>
        <v>2557</v>
      </c>
      <c r="O283" s="148">
        <f t="shared" si="76"/>
        <v>0</v>
      </c>
      <c r="P283" s="148">
        <f t="shared" si="76"/>
        <v>810</v>
      </c>
      <c r="Q283" s="148">
        <f t="shared" si="76"/>
        <v>0</v>
      </c>
      <c r="R283" s="148">
        <f t="shared" si="76"/>
        <v>0</v>
      </c>
      <c r="S283" s="148">
        <f t="shared" si="76"/>
        <v>0</v>
      </c>
      <c r="T283" s="148">
        <f t="shared" si="76"/>
        <v>0</v>
      </c>
      <c r="U283" s="148">
        <f t="shared" si="76"/>
        <v>0</v>
      </c>
      <c r="V283" s="148">
        <f t="shared" si="76"/>
        <v>0</v>
      </c>
      <c r="W283" s="148">
        <f t="shared" si="76"/>
        <v>0</v>
      </c>
      <c r="X283" s="148">
        <f t="shared" si="76"/>
        <v>0</v>
      </c>
      <c r="Y283" s="148">
        <f t="shared" si="76"/>
        <v>0</v>
      </c>
      <c r="Z283" s="148">
        <f t="shared" si="76"/>
        <v>0</v>
      </c>
      <c r="AA283" s="148">
        <f t="shared" si="76"/>
        <v>0</v>
      </c>
      <c r="AB283" s="209">
        <f>SUM(AB284)</f>
        <v>0</v>
      </c>
      <c r="AC283" s="233">
        <v>200</v>
      </c>
    </row>
    <row r="284" spans="2:32" s="1" customFormat="1" ht="42" hidden="1" customHeight="1" x14ac:dyDescent="0.25">
      <c r="B284" s="348" t="s">
        <v>196</v>
      </c>
      <c r="C284" s="348"/>
      <c r="D284" s="350" t="s">
        <v>9</v>
      </c>
      <c r="E284" s="347" t="s">
        <v>11</v>
      </c>
      <c r="F284" s="347" t="s">
        <v>17</v>
      </c>
      <c r="G284" s="354" t="s">
        <v>317</v>
      </c>
      <c r="H284" s="302">
        <v>260</v>
      </c>
      <c r="I284" s="302"/>
      <c r="J284" s="302">
        <v>2379.5</v>
      </c>
      <c r="K284" s="324">
        <v>2557</v>
      </c>
      <c r="L284" s="324"/>
      <c r="M284" s="319">
        <f t="shared" si="67"/>
        <v>2557</v>
      </c>
      <c r="N284" s="324">
        <v>2557</v>
      </c>
      <c r="O284" s="324"/>
      <c r="P284" s="134">
        <v>810</v>
      </c>
      <c r="Q284" s="302"/>
      <c r="R284" s="302"/>
      <c r="S284" s="133"/>
      <c r="T284" s="133"/>
      <c r="U284" s="134"/>
      <c r="V284" s="302"/>
      <c r="W284" s="133"/>
      <c r="X284" s="324"/>
      <c r="Y284" s="379"/>
      <c r="Z284" s="133"/>
      <c r="AA284" s="324"/>
      <c r="AB284" s="124"/>
      <c r="AC284" s="234"/>
    </row>
    <row r="285" spans="2:32" s="1" customFormat="1" ht="32.25" customHeight="1" x14ac:dyDescent="0.25">
      <c r="B285" s="351" t="s">
        <v>248</v>
      </c>
      <c r="C285" s="392"/>
      <c r="D285" s="145"/>
      <c r="E285" s="146"/>
      <c r="F285" s="146"/>
      <c r="G285" s="147" t="s">
        <v>72</v>
      </c>
      <c r="H285" s="148">
        <f>SUM(H286+H370+H374)</f>
        <v>1893661.0999999999</v>
      </c>
      <c r="I285" s="148">
        <f>SUM(I286+I370+I374)</f>
        <v>0</v>
      </c>
      <c r="J285" s="148">
        <f t="shared" ref="J285:AA285" si="77">SUM(J286+J370+J374)</f>
        <v>380981.69999999995</v>
      </c>
      <c r="K285" s="148">
        <f t="shared" si="77"/>
        <v>483355.4</v>
      </c>
      <c r="L285" s="148">
        <f t="shared" si="77"/>
        <v>1319767.6000000001</v>
      </c>
      <c r="M285" s="148">
        <f t="shared" si="77"/>
        <v>1882969.6</v>
      </c>
      <c r="N285" s="148">
        <f t="shared" si="77"/>
        <v>513151.99999999988</v>
      </c>
      <c r="O285" s="148">
        <f t="shared" si="77"/>
        <v>1369817.6</v>
      </c>
      <c r="P285" s="148">
        <f t="shared" si="77"/>
        <v>540779.79999999993</v>
      </c>
      <c r="Q285" s="148">
        <f t="shared" si="77"/>
        <v>34293</v>
      </c>
      <c r="R285" s="148">
        <f t="shared" si="77"/>
        <v>300</v>
      </c>
      <c r="S285" s="148">
        <f t="shared" si="77"/>
        <v>0</v>
      </c>
      <c r="T285" s="148">
        <f t="shared" si="77"/>
        <v>1545652.6999999997</v>
      </c>
      <c r="U285" s="148">
        <f t="shared" si="77"/>
        <v>479536.80000000005</v>
      </c>
      <c r="V285" s="148">
        <f t="shared" si="77"/>
        <v>0</v>
      </c>
      <c r="W285" s="148">
        <f t="shared" si="77"/>
        <v>0</v>
      </c>
      <c r="X285" s="148">
        <f t="shared" si="77"/>
        <v>1607986.3</v>
      </c>
      <c r="Y285" s="148">
        <f t="shared" si="77"/>
        <v>596154.00000000012</v>
      </c>
      <c r="Z285" s="148">
        <f t="shared" si="77"/>
        <v>0</v>
      </c>
      <c r="AA285" s="148">
        <f t="shared" si="77"/>
        <v>1472181.9</v>
      </c>
      <c r="AB285" s="209" t="e">
        <f>AB286+AB370+AB374</f>
        <v>#REF!</v>
      </c>
      <c r="AC285" s="233">
        <f>SUM(AC286:AC383)</f>
        <v>350254.3</v>
      </c>
      <c r="AD285" s="6"/>
      <c r="AE285" s="6"/>
      <c r="AF285" s="6"/>
    </row>
    <row r="286" spans="2:32" s="1" customFormat="1" ht="27.75" customHeight="1" x14ac:dyDescent="0.25">
      <c r="B286" s="432" t="s">
        <v>247</v>
      </c>
      <c r="C286" s="393"/>
      <c r="D286" s="327"/>
      <c r="E286" s="328"/>
      <c r="F286" s="328"/>
      <c r="G286" s="318" t="s">
        <v>251</v>
      </c>
      <c r="H286" s="319">
        <f>SUM(H287:H301)+H303+H318+H343+H356+H368+H302+H334+H369</f>
        <v>1817714.9</v>
      </c>
      <c r="I286" s="319">
        <f>SUM(I287:I301)+I303+I318+I343+I356+I368+I302+I334+I369</f>
        <v>0</v>
      </c>
      <c r="J286" s="319">
        <f>SUM(J287:J301)+J303+J318+J343+J356+J368+J302+J334</f>
        <v>294087.09999999998</v>
      </c>
      <c r="K286" s="319">
        <f t="shared" ref="K286:AA286" si="78">SUM(K287:K301)+K303+K318+K343+K356+K368+K302+K334+K369</f>
        <v>429953.4</v>
      </c>
      <c r="L286" s="319">
        <f t="shared" si="78"/>
        <v>1264103.6000000001</v>
      </c>
      <c r="M286" s="319">
        <f t="shared" si="78"/>
        <v>1699655.6</v>
      </c>
      <c r="N286" s="319">
        <f t="shared" si="78"/>
        <v>436233.49999999994</v>
      </c>
      <c r="O286" s="319">
        <f t="shared" si="78"/>
        <v>1263422.1000000001</v>
      </c>
      <c r="P286" s="319">
        <f>SUM(P287+P288+P290+P291+P292+P293+P294+P295+P296+P297+P298+P317+P318+P356+P368)</f>
        <v>380813.2</v>
      </c>
      <c r="Q286" s="319">
        <f t="shared" si="78"/>
        <v>34293</v>
      </c>
      <c r="R286" s="319">
        <f t="shared" si="78"/>
        <v>300</v>
      </c>
      <c r="S286" s="319">
        <f t="shared" si="78"/>
        <v>0</v>
      </c>
      <c r="T286" s="319">
        <f t="shared" si="78"/>
        <v>1531074.2999999998</v>
      </c>
      <c r="U286" s="319">
        <f t="shared" si="78"/>
        <v>395073.4</v>
      </c>
      <c r="V286" s="319">
        <f t="shared" si="78"/>
        <v>0</v>
      </c>
      <c r="W286" s="319">
        <f t="shared" si="78"/>
        <v>0</v>
      </c>
      <c r="X286" s="319">
        <f t="shared" si="78"/>
        <v>1593407.9000000001</v>
      </c>
      <c r="Y286" s="319">
        <f t="shared" si="78"/>
        <v>398144.30000000005</v>
      </c>
      <c r="Z286" s="319">
        <f t="shared" si="78"/>
        <v>0</v>
      </c>
      <c r="AA286" s="319">
        <f t="shared" si="78"/>
        <v>1459343.5</v>
      </c>
      <c r="AB286" s="210" t="e">
        <f>AB287+#REF!+#REF!+#REF!+#REF!+AB288+AB290+AB292+#REF!+AB293+#REF!+AB294+#REF!+AB295+AB297+AB298+AB299+AB300+AB301+AB303+AB318+AB343+AB356+AB368</f>
        <v>#REF!</v>
      </c>
      <c r="AC286" s="234"/>
    </row>
    <row r="287" spans="2:32" s="1" customFormat="1" ht="75" customHeight="1" x14ac:dyDescent="0.25">
      <c r="B287" s="353" t="s">
        <v>524</v>
      </c>
      <c r="C287" s="348"/>
      <c r="D287" s="350" t="s">
        <v>18</v>
      </c>
      <c r="E287" s="347" t="s">
        <v>16</v>
      </c>
      <c r="F287" s="347" t="s">
        <v>8</v>
      </c>
      <c r="G287" s="354" t="s">
        <v>318</v>
      </c>
      <c r="H287" s="302">
        <v>9500</v>
      </c>
      <c r="I287" s="302"/>
      <c r="J287" s="302">
        <v>9623.2999999999993</v>
      </c>
      <c r="K287" s="324">
        <v>3000</v>
      </c>
      <c r="L287" s="324"/>
      <c r="M287" s="319">
        <f>SUM(N287:O287)</f>
        <v>2960.4</v>
      </c>
      <c r="N287" s="324">
        <v>2960.4</v>
      </c>
      <c r="O287" s="324"/>
      <c r="P287" s="134">
        <v>39874.300000000003</v>
      </c>
      <c r="Q287" s="319"/>
      <c r="R287" s="433"/>
      <c r="S287" s="133"/>
      <c r="T287" s="324"/>
      <c r="U287" s="134">
        <v>11815</v>
      </c>
      <c r="V287" s="319"/>
      <c r="W287" s="133"/>
      <c r="X287" s="324"/>
      <c r="Y287" s="134">
        <v>14885.9</v>
      </c>
      <c r="Z287" s="133"/>
      <c r="AA287" s="324"/>
      <c r="AB287" s="124"/>
      <c r="AC287" s="234">
        <v>5000</v>
      </c>
    </row>
    <row r="288" spans="2:32" s="1" customFormat="1" ht="76.5" customHeight="1" x14ac:dyDescent="0.25">
      <c r="B288" s="349" t="s">
        <v>525</v>
      </c>
      <c r="C288" s="348"/>
      <c r="D288" s="347" t="s">
        <v>9</v>
      </c>
      <c r="E288" s="347" t="s">
        <v>16</v>
      </c>
      <c r="F288" s="347" t="s">
        <v>8</v>
      </c>
      <c r="G288" s="354" t="s">
        <v>253</v>
      </c>
      <c r="H288" s="302">
        <v>21301.7</v>
      </c>
      <c r="I288" s="302"/>
      <c r="J288" s="302">
        <v>21301.7</v>
      </c>
      <c r="K288" s="324">
        <v>21183.3</v>
      </c>
      <c r="L288" s="324"/>
      <c r="M288" s="319">
        <f t="shared" si="67"/>
        <v>20822.3</v>
      </c>
      <c r="N288" s="324">
        <v>20822.3</v>
      </c>
      <c r="O288" s="324"/>
      <c r="P288" s="134">
        <v>22315.3</v>
      </c>
      <c r="Q288" s="134"/>
      <c r="R288" s="433"/>
      <c r="S288" s="133"/>
      <c r="T288" s="324"/>
      <c r="U288" s="134">
        <v>22315.3</v>
      </c>
      <c r="V288" s="319"/>
      <c r="W288" s="133"/>
      <c r="X288" s="324"/>
      <c r="Y288" s="134">
        <v>22315.3</v>
      </c>
      <c r="Z288" s="302"/>
      <c r="AA288" s="324"/>
      <c r="AB288" s="124"/>
      <c r="AC288" s="234">
        <v>21831.8</v>
      </c>
    </row>
    <row r="289" spans="1:29" ht="44.25" hidden="1" customHeight="1" x14ac:dyDescent="0.25">
      <c r="B289" s="349" t="s">
        <v>335</v>
      </c>
      <c r="C289" s="348"/>
      <c r="D289" s="347" t="s">
        <v>9</v>
      </c>
      <c r="E289" s="347" t="s">
        <v>16</v>
      </c>
      <c r="F289" s="347" t="s">
        <v>8</v>
      </c>
      <c r="G289" s="354" t="s">
        <v>253</v>
      </c>
      <c r="H289" s="302"/>
      <c r="I289" s="302"/>
      <c r="J289" s="302"/>
      <c r="K289" s="324"/>
      <c r="L289" s="324"/>
      <c r="M289" s="319">
        <f t="shared" si="67"/>
        <v>523</v>
      </c>
      <c r="N289" s="324">
        <v>523</v>
      </c>
      <c r="O289" s="324"/>
      <c r="P289" s="134"/>
      <c r="Q289" s="134"/>
      <c r="R289" s="433"/>
      <c r="S289" s="133"/>
      <c r="T289" s="324"/>
      <c r="U289" s="134"/>
      <c r="V289" s="319"/>
      <c r="W289" s="133"/>
      <c r="X289" s="324"/>
      <c r="Y289" s="134"/>
      <c r="Z289" s="302"/>
      <c r="AA289" s="324"/>
      <c r="AB289" s="124"/>
      <c r="AC289" s="234">
        <v>272.5</v>
      </c>
    </row>
    <row r="290" spans="1:29" ht="63.75" customHeight="1" x14ac:dyDescent="0.25">
      <c r="B290" s="349" t="s">
        <v>526</v>
      </c>
      <c r="C290" s="348"/>
      <c r="D290" s="347" t="s">
        <v>9</v>
      </c>
      <c r="E290" s="347" t="s">
        <v>12</v>
      </c>
      <c r="F290" s="347" t="s">
        <v>21</v>
      </c>
      <c r="G290" s="354" t="s">
        <v>254</v>
      </c>
      <c r="H290" s="302">
        <v>260</v>
      </c>
      <c r="I290" s="302"/>
      <c r="J290" s="302">
        <v>260</v>
      </c>
      <c r="K290" s="324">
        <v>246</v>
      </c>
      <c r="L290" s="324"/>
      <c r="M290" s="319">
        <f t="shared" si="67"/>
        <v>246</v>
      </c>
      <c r="N290" s="324">
        <v>246</v>
      </c>
      <c r="O290" s="324"/>
      <c r="P290" s="134">
        <v>400</v>
      </c>
      <c r="Q290" s="134"/>
      <c r="R290" s="433">
        <v>300</v>
      </c>
      <c r="S290" s="133"/>
      <c r="T290" s="324"/>
      <c r="U290" s="134">
        <v>400</v>
      </c>
      <c r="V290" s="319"/>
      <c r="W290" s="133"/>
      <c r="X290" s="324"/>
      <c r="Y290" s="134">
        <v>400</v>
      </c>
      <c r="Z290" s="302"/>
      <c r="AA290" s="324"/>
      <c r="AB290" s="124"/>
      <c r="AC290" s="234">
        <v>350</v>
      </c>
    </row>
    <row r="291" spans="1:29" ht="63.75" customHeight="1" x14ac:dyDescent="0.25">
      <c r="B291" s="349" t="s">
        <v>527</v>
      </c>
      <c r="C291" s="348"/>
      <c r="D291" s="347" t="s">
        <v>9</v>
      </c>
      <c r="E291" s="347" t="s">
        <v>12</v>
      </c>
      <c r="F291" s="347" t="s">
        <v>21</v>
      </c>
      <c r="G291" s="354" t="s">
        <v>254</v>
      </c>
      <c r="H291" s="302">
        <v>212</v>
      </c>
      <c r="I291" s="302"/>
      <c r="J291" s="302">
        <v>0</v>
      </c>
      <c r="K291" s="324">
        <v>236.5</v>
      </c>
      <c r="L291" s="324"/>
      <c r="M291" s="319">
        <f t="shared" si="67"/>
        <v>236.5</v>
      </c>
      <c r="N291" s="324">
        <v>236.5</v>
      </c>
      <c r="O291" s="324"/>
      <c r="P291" s="134">
        <v>201.4</v>
      </c>
      <c r="Q291" s="134"/>
      <c r="R291" s="433"/>
      <c r="S291" s="133"/>
      <c r="T291" s="324"/>
      <c r="U291" s="134">
        <v>201.4</v>
      </c>
      <c r="V291" s="319"/>
      <c r="W291" s="133"/>
      <c r="X291" s="324"/>
      <c r="Y291" s="134">
        <v>201.4</v>
      </c>
      <c r="Z291" s="302"/>
      <c r="AA291" s="324"/>
      <c r="AB291" s="124"/>
      <c r="AC291" s="234">
        <v>200</v>
      </c>
    </row>
    <row r="292" spans="1:29" ht="60.75" customHeight="1" x14ac:dyDescent="0.25">
      <c r="B292" s="349" t="s">
        <v>528</v>
      </c>
      <c r="C292" s="348"/>
      <c r="D292" s="347" t="s">
        <v>9</v>
      </c>
      <c r="E292" s="347" t="s">
        <v>11</v>
      </c>
      <c r="F292" s="347" t="s">
        <v>17</v>
      </c>
      <c r="G292" s="354" t="s">
        <v>254</v>
      </c>
      <c r="H292" s="302">
        <v>540</v>
      </c>
      <c r="I292" s="302"/>
      <c r="J292" s="302">
        <v>660.6</v>
      </c>
      <c r="K292" s="324">
        <v>569</v>
      </c>
      <c r="L292" s="324"/>
      <c r="M292" s="319">
        <f t="shared" si="67"/>
        <v>569</v>
      </c>
      <c r="N292" s="324">
        <v>569</v>
      </c>
      <c r="O292" s="324"/>
      <c r="P292" s="134">
        <v>1045.9000000000001</v>
      </c>
      <c r="Q292" s="134"/>
      <c r="R292" s="433"/>
      <c r="S292" s="133"/>
      <c r="T292" s="324"/>
      <c r="U292" s="134">
        <v>1045.9000000000001</v>
      </c>
      <c r="V292" s="319"/>
      <c r="W292" s="133"/>
      <c r="X292" s="324"/>
      <c r="Y292" s="134">
        <v>1045.9000000000001</v>
      </c>
      <c r="Z292" s="302"/>
      <c r="AA292" s="324"/>
      <c r="AB292" s="124"/>
      <c r="AC292" s="234">
        <v>500</v>
      </c>
    </row>
    <row r="293" spans="1:29" ht="75" customHeight="1" x14ac:dyDescent="0.25">
      <c r="A293" s="34">
        <v>530</v>
      </c>
      <c r="B293" s="353" t="s">
        <v>587</v>
      </c>
      <c r="C293" s="348"/>
      <c r="D293" s="350" t="s">
        <v>18</v>
      </c>
      <c r="E293" s="347" t="s">
        <v>16</v>
      </c>
      <c r="F293" s="347" t="s">
        <v>12</v>
      </c>
      <c r="G293" s="375" t="s">
        <v>529</v>
      </c>
      <c r="H293" s="337">
        <v>577047</v>
      </c>
      <c r="I293" s="337"/>
      <c r="J293" s="337"/>
      <c r="K293" s="324"/>
      <c r="L293" s="133">
        <v>388857</v>
      </c>
      <c r="M293" s="319">
        <f t="shared" si="67"/>
        <v>388857</v>
      </c>
      <c r="N293" s="324"/>
      <c r="O293" s="133">
        <v>388857</v>
      </c>
      <c r="P293" s="134"/>
      <c r="Q293" s="319"/>
      <c r="R293" s="325"/>
      <c r="S293" s="133"/>
      <c r="T293" s="339">
        <v>587475</v>
      </c>
      <c r="U293" s="134"/>
      <c r="V293" s="319"/>
      <c r="W293" s="133"/>
      <c r="X293" s="339">
        <v>634399</v>
      </c>
      <c r="Y293" s="379"/>
      <c r="Z293" s="133"/>
      <c r="AA293" s="339">
        <v>605156</v>
      </c>
      <c r="AB293" s="124"/>
      <c r="AC293" s="234"/>
    </row>
    <row r="294" spans="1:29" s="34" customFormat="1" ht="68.25" customHeight="1" x14ac:dyDescent="0.25">
      <c r="A294" s="34">
        <v>530</v>
      </c>
      <c r="B294" s="434" t="s">
        <v>589</v>
      </c>
      <c r="C294" s="334"/>
      <c r="D294" s="330" t="s">
        <v>18</v>
      </c>
      <c r="E294" s="331" t="s">
        <v>16</v>
      </c>
      <c r="F294" s="331" t="s">
        <v>15</v>
      </c>
      <c r="G294" s="336" t="s">
        <v>530</v>
      </c>
      <c r="H294" s="337">
        <v>857801</v>
      </c>
      <c r="I294" s="337"/>
      <c r="J294" s="337"/>
      <c r="K294" s="133"/>
      <c r="L294" s="133">
        <v>790527.6</v>
      </c>
      <c r="M294" s="319">
        <f t="shared" si="67"/>
        <v>780536.3</v>
      </c>
      <c r="N294" s="133"/>
      <c r="O294" s="133">
        <v>780536.3</v>
      </c>
      <c r="P294" s="134"/>
      <c r="Q294" s="319"/>
      <c r="R294" s="325"/>
      <c r="S294" s="133"/>
      <c r="T294" s="337">
        <v>825094.7</v>
      </c>
      <c r="U294" s="134"/>
      <c r="V294" s="319"/>
      <c r="W294" s="133"/>
      <c r="X294" s="337">
        <v>828847.8</v>
      </c>
      <c r="Y294" s="379"/>
      <c r="Z294" s="133"/>
      <c r="AA294" s="337">
        <v>801356</v>
      </c>
      <c r="AB294" s="211"/>
      <c r="AC294" s="237"/>
    </row>
    <row r="295" spans="1:29" s="34" customFormat="1" ht="79.5" customHeight="1" x14ac:dyDescent="0.25">
      <c r="A295" s="34">
        <v>530</v>
      </c>
      <c r="B295" s="515" t="s">
        <v>590</v>
      </c>
      <c r="C295" s="334"/>
      <c r="D295" s="330" t="s">
        <v>18</v>
      </c>
      <c r="E295" s="331" t="s">
        <v>16</v>
      </c>
      <c r="F295" s="331" t="s">
        <v>8</v>
      </c>
      <c r="G295" s="336" t="s">
        <v>531</v>
      </c>
      <c r="H295" s="337">
        <v>66971</v>
      </c>
      <c r="I295" s="337"/>
      <c r="J295" s="337"/>
      <c r="K295" s="133"/>
      <c r="L295" s="133">
        <v>64582</v>
      </c>
      <c r="M295" s="319">
        <f t="shared" si="67"/>
        <v>64582</v>
      </c>
      <c r="N295" s="133"/>
      <c r="O295" s="133">
        <v>64582</v>
      </c>
      <c r="P295" s="134"/>
      <c r="Q295" s="319"/>
      <c r="R295" s="325"/>
      <c r="S295" s="133"/>
      <c r="T295" s="337">
        <v>41036.199999999997</v>
      </c>
      <c r="U295" s="134"/>
      <c r="V295" s="319"/>
      <c r="W295" s="133"/>
      <c r="X295" s="337">
        <v>41993.599999999999</v>
      </c>
      <c r="Y295" s="379"/>
      <c r="Z295" s="133"/>
      <c r="AA295" s="337">
        <v>10503.7</v>
      </c>
      <c r="AB295" s="124"/>
      <c r="AC295" s="237"/>
    </row>
    <row r="296" spans="1:29" s="34" customFormat="1" ht="86.25" customHeight="1" x14ac:dyDescent="0.25">
      <c r="B296" s="434" t="s">
        <v>588</v>
      </c>
      <c r="C296" s="334"/>
      <c r="D296" s="330"/>
      <c r="E296" s="331"/>
      <c r="F296" s="331"/>
      <c r="G296" s="336"/>
      <c r="H296" s="337"/>
      <c r="I296" s="337"/>
      <c r="J296" s="337"/>
      <c r="K296" s="133"/>
      <c r="L296" s="133"/>
      <c r="M296" s="319"/>
      <c r="N296" s="133"/>
      <c r="O296" s="133"/>
      <c r="P296" s="134"/>
      <c r="Q296" s="319"/>
      <c r="R296" s="325"/>
      <c r="S296" s="133"/>
      <c r="T296" s="337">
        <v>41255.4</v>
      </c>
      <c r="U296" s="134"/>
      <c r="V296" s="319"/>
      <c r="W296" s="133"/>
      <c r="X296" s="337">
        <v>48448.5</v>
      </c>
      <c r="Y296" s="379"/>
      <c r="Z296" s="133"/>
      <c r="AA296" s="337">
        <v>25933.8</v>
      </c>
      <c r="AB296" s="124"/>
      <c r="AC296" s="237"/>
    </row>
    <row r="297" spans="1:29" s="34" customFormat="1" ht="61.5" customHeight="1" x14ac:dyDescent="0.25">
      <c r="A297" s="34">
        <v>530</v>
      </c>
      <c r="B297" s="434" t="s">
        <v>532</v>
      </c>
      <c r="C297" s="334"/>
      <c r="D297" s="330" t="s">
        <v>18</v>
      </c>
      <c r="E297" s="331" t="s">
        <v>16</v>
      </c>
      <c r="F297" s="331" t="s">
        <v>15</v>
      </c>
      <c r="G297" s="336" t="s">
        <v>533</v>
      </c>
      <c r="H297" s="337">
        <v>1920</v>
      </c>
      <c r="I297" s="337"/>
      <c r="J297" s="337"/>
      <c r="K297" s="133"/>
      <c r="L297" s="133">
        <v>826</v>
      </c>
      <c r="M297" s="319">
        <f t="shared" si="67"/>
        <v>826</v>
      </c>
      <c r="N297" s="133"/>
      <c r="O297" s="133">
        <v>826</v>
      </c>
      <c r="P297" s="134"/>
      <c r="Q297" s="319"/>
      <c r="R297" s="325"/>
      <c r="S297" s="133"/>
      <c r="T297" s="337">
        <v>1920</v>
      </c>
      <c r="U297" s="134"/>
      <c r="V297" s="319"/>
      <c r="W297" s="133"/>
      <c r="X297" s="337">
        <v>1920</v>
      </c>
      <c r="Y297" s="379"/>
      <c r="Z297" s="133"/>
      <c r="AA297" s="337">
        <v>1920</v>
      </c>
      <c r="AB297" s="124"/>
      <c r="AC297" s="237"/>
    </row>
    <row r="298" spans="1:29" ht="79.5" customHeight="1" x14ac:dyDescent="0.25">
      <c r="A298" s="34">
        <v>530</v>
      </c>
      <c r="B298" s="353" t="s">
        <v>534</v>
      </c>
      <c r="C298" s="348"/>
      <c r="D298" s="350" t="s">
        <v>18</v>
      </c>
      <c r="E298" s="347" t="s">
        <v>17</v>
      </c>
      <c r="F298" s="347" t="s">
        <v>11</v>
      </c>
      <c r="G298" s="336" t="s">
        <v>535</v>
      </c>
      <c r="H298" s="337">
        <v>35793</v>
      </c>
      <c r="I298" s="337"/>
      <c r="J298" s="409"/>
      <c r="K298" s="324"/>
      <c r="L298" s="133">
        <v>17541</v>
      </c>
      <c r="M298" s="319">
        <f t="shared" si="67"/>
        <v>17541</v>
      </c>
      <c r="N298" s="324"/>
      <c r="O298" s="133">
        <v>17541</v>
      </c>
      <c r="P298" s="134"/>
      <c r="Q298" s="319">
        <f>SUM(S298:T298)</f>
        <v>34293</v>
      </c>
      <c r="R298" s="325"/>
      <c r="S298" s="133"/>
      <c r="T298" s="337">
        <v>34293</v>
      </c>
      <c r="U298" s="134"/>
      <c r="V298" s="319"/>
      <c r="W298" s="133"/>
      <c r="X298" s="337">
        <v>37799</v>
      </c>
      <c r="Y298" s="379"/>
      <c r="Z298" s="133"/>
      <c r="AA298" s="337">
        <v>14474</v>
      </c>
      <c r="AB298" s="124"/>
      <c r="AC298" s="234"/>
    </row>
    <row r="299" spans="1:29" ht="79.5" hidden="1" customHeight="1" x14ac:dyDescent="0.25">
      <c r="A299" s="34">
        <v>530</v>
      </c>
      <c r="B299" s="353" t="s">
        <v>536</v>
      </c>
      <c r="C299" s="348"/>
      <c r="D299" s="350" t="s">
        <v>18</v>
      </c>
      <c r="E299" s="347" t="s">
        <v>16</v>
      </c>
      <c r="F299" s="347" t="s">
        <v>12</v>
      </c>
      <c r="G299" s="354" t="s">
        <v>537</v>
      </c>
      <c r="H299" s="302"/>
      <c r="I299" s="302"/>
      <c r="J299" s="338"/>
      <c r="K299" s="324"/>
      <c r="L299" s="133">
        <v>1498.3</v>
      </c>
      <c r="M299" s="319">
        <f t="shared" si="67"/>
        <v>1540.7</v>
      </c>
      <c r="N299" s="324"/>
      <c r="O299" s="133">
        <v>1540.7</v>
      </c>
      <c r="P299" s="134"/>
      <c r="Q299" s="319">
        <f>SUM(S299:T299)</f>
        <v>0</v>
      </c>
      <c r="R299" s="325"/>
      <c r="S299" s="133"/>
      <c r="T299" s="435"/>
      <c r="U299" s="134"/>
      <c r="V299" s="319">
        <f>SUM(W299:X299)</f>
        <v>0</v>
      </c>
      <c r="W299" s="133"/>
      <c r="X299" s="133"/>
      <c r="Y299" s="134">
        <f>SUM(Z299:AA299)</f>
        <v>0</v>
      </c>
      <c r="Z299" s="133"/>
      <c r="AA299" s="133"/>
      <c r="AB299" s="124"/>
      <c r="AC299" s="234"/>
    </row>
    <row r="300" spans="1:29" ht="79.5" hidden="1" customHeight="1" x14ac:dyDescent="0.25">
      <c r="A300" s="34">
        <v>530</v>
      </c>
      <c r="B300" s="353" t="s">
        <v>274</v>
      </c>
      <c r="C300" s="348"/>
      <c r="D300" s="350" t="s">
        <v>18</v>
      </c>
      <c r="E300" s="347" t="s">
        <v>16</v>
      </c>
      <c r="F300" s="347" t="s">
        <v>15</v>
      </c>
      <c r="G300" s="354" t="s">
        <v>256</v>
      </c>
      <c r="H300" s="302"/>
      <c r="I300" s="302"/>
      <c r="J300" s="338"/>
      <c r="K300" s="324"/>
      <c r="L300" s="133">
        <v>127.2</v>
      </c>
      <c r="M300" s="319">
        <f t="shared" si="67"/>
        <v>127.2</v>
      </c>
      <c r="N300" s="324"/>
      <c r="O300" s="133">
        <v>127.2</v>
      </c>
      <c r="P300" s="134"/>
      <c r="Q300" s="319">
        <f>SUM(S300:T300)</f>
        <v>0</v>
      </c>
      <c r="R300" s="325"/>
      <c r="S300" s="133"/>
      <c r="T300" s="435"/>
      <c r="U300" s="134"/>
      <c r="V300" s="319">
        <f>SUM(W300:X300)</f>
        <v>0</v>
      </c>
      <c r="W300" s="133"/>
      <c r="X300" s="133"/>
      <c r="Y300" s="134">
        <f>SUM(Z300:AA300)</f>
        <v>0</v>
      </c>
      <c r="Z300" s="133"/>
      <c r="AA300" s="133"/>
      <c r="AB300" s="124"/>
      <c r="AC300" s="234"/>
    </row>
    <row r="301" spans="1:29" ht="79.5" hidden="1" customHeight="1" x14ac:dyDescent="0.25">
      <c r="A301" s="34">
        <v>530</v>
      </c>
      <c r="B301" s="353" t="s">
        <v>274</v>
      </c>
      <c r="C301" s="348"/>
      <c r="D301" s="350" t="s">
        <v>18</v>
      </c>
      <c r="E301" s="347" t="s">
        <v>16</v>
      </c>
      <c r="F301" s="347" t="s">
        <v>8</v>
      </c>
      <c r="G301" s="354" t="s">
        <v>256</v>
      </c>
      <c r="H301" s="302"/>
      <c r="I301" s="302"/>
      <c r="J301" s="338"/>
      <c r="K301" s="324"/>
      <c r="L301" s="133">
        <v>144.5</v>
      </c>
      <c r="M301" s="319">
        <f t="shared" si="67"/>
        <v>102.1</v>
      </c>
      <c r="N301" s="324"/>
      <c r="O301" s="133">
        <v>102.1</v>
      </c>
      <c r="P301" s="134"/>
      <c r="Q301" s="319">
        <f>SUM(S301:T301)</f>
        <v>0</v>
      </c>
      <c r="R301" s="325"/>
      <c r="S301" s="133"/>
      <c r="T301" s="435"/>
      <c r="U301" s="134"/>
      <c r="V301" s="319">
        <f>SUM(W301:X301)</f>
        <v>0</v>
      </c>
      <c r="W301" s="133"/>
      <c r="X301" s="133"/>
      <c r="Y301" s="134">
        <f>SUM(Z301:AA301)</f>
        <v>0</v>
      </c>
      <c r="Z301" s="133"/>
      <c r="AA301" s="133"/>
      <c r="AB301" s="124"/>
      <c r="AC301" s="234"/>
    </row>
    <row r="302" spans="1:29" ht="66" hidden="1" customHeight="1" x14ac:dyDescent="0.25">
      <c r="B302" s="353" t="s">
        <v>361</v>
      </c>
      <c r="C302" s="348"/>
      <c r="D302" s="350" t="s">
        <v>18</v>
      </c>
      <c r="E302" s="347" t="s">
        <v>16</v>
      </c>
      <c r="F302" s="347" t="s">
        <v>12</v>
      </c>
      <c r="G302" s="354" t="s">
        <v>359</v>
      </c>
      <c r="H302" s="302"/>
      <c r="I302" s="302"/>
      <c r="J302" s="338"/>
      <c r="K302" s="324"/>
      <c r="L302" s="133"/>
      <c r="M302" s="319">
        <f t="shared" si="67"/>
        <v>3532</v>
      </c>
      <c r="N302" s="324"/>
      <c r="O302" s="133">
        <v>3532</v>
      </c>
      <c r="P302" s="134"/>
      <c r="Q302" s="319"/>
      <c r="R302" s="325"/>
      <c r="S302" s="133"/>
      <c r="T302" s="435"/>
      <c r="U302" s="134"/>
      <c r="V302" s="319"/>
      <c r="W302" s="133"/>
      <c r="X302" s="133"/>
      <c r="Y302" s="134"/>
      <c r="Z302" s="133"/>
      <c r="AA302" s="133"/>
      <c r="AB302" s="124"/>
      <c r="AC302" s="234"/>
    </row>
    <row r="303" spans="1:29" ht="62.25" hidden="1" customHeight="1" x14ac:dyDescent="0.25">
      <c r="A303" s="34">
        <v>540</v>
      </c>
      <c r="B303" s="348" t="s">
        <v>358</v>
      </c>
      <c r="C303" s="348"/>
      <c r="D303" s="350" t="s">
        <v>18</v>
      </c>
      <c r="E303" s="347" t="s">
        <v>16</v>
      </c>
      <c r="F303" s="347" t="s">
        <v>12</v>
      </c>
      <c r="G303" s="354" t="s">
        <v>319</v>
      </c>
      <c r="H303" s="252"/>
      <c r="I303" s="252"/>
      <c r="J303" s="381">
        <f t="shared" ref="J303:P303" si="79">SUM(J304:J316)</f>
        <v>0</v>
      </c>
      <c r="K303" s="252">
        <f t="shared" si="79"/>
        <v>0</v>
      </c>
      <c r="L303" s="252">
        <f t="shared" si="79"/>
        <v>0</v>
      </c>
      <c r="M303" s="253">
        <f t="shared" si="79"/>
        <v>801.5</v>
      </c>
      <c r="N303" s="252">
        <f t="shared" si="79"/>
        <v>0</v>
      </c>
      <c r="O303" s="252">
        <f t="shared" si="79"/>
        <v>801.5</v>
      </c>
      <c r="P303" s="250">
        <f t="shared" si="79"/>
        <v>0</v>
      </c>
      <c r="Q303" s="253">
        <f t="shared" ref="Q303:AB303" si="80">SUM(Q304:Q316)</f>
        <v>0</v>
      </c>
      <c r="R303" s="251"/>
      <c r="S303" s="252">
        <f>SUM(S304:S316)</f>
        <v>0</v>
      </c>
      <c r="T303" s="252">
        <f>SUM(T304:T316)</f>
        <v>0</v>
      </c>
      <c r="U303" s="250">
        <f>SUM(U304:U316)</f>
        <v>0</v>
      </c>
      <c r="V303" s="253">
        <f t="shared" si="80"/>
        <v>0</v>
      </c>
      <c r="W303" s="252">
        <f t="shared" si="80"/>
        <v>0</v>
      </c>
      <c r="X303" s="252">
        <f t="shared" si="80"/>
        <v>0</v>
      </c>
      <c r="Y303" s="250">
        <f t="shared" si="80"/>
        <v>0</v>
      </c>
      <c r="Z303" s="252">
        <f t="shared" si="80"/>
        <v>0</v>
      </c>
      <c r="AA303" s="252">
        <f t="shared" si="80"/>
        <v>0</v>
      </c>
      <c r="AB303" s="214">
        <f t="shared" si="80"/>
        <v>0</v>
      </c>
      <c r="AC303" s="234"/>
    </row>
    <row r="304" spans="1:29" ht="15" hidden="1" customHeight="1" outlineLevel="1" x14ac:dyDescent="0.25">
      <c r="B304" s="436" t="s">
        <v>88</v>
      </c>
      <c r="C304" s="348"/>
      <c r="D304" s="350" t="s">
        <v>18</v>
      </c>
      <c r="E304" s="347" t="s">
        <v>16</v>
      </c>
      <c r="F304" s="347" t="s">
        <v>12</v>
      </c>
      <c r="G304" s="354" t="s">
        <v>319</v>
      </c>
      <c r="H304" s="302"/>
      <c r="I304" s="302"/>
      <c r="J304" s="338"/>
      <c r="K304" s="324"/>
      <c r="L304" s="133"/>
      <c r="M304" s="319">
        <f t="shared" si="67"/>
        <v>0</v>
      </c>
      <c r="N304" s="324"/>
      <c r="O304" s="133"/>
      <c r="P304" s="134"/>
      <c r="Q304" s="319">
        <f t="shared" ref="Q304:Q316" si="81">SUM(S304:T304)</f>
        <v>0</v>
      </c>
      <c r="R304" s="325"/>
      <c r="S304" s="133"/>
      <c r="T304" s="133"/>
      <c r="U304" s="134"/>
      <c r="V304" s="319">
        <f t="shared" ref="V304:V316" si="82">SUM(W304:X304)</f>
        <v>0</v>
      </c>
      <c r="W304" s="133"/>
      <c r="X304" s="133"/>
      <c r="Y304" s="134">
        <f t="shared" ref="Y304:Y316" si="83">SUM(Z304:AA304)</f>
        <v>0</v>
      </c>
      <c r="Z304" s="133"/>
      <c r="AA304" s="133"/>
      <c r="AB304" s="124">
        <f t="shared" ref="AB304:AB316" si="84">SUM(AC304:AD304)</f>
        <v>0</v>
      </c>
      <c r="AC304" s="234"/>
    </row>
    <row r="305" spans="2:29" s="1" customFormat="1" ht="15" hidden="1" customHeight="1" outlineLevel="1" x14ac:dyDescent="0.25">
      <c r="B305" s="436" t="s">
        <v>89</v>
      </c>
      <c r="C305" s="348"/>
      <c r="D305" s="350" t="s">
        <v>18</v>
      </c>
      <c r="E305" s="347" t="s">
        <v>16</v>
      </c>
      <c r="F305" s="347" t="s">
        <v>12</v>
      </c>
      <c r="G305" s="354" t="s">
        <v>319</v>
      </c>
      <c r="H305" s="302"/>
      <c r="I305" s="302"/>
      <c r="J305" s="338"/>
      <c r="K305" s="324"/>
      <c r="L305" s="133"/>
      <c r="M305" s="319">
        <f t="shared" si="67"/>
        <v>200</v>
      </c>
      <c r="N305" s="324"/>
      <c r="O305" s="133">
        <v>200</v>
      </c>
      <c r="P305" s="134"/>
      <c r="Q305" s="319">
        <f t="shared" si="81"/>
        <v>0</v>
      </c>
      <c r="R305" s="325"/>
      <c r="S305" s="133"/>
      <c r="T305" s="133"/>
      <c r="U305" s="134"/>
      <c r="V305" s="319">
        <f t="shared" si="82"/>
        <v>0</v>
      </c>
      <c r="W305" s="133"/>
      <c r="X305" s="133"/>
      <c r="Y305" s="134">
        <f t="shared" si="83"/>
        <v>0</v>
      </c>
      <c r="Z305" s="133"/>
      <c r="AA305" s="133"/>
      <c r="AB305" s="124">
        <f t="shared" si="84"/>
        <v>0</v>
      </c>
      <c r="AC305" s="234"/>
    </row>
    <row r="306" spans="2:29" s="1" customFormat="1" ht="15" hidden="1" customHeight="1" outlineLevel="1" x14ac:dyDescent="0.25">
      <c r="B306" s="436" t="s">
        <v>90</v>
      </c>
      <c r="C306" s="348"/>
      <c r="D306" s="350" t="s">
        <v>18</v>
      </c>
      <c r="E306" s="347" t="s">
        <v>16</v>
      </c>
      <c r="F306" s="347" t="s">
        <v>12</v>
      </c>
      <c r="G306" s="354" t="s">
        <v>319</v>
      </c>
      <c r="H306" s="302"/>
      <c r="I306" s="302"/>
      <c r="J306" s="338"/>
      <c r="K306" s="324"/>
      <c r="L306" s="133"/>
      <c r="M306" s="319">
        <f t="shared" si="67"/>
        <v>0</v>
      </c>
      <c r="N306" s="324"/>
      <c r="O306" s="133"/>
      <c r="P306" s="134"/>
      <c r="Q306" s="319">
        <f t="shared" si="81"/>
        <v>0</v>
      </c>
      <c r="R306" s="325"/>
      <c r="S306" s="133"/>
      <c r="T306" s="133"/>
      <c r="U306" s="134"/>
      <c r="V306" s="319">
        <f t="shared" si="82"/>
        <v>0</v>
      </c>
      <c r="W306" s="133"/>
      <c r="X306" s="133"/>
      <c r="Y306" s="134">
        <f t="shared" si="83"/>
        <v>0</v>
      </c>
      <c r="Z306" s="133"/>
      <c r="AA306" s="133"/>
      <c r="AB306" s="124">
        <f t="shared" si="84"/>
        <v>0</v>
      </c>
      <c r="AC306" s="234"/>
    </row>
    <row r="307" spans="2:29" s="1" customFormat="1" ht="15" hidden="1" customHeight="1" outlineLevel="1" x14ac:dyDescent="0.25">
      <c r="B307" s="436" t="s">
        <v>91</v>
      </c>
      <c r="C307" s="348"/>
      <c r="D307" s="350" t="s">
        <v>18</v>
      </c>
      <c r="E307" s="347" t="s">
        <v>16</v>
      </c>
      <c r="F307" s="347" t="s">
        <v>12</v>
      </c>
      <c r="G307" s="354" t="s">
        <v>319</v>
      </c>
      <c r="H307" s="302"/>
      <c r="I307" s="302"/>
      <c r="J307" s="338"/>
      <c r="K307" s="324"/>
      <c r="L307" s="133"/>
      <c r="M307" s="319">
        <f t="shared" si="67"/>
        <v>0</v>
      </c>
      <c r="N307" s="324"/>
      <c r="O307" s="133"/>
      <c r="P307" s="134"/>
      <c r="Q307" s="319">
        <f t="shared" si="81"/>
        <v>0</v>
      </c>
      <c r="R307" s="325"/>
      <c r="S307" s="133"/>
      <c r="T307" s="133"/>
      <c r="U307" s="134"/>
      <c r="V307" s="319">
        <f t="shared" si="82"/>
        <v>0</v>
      </c>
      <c r="W307" s="133"/>
      <c r="X307" s="133"/>
      <c r="Y307" s="134">
        <f t="shared" si="83"/>
        <v>0</v>
      </c>
      <c r="Z307" s="133"/>
      <c r="AA307" s="133"/>
      <c r="AB307" s="124">
        <f t="shared" si="84"/>
        <v>0</v>
      </c>
      <c r="AC307" s="234"/>
    </row>
    <row r="308" spans="2:29" s="1" customFormat="1" ht="15" hidden="1" customHeight="1" outlineLevel="1" x14ac:dyDescent="0.25">
      <c r="B308" s="436" t="s">
        <v>92</v>
      </c>
      <c r="C308" s="348"/>
      <c r="D308" s="350" t="s">
        <v>18</v>
      </c>
      <c r="E308" s="347" t="s">
        <v>16</v>
      </c>
      <c r="F308" s="347" t="s">
        <v>12</v>
      </c>
      <c r="G308" s="354" t="s">
        <v>319</v>
      </c>
      <c r="H308" s="302"/>
      <c r="I308" s="302"/>
      <c r="J308" s="338"/>
      <c r="K308" s="324"/>
      <c r="L308" s="133"/>
      <c r="M308" s="319">
        <f t="shared" si="67"/>
        <v>0</v>
      </c>
      <c r="N308" s="324"/>
      <c r="O308" s="133"/>
      <c r="P308" s="134"/>
      <c r="Q308" s="319">
        <f t="shared" si="81"/>
        <v>0</v>
      </c>
      <c r="R308" s="325"/>
      <c r="S308" s="133"/>
      <c r="T308" s="133"/>
      <c r="U308" s="134"/>
      <c r="V308" s="319">
        <f t="shared" si="82"/>
        <v>0</v>
      </c>
      <c r="W308" s="133"/>
      <c r="X308" s="133"/>
      <c r="Y308" s="134">
        <f t="shared" si="83"/>
        <v>0</v>
      </c>
      <c r="Z308" s="133"/>
      <c r="AA308" s="133"/>
      <c r="AB308" s="124">
        <f t="shared" si="84"/>
        <v>0</v>
      </c>
      <c r="AC308" s="234"/>
    </row>
    <row r="309" spans="2:29" s="1" customFormat="1" ht="15" hidden="1" customHeight="1" outlineLevel="1" x14ac:dyDescent="0.25">
      <c r="B309" s="436" t="s">
        <v>93</v>
      </c>
      <c r="C309" s="348"/>
      <c r="D309" s="350" t="s">
        <v>18</v>
      </c>
      <c r="E309" s="347" t="s">
        <v>16</v>
      </c>
      <c r="F309" s="347" t="s">
        <v>12</v>
      </c>
      <c r="G309" s="354" t="s">
        <v>319</v>
      </c>
      <c r="H309" s="302"/>
      <c r="I309" s="302"/>
      <c r="J309" s="338"/>
      <c r="K309" s="324"/>
      <c r="L309" s="133"/>
      <c r="M309" s="319">
        <f t="shared" si="67"/>
        <v>0</v>
      </c>
      <c r="N309" s="324"/>
      <c r="O309" s="133"/>
      <c r="P309" s="134"/>
      <c r="Q309" s="319">
        <f t="shared" si="81"/>
        <v>0</v>
      </c>
      <c r="R309" s="325"/>
      <c r="S309" s="133"/>
      <c r="T309" s="133"/>
      <c r="U309" s="134"/>
      <c r="V309" s="319">
        <f t="shared" si="82"/>
        <v>0</v>
      </c>
      <c r="W309" s="133"/>
      <c r="X309" s="133"/>
      <c r="Y309" s="134">
        <f t="shared" si="83"/>
        <v>0</v>
      </c>
      <c r="Z309" s="133"/>
      <c r="AA309" s="133"/>
      <c r="AB309" s="124">
        <f t="shared" si="84"/>
        <v>0</v>
      </c>
      <c r="AC309" s="234"/>
    </row>
    <row r="310" spans="2:29" s="1" customFormat="1" ht="15" hidden="1" customHeight="1" outlineLevel="1" x14ac:dyDescent="0.25">
      <c r="B310" s="436" t="s">
        <v>94</v>
      </c>
      <c r="C310" s="348"/>
      <c r="D310" s="350" t="s">
        <v>18</v>
      </c>
      <c r="E310" s="347" t="s">
        <v>16</v>
      </c>
      <c r="F310" s="347" t="s">
        <v>12</v>
      </c>
      <c r="G310" s="354" t="s">
        <v>319</v>
      </c>
      <c r="H310" s="302"/>
      <c r="I310" s="302"/>
      <c r="J310" s="338"/>
      <c r="K310" s="324"/>
      <c r="L310" s="133"/>
      <c r="M310" s="319">
        <f t="shared" si="67"/>
        <v>0</v>
      </c>
      <c r="N310" s="324"/>
      <c r="O310" s="133"/>
      <c r="P310" s="134"/>
      <c r="Q310" s="319">
        <f t="shared" si="81"/>
        <v>0</v>
      </c>
      <c r="R310" s="325"/>
      <c r="S310" s="133"/>
      <c r="T310" s="133"/>
      <c r="U310" s="134"/>
      <c r="V310" s="319">
        <f t="shared" si="82"/>
        <v>0</v>
      </c>
      <c r="W310" s="133"/>
      <c r="X310" s="133"/>
      <c r="Y310" s="134">
        <f t="shared" si="83"/>
        <v>0</v>
      </c>
      <c r="Z310" s="133"/>
      <c r="AA310" s="133"/>
      <c r="AB310" s="124">
        <f t="shared" si="84"/>
        <v>0</v>
      </c>
      <c r="AC310" s="234"/>
    </row>
    <row r="311" spans="2:29" s="1" customFormat="1" ht="15" hidden="1" customHeight="1" outlineLevel="1" x14ac:dyDescent="0.25">
      <c r="B311" s="436" t="s">
        <v>95</v>
      </c>
      <c r="C311" s="348"/>
      <c r="D311" s="350" t="s">
        <v>18</v>
      </c>
      <c r="E311" s="347" t="s">
        <v>16</v>
      </c>
      <c r="F311" s="347" t="s">
        <v>12</v>
      </c>
      <c r="G311" s="354" t="s">
        <v>319</v>
      </c>
      <c r="H311" s="302"/>
      <c r="I311" s="302"/>
      <c r="J311" s="338"/>
      <c r="K311" s="324"/>
      <c r="L311" s="133"/>
      <c r="M311" s="319">
        <f t="shared" si="67"/>
        <v>401.5</v>
      </c>
      <c r="N311" s="324"/>
      <c r="O311" s="133">
        <v>401.5</v>
      </c>
      <c r="P311" s="134"/>
      <c r="Q311" s="319">
        <f t="shared" si="81"/>
        <v>0</v>
      </c>
      <c r="R311" s="325"/>
      <c r="S311" s="133"/>
      <c r="T311" s="133"/>
      <c r="U311" s="134"/>
      <c r="V311" s="319">
        <f t="shared" si="82"/>
        <v>0</v>
      </c>
      <c r="W311" s="133"/>
      <c r="X311" s="133"/>
      <c r="Y311" s="134">
        <f t="shared" si="83"/>
        <v>0</v>
      </c>
      <c r="Z311" s="133"/>
      <c r="AA311" s="133"/>
      <c r="AB311" s="124">
        <f t="shared" si="84"/>
        <v>0</v>
      </c>
      <c r="AC311" s="234"/>
    </row>
    <row r="312" spans="2:29" s="1" customFormat="1" ht="15" hidden="1" customHeight="1" outlineLevel="1" x14ac:dyDescent="0.25">
      <c r="B312" s="436" t="s">
        <v>96</v>
      </c>
      <c r="C312" s="348"/>
      <c r="D312" s="350" t="s">
        <v>18</v>
      </c>
      <c r="E312" s="347" t="s">
        <v>16</v>
      </c>
      <c r="F312" s="347" t="s">
        <v>12</v>
      </c>
      <c r="G312" s="354" t="s">
        <v>319</v>
      </c>
      <c r="H312" s="302"/>
      <c r="I312" s="302"/>
      <c r="J312" s="338"/>
      <c r="K312" s="324"/>
      <c r="L312" s="133"/>
      <c r="M312" s="319">
        <f t="shared" ref="M312:M382" si="85">SUM(N312:O312)</f>
        <v>0</v>
      </c>
      <c r="N312" s="324"/>
      <c r="O312" s="133"/>
      <c r="P312" s="134"/>
      <c r="Q312" s="319">
        <f t="shared" si="81"/>
        <v>0</v>
      </c>
      <c r="R312" s="325"/>
      <c r="S312" s="133"/>
      <c r="T312" s="133"/>
      <c r="U312" s="134"/>
      <c r="V312" s="319">
        <f t="shared" si="82"/>
        <v>0</v>
      </c>
      <c r="W312" s="133"/>
      <c r="X312" s="133"/>
      <c r="Y312" s="134">
        <f t="shared" si="83"/>
        <v>0</v>
      </c>
      <c r="Z312" s="133"/>
      <c r="AA312" s="133"/>
      <c r="AB312" s="124">
        <f t="shared" si="84"/>
        <v>0</v>
      </c>
      <c r="AC312" s="234"/>
    </row>
    <row r="313" spans="2:29" s="1" customFormat="1" ht="15" hidden="1" customHeight="1" outlineLevel="1" x14ac:dyDescent="0.25">
      <c r="B313" s="436" t="s">
        <v>97</v>
      </c>
      <c r="C313" s="348"/>
      <c r="D313" s="350" t="s">
        <v>18</v>
      </c>
      <c r="E313" s="347" t="s">
        <v>16</v>
      </c>
      <c r="F313" s="347" t="s">
        <v>12</v>
      </c>
      <c r="G313" s="354" t="s">
        <v>319</v>
      </c>
      <c r="H313" s="302"/>
      <c r="I313" s="302"/>
      <c r="J313" s="338"/>
      <c r="K313" s="324"/>
      <c r="L313" s="133"/>
      <c r="M313" s="319">
        <f t="shared" si="85"/>
        <v>0</v>
      </c>
      <c r="N313" s="324"/>
      <c r="O313" s="133"/>
      <c r="P313" s="134"/>
      <c r="Q313" s="319">
        <f t="shared" si="81"/>
        <v>0</v>
      </c>
      <c r="R313" s="325"/>
      <c r="S313" s="133"/>
      <c r="T313" s="133"/>
      <c r="U313" s="134"/>
      <c r="V313" s="319">
        <f t="shared" si="82"/>
        <v>0</v>
      </c>
      <c r="W313" s="133"/>
      <c r="X313" s="133"/>
      <c r="Y313" s="134">
        <f t="shared" si="83"/>
        <v>0</v>
      </c>
      <c r="Z313" s="133"/>
      <c r="AA313" s="133"/>
      <c r="AB313" s="124">
        <f t="shared" si="84"/>
        <v>0</v>
      </c>
      <c r="AC313" s="234"/>
    </row>
    <row r="314" spans="2:29" s="1" customFormat="1" ht="15" hidden="1" customHeight="1" outlineLevel="1" x14ac:dyDescent="0.25">
      <c r="B314" s="348" t="s">
        <v>98</v>
      </c>
      <c r="C314" s="348"/>
      <c r="D314" s="350" t="s">
        <v>18</v>
      </c>
      <c r="E314" s="347" t="s">
        <v>16</v>
      </c>
      <c r="F314" s="347" t="s">
        <v>12</v>
      </c>
      <c r="G314" s="354" t="s">
        <v>319</v>
      </c>
      <c r="H314" s="302"/>
      <c r="I314" s="302"/>
      <c r="J314" s="338"/>
      <c r="K314" s="324"/>
      <c r="L314" s="133"/>
      <c r="M314" s="319">
        <f t="shared" si="85"/>
        <v>0</v>
      </c>
      <c r="N314" s="324"/>
      <c r="O314" s="133"/>
      <c r="P314" s="134"/>
      <c r="Q314" s="319">
        <f t="shared" si="81"/>
        <v>0</v>
      </c>
      <c r="R314" s="325"/>
      <c r="S314" s="133"/>
      <c r="T314" s="133"/>
      <c r="U314" s="134"/>
      <c r="V314" s="319">
        <f t="shared" si="82"/>
        <v>0</v>
      </c>
      <c r="W314" s="133"/>
      <c r="X314" s="133"/>
      <c r="Y314" s="134">
        <f t="shared" si="83"/>
        <v>0</v>
      </c>
      <c r="Z314" s="133"/>
      <c r="AA314" s="133"/>
      <c r="AB314" s="124">
        <f t="shared" si="84"/>
        <v>0</v>
      </c>
      <c r="AC314" s="234"/>
    </row>
    <row r="315" spans="2:29" s="1" customFormat="1" ht="15" hidden="1" customHeight="1" outlineLevel="1" x14ac:dyDescent="0.25">
      <c r="B315" s="436" t="s">
        <v>99</v>
      </c>
      <c r="C315" s="348"/>
      <c r="D315" s="350" t="s">
        <v>18</v>
      </c>
      <c r="E315" s="347" t="s">
        <v>16</v>
      </c>
      <c r="F315" s="347" t="s">
        <v>12</v>
      </c>
      <c r="G315" s="354" t="s">
        <v>319</v>
      </c>
      <c r="H315" s="302"/>
      <c r="I315" s="302"/>
      <c r="J315" s="338"/>
      <c r="K315" s="324"/>
      <c r="L315" s="133"/>
      <c r="M315" s="319">
        <f t="shared" si="85"/>
        <v>0</v>
      </c>
      <c r="N315" s="324"/>
      <c r="O315" s="133"/>
      <c r="P315" s="134"/>
      <c r="Q315" s="319">
        <f t="shared" si="81"/>
        <v>0</v>
      </c>
      <c r="R315" s="325"/>
      <c r="S315" s="133"/>
      <c r="T315" s="133"/>
      <c r="U315" s="134"/>
      <c r="V315" s="319">
        <f t="shared" si="82"/>
        <v>0</v>
      </c>
      <c r="W315" s="133"/>
      <c r="X315" s="133"/>
      <c r="Y315" s="134">
        <f t="shared" si="83"/>
        <v>0</v>
      </c>
      <c r="Z315" s="133"/>
      <c r="AA315" s="133"/>
      <c r="AB315" s="124">
        <f t="shared" si="84"/>
        <v>0</v>
      </c>
      <c r="AC315" s="234"/>
    </row>
    <row r="316" spans="2:29" s="1" customFormat="1" ht="15" hidden="1" customHeight="1" outlineLevel="1" x14ac:dyDescent="0.25">
      <c r="B316" s="436" t="s">
        <v>100</v>
      </c>
      <c r="C316" s="348"/>
      <c r="D316" s="350" t="s">
        <v>18</v>
      </c>
      <c r="E316" s="347" t="s">
        <v>16</v>
      </c>
      <c r="F316" s="347" t="s">
        <v>12</v>
      </c>
      <c r="G316" s="354" t="s">
        <v>319</v>
      </c>
      <c r="H316" s="302"/>
      <c r="I316" s="302"/>
      <c r="J316" s="338"/>
      <c r="K316" s="324"/>
      <c r="L316" s="133"/>
      <c r="M316" s="319">
        <f t="shared" si="85"/>
        <v>200</v>
      </c>
      <c r="N316" s="324"/>
      <c r="O316" s="133">
        <v>200</v>
      </c>
      <c r="P316" s="134"/>
      <c r="Q316" s="319">
        <f t="shared" si="81"/>
        <v>0</v>
      </c>
      <c r="R316" s="325"/>
      <c r="S316" s="133"/>
      <c r="T316" s="133"/>
      <c r="U316" s="134"/>
      <c r="V316" s="319">
        <f t="shared" si="82"/>
        <v>0</v>
      </c>
      <c r="W316" s="133"/>
      <c r="X316" s="133"/>
      <c r="Y316" s="134">
        <f t="shared" si="83"/>
        <v>0</v>
      </c>
      <c r="Z316" s="133"/>
      <c r="AA316" s="133"/>
      <c r="AB316" s="124">
        <f t="shared" si="84"/>
        <v>0</v>
      </c>
      <c r="AC316" s="234"/>
    </row>
    <row r="317" spans="2:29" s="1" customFormat="1" ht="87" customHeight="1" outlineLevel="1" x14ac:dyDescent="0.25">
      <c r="B317" s="353" t="s">
        <v>591</v>
      </c>
      <c r="C317" s="348"/>
      <c r="D317" s="350"/>
      <c r="E317" s="347"/>
      <c r="F317" s="347"/>
      <c r="G317" s="354"/>
      <c r="H317" s="302"/>
      <c r="I317" s="302"/>
      <c r="J317" s="338"/>
      <c r="K317" s="324"/>
      <c r="L317" s="133"/>
      <c r="M317" s="319"/>
      <c r="N317" s="324"/>
      <c r="O317" s="133"/>
      <c r="P317" s="134"/>
      <c r="Q317" s="319"/>
      <c r="R317" s="325"/>
      <c r="S317" s="133"/>
      <c r="T317" s="337">
        <v>2304</v>
      </c>
      <c r="U317" s="134"/>
      <c r="V317" s="319"/>
      <c r="W317" s="133"/>
      <c r="X317" s="337">
        <v>2304</v>
      </c>
      <c r="Y317" s="134"/>
      <c r="Z317" s="133"/>
      <c r="AA317" s="337">
        <v>2304</v>
      </c>
      <c r="AB317" s="124"/>
      <c r="AC317" s="234"/>
    </row>
    <row r="318" spans="2:29" s="1" customFormat="1" ht="62.25" customHeight="1" x14ac:dyDescent="0.25">
      <c r="B318" s="353" t="s">
        <v>270</v>
      </c>
      <c r="C318" s="348"/>
      <c r="D318" s="350" t="s">
        <v>18</v>
      </c>
      <c r="E318" s="347" t="s">
        <v>16</v>
      </c>
      <c r="F318" s="347" t="s">
        <v>12</v>
      </c>
      <c r="G318" s="354" t="s">
        <v>255</v>
      </c>
      <c r="H318" s="252">
        <f>SUM(H319:H333)</f>
        <v>124251.20000000001</v>
      </c>
      <c r="I318" s="252">
        <f>SUM(I319:I333)</f>
        <v>0</v>
      </c>
      <c r="J318" s="252">
        <v>130270.8</v>
      </c>
      <c r="K318" s="252">
        <f>SUM(K319:K332)</f>
        <v>293784.60000000003</v>
      </c>
      <c r="L318" s="252">
        <f>SUM(L319:L332)</f>
        <v>0</v>
      </c>
      <c r="M318" s="253">
        <f>SUM(M319:M332)</f>
        <v>295637.49999999994</v>
      </c>
      <c r="N318" s="252">
        <f>SUM(N319:N332)</f>
        <v>295637.49999999994</v>
      </c>
      <c r="O318" s="252">
        <f>SUM(O319:O332)</f>
        <v>0</v>
      </c>
      <c r="P318" s="250">
        <f>SUM(P319:P355)</f>
        <v>163756.5</v>
      </c>
      <c r="Q318" s="250">
        <f>SUM(Q319:Q332)</f>
        <v>0</v>
      </c>
      <c r="R318" s="251">
        <f>SUM(R319:R333)</f>
        <v>0</v>
      </c>
      <c r="S318" s="252">
        <f>SUM(S319:S332)</f>
        <v>0</v>
      </c>
      <c r="T318" s="252">
        <f>SUM(T319:T333)</f>
        <v>0</v>
      </c>
      <c r="U318" s="250">
        <f>SUM(U319:U355)</f>
        <v>189210.40000000005</v>
      </c>
      <c r="V318" s="253">
        <f>SUM(V319:V332)</f>
        <v>0</v>
      </c>
      <c r="W318" s="252">
        <f>SUM(W319:W333)</f>
        <v>0</v>
      </c>
      <c r="X318" s="252">
        <f>SUM(X319:X333)</f>
        <v>0</v>
      </c>
      <c r="Y318" s="250">
        <f>SUM(Y319:Y355)</f>
        <v>189210.40000000005</v>
      </c>
      <c r="Z318" s="252">
        <f>SUM(Z319:Z333)</f>
        <v>0</v>
      </c>
      <c r="AA318" s="252">
        <f>SUM(AA319:AA332)</f>
        <v>0</v>
      </c>
      <c r="AB318" s="214">
        <f>SUM(AB319:AB332)</f>
        <v>0</v>
      </c>
      <c r="AC318" s="234">
        <v>311600</v>
      </c>
    </row>
    <row r="319" spans="2:29" s="1" customFormat="1" ht="19.5" customHeight="1" outlineLevel="1" x14ac:dyDescent="0.25">
      <c r="B319" s="436" t="s">
        <v>88</v>
      </c>
      <c r="C319" s="348"/>
      <c r="D319" s="350" t="s">
        <v>18</v>
      </c>
      <c r="E319" s="347" t="s">
        <v>16</v>
      </c>
      <c r="F319" s="347" t="s">
        <v>12</v>
      </c>
      <c r="G319" s="354" t="s">
        <v>255</v>
      </c>
      <c r="H319" s="133">
        <v>8421.9</v>
      </c>
      <c r="I319" s="133"/>
      <c r="J319" s="133"/>
      <c r="K319" s="437">
        <v>24474.1</v>
      </c>
      <c r="L319" s="133"/>
      <c r="M319" s="319">
        <f t="shared" si="85"/>
        <v>24474.1</v>
      </c>
      <c r="N319" s="324">
        <v>24474.1</v>
      </c>
      <c r="O319" s="133"/>
      <c r="P319" s="379">
        <v>8294.5</v>
      </c>
      <c r="Q319" s="390"/>
      <c r="R319" s="380"/>
      <c r="S319" s="133"/>
      <c r="T319" s="133"/>
      <c r="U319" s="379">
        <v>9225.7000000000007</v>
      </c>
      <c r="V319" s="319"/>
      <c r="W319" s="133"/>
      <c r="X319" s="133"/>
      <c r="Y319" s="379">
        <v>9225.7000000000007</v>
      </c>
      <c r="Z319" s="302"/>
      <c r="AA319" s="133"/>
      <c r="AB319" s="124"/>
      <c r="AC319" s="234"/>
    </row>
    <row r="320" spans="2:29" s="1" customFormat="1" ht="19.5" customHeight="1" outlineLevel="1" x14ac:dyDescent="0.25">
      <c r="B320" s="436" t="s">
        <v>89</v>
      </c>
      <c r="C320" s="348"/>
      <c r="D320" s="350" t="s">
        <v>18</v>
      </c>
      <c r="E320" s="347" t="s">
        <v>16</v>
      </c>
      <c r="F320" s="347" t="s">
        <v>12</v>
      </c>
      <c r="G320" s="354" t="s">
        <v>255</v>
      </c>
      <c r="H320" s="133">
        <v>7301.1</v>
      </c>
      <c r="I320" s="133"/>
      <c r="J320" s="133"/>
      <c r="K320" s="437">
        <v>19741.3</v>
      </c>
      <c r="L320" s="133"/>
      <c r="M320" s="319">
        <f t="shared" si="85"/>
        <v>19741.400000000001</v>
      </c>
      <c r="N320" s="324">
        <v>19741.400000000001</v>
      </c>
      <c r="O320" s="133"/>
      <c r="P320" s="379">
        <v>15052.1</v>
      </c>
      <c r="Q320" s="390"/>
      <c r="R320" s="380"/>
      <c r="S320" s="133"/>
      <c r="T320" s="133"/>
      <c r="U320" s="379">
        <v>18101.900000000001</v>
      </c>
      <c r="V320" s="319"/>
      <c r="W320" s="133"/>
      <c r="X320" s="133"/>
      <c r="Y320" s="379">
        <v>18101.900000000001</v>
      </c>
      <c r="Z320" s="302"/>
      <c r="AA320" s="133"/>
      <c r="AB320" s="124"/>
      <c r="AC320" s="234"/>
    </row>
    <row r="321" spans="2:29" s="1" customFormat="1" ht="19.5" customHeight="1" outlineLevel="1" x14ac:dyDescent="0.25">
      <c r="B321" s="436" t="s">
        <v>90</v>
      </c>
      <c r="C321" s="348"/>
      <c r="D321" s="350" t="s">
        <v>18</v>
      </c>
      <c r="E321" s="347" t="s">
        <v>16</v>
      </c>
      <c r="F321" s="347" t="s">
        <v>12</v>
      </c>
      <c r="G321" s="354" t="s">
        <v>255</v>
      </c>
      <c r="H321" s="133">
        <v>7824.4</v>
      </c>
      <c r="I321" s="133"/>
      <c r="J321" s="133"/>
      <c r="K321" s="437">
        <v>18867.7</v>
      </c>
      <c r="L321" s="133"/>
      <c r="M321" s="319">
        <f t="shared" si="85"/>
        <v>19019.900000000001</v>
      </c>
      <c r="N321" s="324">
        <v>19019.900000000001</v>
      </c>
      <c r="O321" s="133"/>
      <c r="P321" s="379">
        <v>8445.6</v>
      </c>
      <c r="Q321" s="390"/>
      <c r="R321" s="380"/>
      <c r="S321" s="133"/>
      <c r="T321" s="133"/>
      <c r="U321" s="379">
        <v>10056.5</v>
      </c>
      <c r="V321" s="319"/>
      <c r="W321" s="133"/>
      <c r="X321" s="133"/>
      <c r="Y321" s="379">
        <v>10056.5</v>
      </c>
      <c r="Z321" s="302"/>
      <c r="AA321" s="133"/>
      <c r="AB321" s="124"/>
      <c r="AC321" s="234"/>
    </row>
    <row r="322" spans="2:29" s="1" customFormat="1" ht="19.5" customHeight="1" outlineLevel="1" x14ac:dyDescent="0.25">
      <c r="B322" s="436" t="s">
        <v>91</v>
      </c>
      <c r="C322" s="348"/>
      <c r="D322" s="350" t="s">
        <v>18</v>
      </c>
      <c r="E322" s="347" t="s">
        <v>16</v>
      </c>
      <c r="F322" s="347" t="s">
        <v>12</v>
      </c>
      <c r="G322" s="354" t="s">
        <v>255</v>
      </c>
      <c r="H322" s="133">
        <v>6869.3</v>
      </c>
      <c r="I322" s="133"/>
      <c r="J322" s="133"/>
      <c r="K322" s="437">
        <v>19406.5</v>
      </c>
      <c r="L322" s="133"/>
      <c r="M322" s="319">
        <f t="shared" si="85"/>
        <v>19558.7</v>
      </c>
      <c r="N322" s="324">
        <v>19558.7</v>
      </c>
      <c r="O322" s="133"/>
      <c r="P322" s="379">
        <v>7913.6</v>
      </c>
      <c r="Q322" s="390"/>
      <c r="R322" s="380"/>
      <c r="S322" s="133"/>
      <c r="T322" s="133"/>
      <c r="U322" s="379">
        <v>8680.5</v>
      </c>
      <c r="V322" s="319"/>
      <c r="W322" s="133"/>
      <c r="X322" s="133"/>
      <c r="Y322" s="379">
        <v>8680.5</v>
      </c>
      <c r="Z322" s="302"/>
      <c r="AA322" s="133"/>
      <c r="AB322" s="124"/>
      <c r="AC322" s="234"/>
    </row>
    <row r="323" spans="2:29" s="1" customFormat="1" ht="19.5" customHeight="1" outlineLevel="1" x14ac:dyDescent="0.25">
      <c r="B323" s="436" t="s">
        <v>92</v>
      </c>
      <c r="C323" s="348"/>
      <c r="D323" s="350" t="s">
        <v>18</v>
      </c>
      <c r="E323" s="347" t="s">
        <v>16</v>
      </c>
      <c r="F323" s="347" t="s">
        <v>12</v>
      </c>
      <c r="G323" s="354" t="s">
        <v>255</v>
      </c>
      <c r="H323" s="133">
        <v>7474.3</v>
      </c>
      <c r="I323" s="133"/>
      <c r="J323" s="133"/>
      <c r="K323" s="437">
        <v>20028</v>
      </c>
      <c r="L323" s="133"/>
      <c r="M323" s="319">
        <f t="shared" si="85"/>
        <v>20180.2</v>
      </c>
      <c r="N323" s="324">
        <v>20180.2</v>
      </c>
      <c r="O323" s="133"/>
      <c r="P323" s="379">
        <v>8782.7000000000007</v>
      </c>
      <c r="Q323" s="390"/>
      <c r="R323" s="380"/>
      <c r="S323" s="133"/>
      <c r="T323" s="133"/>
      <c r="U323" s="379">
        <v>9519.6</v>
      </c>
      <c r="V323" s="319"/>
      <c r="W323" s="133"/>
      <c r="X323" s="133"/>
      <c r="Y323" s="379">
        <v>9519.6</v>
      </c>
      <c r="Z323" s="302"/>
      <c r="AA323" s="133"/>
      <c r="AB323" s="124"/>
      <c r="AC323" s="234"/>
    </row>
    <row r="324" spans="2:29" s="1" customFormat="1" ht="19.5" customHeight="1" outlineLevel="1" x14ac:dyDescent="0.25">
      <c r="B324" s="436" t="s">
        <v>93</v>
      </c>
      <c r="C324" s="348"/>
      <c r="D324" s="350" t="s">
        <v>18</v>
      </c>
      <c r="E324" s="347" t="s">
        <v>16</v>
      </c>
      <c r="F324" s="347" t="s">
        <v>12</v>
      </c>
      <c r="G324" s="354" t="s">
        <v>255</v>
      </c>
      <c r="H324" s="133">
        <v>19013.599999999999</v>
      </c>
      <c r="I324" s="133"/>
      <c r="J324" s="133"/>
      <c r="K324" s="437">
        <v>43795.3</v>
      </c>
      <c r="L324" s="133"/>
      <c r="M324" s="319">
        <f t="shared" si="85"/>
        <v>43947.5</v>
      </c>
      <c r="N324" s="324">
        <v>43947.5</v>
      </c>
      <c r="O324" s="133"/>
      <c r="P324" s="379">
        <v>19391.099999999999</v>
      </c>
      <c r="Q324" s="390"/>
      <c r="R324" s="380"/>
      <c r="S324" s="133"/>
      <c r="T324" s="133"/>
      <c r="U324" s="379">
        <v>22837</v>
      </c>
      <c r="V324" s="319"/>
      <c r="W324" s="133"/>
      <c r="X324" s="133"/>
      <c r="Y324" s="379">
        <v>22837</v>
      </c>
      <c r="Z324" s="302"/>
      <c r="AA324" s="133"/>
      <c r="AB324" s="124"/>
      <c r="AC324" s="234"/>
    </row>
    <row r="325" spans="2:29" s="1" customFormat="1" ht="21" customHeight="1" outlineLevel="1" x14ac:dyDescent="0.25">
      <c r="B325" s="436" t="s">
        <v>94</v>
      </c>
      <c r="C325" s="348"/>
      <c r="D325" s="350" t="s">
        <v>18</v>
      </c>
      <c r="E325" s="347" t="s">
        <v>16</v>
      </c>
      <c r="F325" s="347" t="s">
        <v>12</v>
      </c>
      <c r="G325" s="354" t="s">
        <v>255</v>
      </c>
      <c r="H325" s="133">
        <v>8909.9</v>
      </c>
      <c r="I325" s="133"/>
      <c r="J325" s="133"/>
      <c r="K325" s="437">
        <v>22044.400000000001</v>
      </c>
      <c r="L325" s="133"/>
      <c r="M325" s="319">
        <f t="shared" si="85"/>
        <v>22196.6</v>
      </c>
      <c r="N325" s="324">
        <v>22196.6</v>
      </c>
      <c r="O325" s="133"/>
      <c r="P325" s="379">
        <v>9045.6</v>
      </c>
      <c r="Q325" s="390"/>
      <c r="R325" s="380"/>
      <c r="S325" s="133"/>
      <c r="T325" s="133"/>
      <c r="U325" s="379">
        <v>10435.700000000001</v>
      </c>
      <c r="V325" s="319"/>
      <c r="W325" s="133"/>
      <c r="X325" s="133"/>
      <c r="Y325" s="379">
        <v>10435.700000000001</v>
      </c>
      <c r="Z325" s="302"/>
      <c r="AA325" s="133"/>
      <c r="AB325" s="124"/>
      <c r="AC325" s="234"/>
    </row>
    <row r="326" spans="2:29" s="1" customFormat="1" ht="21" customHeight="1" outlineLevel="1" x14ac:dyDescent="0.25">
      <c r="B326" s="436" t="s">
        <v>95</v>
      </c>
      <c r="C326" s="348"/>
      <c r="D326" s="350" t="s">
        <v>18</v>
      </c>
      <c r="E326" s="347" t="s">
        <v>16</v>
      </c>
      <c r="F326" s="347" t="s">
        <v>12</v>
      </c>
      <c r="G326" s="354" t="s">
        <v>255</v>
      </c>
      <c r="H326" s="133">
        <v>9890.4</v>
      </c>
      <c r="I326" s="133"/>
      <c r="J326" s="133"/>
      <c r="K326" s="437">
        <v>22288.9</v>
      </c>
      <c r="L326" s="133"/>
      <c r="M326" s="319">
        <f t="shared" si="85"/>
        <v>22848</v>
      </c>
      <c r="N326" s="324">
        <v>22848</v>
      </c>
      <c r="O326" s="133"/>
      <c r="P326" s="379">
        <v>16163.9</v>
      </c>
      <c r="Q326" s="390"/>
      <c r="R326" s="380"/>
      <c r="S326" s="133"/>
      <c r="T326" s="133"/>
      <c r="U326" s="379">
        <v>18945.400000000001</v>
      </c>
      <c r="V326" s="319"/>
      <c r="W326" s="133"/>
      <c r="X326" s="133"/>
      <c r="Y326" s="379">
        <v>18945.400000000001</v>
      </c>
      <c r="Z326" s="302"/>
      <c r="AA326" s="133"/>
      <c r="AB326" s="124"/>
      <c r="AC326" s="234"/>
    </row>
    <row r="327" spans="2:29" s="1" customFormat="1" ht="21" customHeight="1" outlineLevel="1" x14ac:dyDescent="0.25">
      <c r="B327" s="436" t="s">
        <v>96</v>
      </c>
      <c r="C327" s="348"/>
      <c r="D327" s="350" t="s">
        <v>18</v>
      </c>
      <c r="E327" s="347" t="s">
        <v>16</v>
      </c>
      <c r="F327" s="347" t="s">
        <v>12</v>
      </c>
      <c r="G327" s="354" t="s">
        <v>255</v>
      </c>
      <c r="H327" s="133">
        <v>10457</v>
      </c>
      <c r="I327" s="133"/>
      <c r="J327" s="133"/>
      <c r="K327" s="437">
        <v>26204.400000000001</v>
      </c>
      <c r="L327" s="133"/>
      <c r="M327" s="319">
        <f t="shared" si="85"/>
        <v>26356.6</v>
      </c>
      <c r="N327" s="324">
        <v>26356.6</v>
      </c>
      <c r="O327" s="133"/>
      <c r="P327" s="379">
        <v>11651.7</v>
      </c>
      <c r="Q327" s="390"/>
      <c r="R327" s="380"/>
      <c r="S327" s="133"/>
      <c r="T327" s="133"/>
      <c r="U327" s="379">
        <v>13586.2</v>
      </c>
      <c r="V327" s="319"/>
      <c r="W327" s="133"/>
      <c r="X327" s="133"/>
      <c r="Y327" s="379">
        <v>13586.2</v>
      </c>
      <c r="Z327" s="302"/>
      <c r="AA327" s="133"/>
      <c r="AB327" s="124"/>
      <c r="AC327" s="234"/>
    </row>
    <row r="328" spans="2:29" s="1" customFormat="1" ht="21" customHeight="1" outlineLevel="1" x14ac:dyDescent="0.25">
      <c r="B328" s="436" t="s">
        <v>97</v>
      </c>
      <c r="C328" s="348"/>
      <c r="D328" s="350" t="s">
        <v>18</v>
      </c>
      <c r="E328" s="347" t="s">
        <v>16</v>
      </c>
      <c r="F328" s="347" t="s">
        <v>12</v>
      </c>
      <c r="G328" s="354" t="s">
        <v>255</v>
      </c>
      <c r="H328" s="133">
        <v>7545.3</v>
      </c>
      <c r="I328" s="133"/>
      <c r="J328" s="133"/>
      <c r="K328" s="437">
        <v>15406.2</v>
      </c>
      <c r="L328" s="133"/>
      <c r="M328" s="319">
        <f t="shared" si="85"/>
        <v>15482.4</v>
      </c>
      <c r="N328" s="324">
        <v>15482.4</v>
      </c>
      <c r="O328" s="133"/>
      <c r="P328" s="379">
        <v>9459.6</v>
      </c>
      <c r="Q328" s="390"/>
      <c r="R328" s="380"/>
      <c r="S328" s="133"/>
      <c r="T328" s="133"/>
      <c r="U328" s="379">
        <v>10713.3</v>
      </c>
      <c r="V328" s="319"/>
      <c r="W328" s="133"/>
      <c r="X328" s="133"/>
      <c r="Y328" s="379">
        <v>10713.3</v>
      </c>
      <c r="Z328" s="302"/>
      <c r="AA328" s="133"/>
      <c r="AB328" s="124"/>
      <c r="AC328" s="234"/>
    </row>
    <row r="329" spans="2:29" s="308" customFormat="1" ht="21" customHeight="1" outlineLevel="1" x14ac:dyDescent="0.25">
      <c r="B329" s="438" t="s">
        <v>98</v>
      </c>
      <c r="C329" s="438"/>
      <c r="D329" s="439" t="s">
        <v>18</v>
      </c>
      <c r="E329" s="440" t="s">
        <v>16</v>
      </c>
      <c r="F329" s="440" t="s">
        <v>12</v>
      </c>
      <c r="G329" s="441" t="s">
        <v>255</v>
      </c>
      <c r="H329" s="442">
        <v>7556.8</v>
      </c>
      <c r="I329" s="442"/>
      <c r="J329" s="442"/>
      <c r="K329" s="442">
        <v>18583.599999999999</v>
      </c>
      <c r="L329" s="442"/>
      <c r="M329" s="443">
        <f t="shared" si="85"/>
        <v>18735.8</v>
      </c>
      <c r="N329" s="442">
        <v>18735.8</v>
      </c>
      <c r="O329" s="442"/>
      <c r="P329" s="442">
        <v>0</v>
      </c>
      <c r="Q329" s="442"/>
      <c r="R329" s="442"/>
      <c r="S329" s="442"/>
      <c r="T329" s="442"/>
      <c r="U329" s="442">
        <v>0</v>
      </c>
      <c r="V329" s="443"/>
      <c r="W329" s="442"/>
      <c r="X329" s="442"/>
      <c r="Y329" s="442">
        <v>0</v>
      </c>
      <c r="Z329" s="443"/>
      <c r="AA329" s="442"/>
      <c r="AB329" s="309"/>
      <c r="AC329" s="310"/>
    </row>
    <row r="330" spans="2:29" s="1" customFormat="1" ht="21" customHeight="1" outlineLevel="1" x14ac:dyDescent="0.25">
      <c r="B330" s="436" t="s">
        <v>99</v>
      </c>
      <c r="C330" s="348"/>
      <c r="D330" s="350" t="s">
        <v>18</v>
      </c>
      <c r="E330" s="347" t="s">
        <v>16</v>
      </c>
      <c r="F330" s="347" t="s">
        <v>12</v>
      </c>
      <c r="G330" s="354" t="s">
        <v>255</v>
      </c>
      <c r="H330" s="133">
        <v>7341.6</v>
      </c>
      <c r="I330" s="133"/>
      <c r="J330" s="133"/>
      <c r="K330" s="437">
        <v>19082.8</v>
      </c>
      <c r="L330" s="133"/>
      <c r="M330" s="319">
        <f t="shared" si="85"/>
        <v>19235</v>
      </c>
      <c r="N330" s="324">
        <v>19235</v>
      </c>
      <c r="O330" s="133"/>
      <c r="P330" s="379">
        <v>8607.2999999999993</v>
      </c>
      <c r="Q330" s="390"/>
      <c r="R330" s="380"/>
      <c r="S330" s="133"/>
      <c r="T330" s="133"/>
      <c r="U330" s="379">
        <v>10748.2</v>
      </c>
      <c r="V330" s="319"/>
      <c r="W330" s="133"/>
      <c r="X330" s="133"/>
      <c r="Y330" s="379">
        <v>10748.2</v>
      </c>
      <c r="Z330" s="302"/>
      <c r="AA330" s="133"/>
      <c r="AB330" s="124"/>
      <c r="AC330" s="234"/>
    </row>
    <row r="331" spans="2:29" s="308" customFormat="1" ht="21" customHeight="1" outlineLevel="1" x14ac:dyDescent="0.25">
      <c r="B331" s="444" t="s">
        <v>343</v>
      </c>
      <c r="C331" s="438"/>
      <c r="D331" s="439"/>
      <c r="E331" s="440"/>
      <c r="F331" s="440"/>
      <c r="G331" s="441"/>
      <c r="H331" s="442">
        <v>7194.8</v>
      </c>
      <c r="I331" s="442"/>
      <c r="J331" s="442"/>
      <c r="K331" s="442"/>
      <c r="L331" s="442"/>
      <c r="M331" s="443">
        <f t="shared" si="85"/>
        <v>0</v>
      </c>
      <c r="N331" s="442"/>
      <c r="O331" s="442"/>
      <c r="P331" s="442">
        <v>0</v>
      </c>
      <c r="Q331" s="442"/>
      <c r="R331" s="442"/>
      <c r="S331" s="442"/>
      <c r="T331" s="442"/>
      <c r="U331" s="442">
        <v>0</v>
      </c>
      <c r="V331" s="443"/>
      <c r="W331" s="442"/>
      <c r="X331" s="442"/>
      <c r="Y331" s="442">
        <v>0</v>
      </c>
      <c r="Z331" s="443"/>
      <c r="AA331" s="442"/>
      <c r="AB331" s="309"/>
      <c r="AC331" s="310"/>
    </row>
    <row r="332" spans="2:29" s="1" customFormat="1" ht="26.25" customHeight="1" outlineLevel="1" x14ac:dyDescent="0.25">
      <c r="B332" s="436" t="s">
        <v>403</v>
      </c>
      <c r="C332" s="348"/>
      <c r="D332" s="350" t="s">
        <v>18</v>
      </c>
      <c r="E332" s="347" t="s">
        <v>16</v>
      </c>
      <c r="F332" s="347" t="s">
        <v>12</v>
      </c>
      <c r="G332" s="354" t="s">
        <v>255</v>
      </c>
      <c r="H332" s="133">
        <v>8450.7999999999993</v>
      </c>
      <c r="I332" s="133"/>
      <c r="J332" s="133"/>
      <c r="K332" s="437">
        <v>23861.4</v>
      </c>
      <c r="L332" s="133"/>
      <c r="M332" s="319">
        <f t="shared" si="85"/>
        <v>23861.3</v>
      </c>
      <c r="N332" s="324">
        <v>23861.3</v>
      </c>
      <c r="O332" s="133"/>
      <c r="P332" s="379">
        <v>17201.8</v>
      </c>
      <c r="Q332" s="390"/>
      <c r="R332" s="380"/>
      <c r="S332" s="133"/>
      <c r="T332" s="133"/>
      <c r="U332" s="379">
        <v>18563.099999999999</v>
      </c>
      <c r="V332" s="319"/>
      <c r="W332" s="133"/>
      <c r="X332" s="133"/>
      <c r="Y332" s="379">
        <v>18563.099999999999</v>
      </c>
      <c r="Z332" s="302"/>
      <c r="AA332" s="133"/>
      <c r="AB332" s="124"/>
      <c r="AC332" s="234"/>
    </row>
    <row r="333" spans="2:29" s="1" customFormat="1" ht="24" customHeight="1" outlineLevel="1" x14ac:dyDescent="0.25">
      <c r="B333" s="436" t="s">
        <v>701</v>
      </c>
      <c r="C333" s="348"/>
      <c r="D333" s="350" t="s">
        <v>18</v>
      </c>
      <c r="E333" s="347" t="s">
        <v>16</v>
      </c>
      <c r="F333" s="347" t="s">
        <v>12</v>
      </c>
      <c r="G333" s="354" t="s">
        <v>255</v>
      </c>
      <c r="H333" s="133"/>
      <c r="I333" s="133"/>
      <c r="J333" s="133"/>
      <c r="K333" s="437"/>
      <c r="L333" s="133"/>
      <c r="M333" s="319"/>
      <c r="N333" s="324"/>
      <c r="O333" s="133"/>
      <c r="P333" s="379">
        <v>17379.5</v>
      </c>
      <c r="Q333" s="390"/>
      <c r="R333" s="380"/>
      <c r="S333" s="133"/>
      <c r="T333" s="133"/>
      <c r="U333" s="379">
        <v>19408.2</v>
      </c>
      <c r="V333" s="319"/>
      <c r="W333" s="133"/>
      <c r="X333" s="133"/>
      <c r="Y333" s="379">
        <v>19408.2</v>
      </c>
      <c r="Z333" s="302"/>
      <c r="AA333" s="133"/>
      <c r="AB333" s="124"/>
      <c r="AC333" s="234"/>
    </row>
    <row r="334" spans="2:29" s="1" customFormat="1" ht="61.5" hidden="1" customHeight="1" outlineLevel="1" x14ac:dyDescent="0.25">
      <c r="B334" s="348" t="s">
        <v>358</v>
      </c>
      <c r="C334" s="348"/>
      <c r="D334" s="350" t="s">
        <v>18</v>
      </c>
      <c r="E334" s="347" t="s">
        <v>16</v>
      </c>
      <c r="F334" s="347" t="s">
        <v>15</v>
      </c>
      <c r="G334" s="354" t="s">
        <v>319</v>
      </c>
      <c r="H334" s="302"/>
      <c r="I334" s="302"/>
      <c r="J334" s="302"/>
      <c r="K334" s="437"/>
      <c r="L334" s="133"/>
      <c r="M334" s="319">
        <f>SUM(N334:O334)</f>
        <v>3994.3</v>
      </c>
      <c r="N334" s="324"/>
      <c r="O334" s="133">
        <f>SUM(O335:O342)</f>
        <v>3994.3</v>
      </c>
      <c r="P334" s="134"/>
      <c r="Q334" s="319"/>
      <c r="R334" s="325"/>
      <c r="S334" s="133"/>
      <c r="T334" s="133"/>
      <c r="U334" s="134"/>
      <c r="V334" s="319"/>
      <c r="W334" s="133"/>
      <c r="X334" s="133"/>
      <c r="Y334" s="134"/>
      <c r="Z334" s="302"/>
      <c r="AA334" s="133"/>
      <c r="AB334" s="124"/>
      <c r="AC334" s="234"/>
    </row>
    <row r="335" spans="2:29" s="1" customFormat="1" ht="20.25" hidden="1" customHeight="1" outlineLevel="1" x14ac:dyDescent="0.25">
      <c r="B335" s="436" t="s">
        <v>101</v>
      </c>
      <c r="C335" s="348"/>
      <c r="D335" s="350" t="s">
        <v>18</v>
      </c>
      <c r="E335" s="347" t="s">
        <v>16</v>
      </c>
      <c r="F335" s="347" t="s">
        <v>15</v>
      </c>
      <c r="G335" s="354" t="s">
        <v>319</v>
      </c>
      <c r="H335" s="302"/>
      <c r="I335" s="302"/>
      <c r="J335" s="302"/>
      <c r="K335" s="437"/>
      <c r="L335" s="133"/>
      <c r="M335" s="319">
        <f t="shared" si="85"/>
        <v>230</v>
      </c>
      <c r="N335" s="324"/>
      <c r="O335" s="133">
        <v>230</v>
      </c>
      <c r="P335" s="134"/>
      <c r="Q335" s="319"/>
      <c r="R335" s="325"/>
      <c r="S335" s="133"/>
      <c r="T335" s="133"/>
      <c r="U335" s="134"/>
      <c r="V335" s="319"/>
      <c r="W335" s="133"/>
      <c r="X335" s="133"/>
      <c r="Y335" s="134"/>
      <c r="Z335" s="302"/>
      <c r="AA335" s="133"/>
      <c r="AB335" s="124"/>
      <c r="AC335" s="234"/>
    </row>
    <row r="336" spans="2:29" s="1" customFormat="1" ht="20.25" hidden="1" customHeight="1" outlineLevel="1" x14ac:dyDescent="0.25">
      <c r="B336" s="436" t="s">
        <v>102</v>
      </c>
      <c r="C336" s="348"/>
      <c r="D336" s="350" t="s">
        <v>18</v>
      </c>
      <c r="E336" s="347" t="s">
        <v>16</v>
      </c>
      <c r="F336" s="347" t="s">
        <v>15</v>
      </c>
      <c r="G336" s="354" t="s">
        <v>319</v>
      </c>
      <c r="H336" s="302"/>
      <c r="I336" s="302"/>
      <c r="J336" s="302"/>
      <c r="K336" s="437"/>
      <c r="L336" s="133"/>
      <c r="M336" s="319">
        <f t="shared" si="85"/>
        <v>0</v>
      </c>
      <c r="N336" s="324"/>
      <c r="O336" s="133"/>
      <c r="P336" s="134"/>
      <c r="Q336" s="319"/>
      <c r="R336" s="325"/>
      <c r="S336" s="133"/>
      <c r="T336" s="133"/>
      <c r="U336" s="134"/>
      <c r="V336" s="319"/>
      <c r="W336" s="133"/>
      <c r="X336" s="133"/>
      <c r="Y336" s="134"/>
      <c r="Z336" s="302"/>
      <c r="AA336" s="133"/>
      <c r="AB336" s="124"/>
      <c r="AC336" s="234"/>
    </row>
    <row r="337" spans="1:29" ht="20.25" hidden="1" customHeight="1" outlineLevel="1" x14ac:dyDescent="0.25">
      <c r="B337" s="348" t="s">
        <v>103</v>
      </c>
      <c r="C337" s="348"/>
      <c r="D337" s="350" t="s">
        <v>18</v>
      </c>
      <c r="E337" s="347" t="s">
        <v>16</v>
      </c>
      <c r="F337" s="347" t="s">
        <v>15</v>
      </c>
      <c r="G337" s="354" t="s">
        <v>319</v>
      </c>
      <c r="H337" s="302"/>
      <c r="I337" s="302"/>
      <c r="J337" s="302"/>
      <c r="K337" s="437"/>
      <c r="L337" s="133"/>
      <c r="M337" s="319">
        <f t="shared" si="85"/>
        <v>679</v>
      </c>
      <c r="N337" s="324"/>
      <c r="O337" s="133">
        <v>679</v>
      </c>
      <c r="P337" s="134"/>
      <c r="Q337" s="319"/>
      <c r="R337" s="325"/>
      <c r="S337" s="133"/>
      <c r="T337" s="133"/>
      <c r="U337" s="134"/>
      <c r="V337" s="319"/>
      <c r="W337" s="133"/>
      <c r="X337" s="133"/>
      <c r="Y337" s="134"/>
      <c r="Z337" s="302"/>
      <c r="AA337" s="133"/>
      <c r="AB337" s="124"/>
      <c r="AC337" s="234"/>
    </row>
    <row r="338" spans="1:29" ht="20.25" hidden="1" customHeight="1" outlineLevel="1" x14ac:dyDescent="0.25">
      <c r="B338" s="445" t="s">
        <v>104</v>
      </c>
      <c r="C338" s="348"/>
      <c r="D338" s="350" t="s">
        <v>18</v>
      </c>
      <c r="E338" s="347" t="s">
        <v>16</v>
      </c>
      <c r="F338" s="347" t="s">
        <v>15</v>
      </c>
      <c r="G338" s="354" t="s">
        <v>319</v>
      </c>
      <c r="H338" s="302"/>
      <c r="I338" s="302"/>
      <c r="J338" s="302"/>
      <c r="K338" s="437"/>
      <c r="L338" s="133"/>
      <c r="M338" s="319">
        <f t="shared" si="85"/>
        <v>500</v>
      </c>
      <c r="N338" s="324"/>
      <c r="O338" s="133">
        <v>500</v>
      </c>
      <c r="P338" s="134"/>
      <c r="Q338" s="319"/>
      <c r="R338" s="325"/>
      <c r="S338" s="133"/>
      <c r="T338" s="133"/>
      <c r="U338" s="134"/>
      <c r="V338" s="319"/>
      <c r="W338" s="133"/>
      <c r="X338" s="133"/>
      <c r="Y338" s="134"/>
      <c r="Z338" s="302"/>
      <c r="AA338" s="133"/>
      <c r="AB338" s="124"/>
      <c r="AC338" s="234"/>
    </row>
    <row r="339" spans="1:29" ht="20.25" hidden="1" customHeight="1" outlineLevel="1" x14ac:dyDescent="0.25">
      <c r="B339" s="436" t="s">
        <v>108</v>
      </c>
      <c r="C339" s="348"/>
      <c r="D339" s="350" t="s">
        <v>18</v>
      </c>
      <c r="E339" s="347" t="s">
        <v>16</v>
      </c>
      <c r="F339" s="347" t="s">
        <v>15</v>
      </c>
      <c r="G339" s="354" t="s">
        <v>319</v>
      </c>
      <c r="H339" s="302"/>
      <c r="I339" s="302"/>
      <c r="J339" s="302"/>
      <c r="K339" s="437"/>
      <c r="L339" s="133"/>
      <c r="M339" s="319">
        <f t="shared" si="85"/>
        <v>600</v>
      </c>
      <c r="N339" s="324"/>
      <c r="O339" s="133">
        <v>600</v>
      </c>
      <c r="P339" s="134"/>
      <c r="Q339" s="319"/>
      <c r="R339" s="325"/>
      <c r="S339" s="133"/>
      <c r="T339" s="133"/>
      <c r="U339" s="134"/>
      <c r="V339" s="319"/>
      <c r="W339" s="133"/>
      <c r="X339" s="133"/>
      <c r="Y339" s="134"/>
      <c r="Z339" s="302"/>
      <c r="AA339" s="133"/>
      <c r="AB339" s="124"/>
      <c r="AC339" s="234"/>
    </row>
    <row r="340" spans="1:29" ht="20.25" hidden="1" customHeight="1" outlineLevel="1" x14ac:dyDescent="0.25">
      <c r="B340" s="436" t="s">
        <v>109</v>
      </c>
      <c r="C340" s="348"/>
      <c r="D340" s="350" t="s">
        <v>18</v>
      </c>
      <c r="E340" s="347" t="s">
        <v>16</v>
      </c>
      <c r="F340" s="347" t="s">
        <v>15</v>
      </c>
      <c r="G340" s="354" t="s">
        <v>319</v>
      </c>
      <c r="H340" s="302"/>
      <c r="I340" s="302"/>
      <c r="J340" s="302"/>
      <c r="K340" s="437"/>
      <c r="L340" s="133"/>
      <c r="M340" s="319">
        <f t="shared" si="85"/>
        <v>1399</v>
      </c>
      <c r="N340" s="324"/>
      <c r="O340" s="133">
        <v>1399</v>
      </c>
      <c r="P340" s="134"/>
      <c r="Q340" s="319"/>
      <c r="R340" s="325"/>
      <c r="S340" s="133"/>
      <c r="T340" s="133"/>
      <c r="U340" s="134"/>
      <c r="V340" s="319"/>
      <c r="W340" s="133"/>
      <c r="X340" s="133"/>
      <c r="Y340" s="134"/>
      <c r="Z340" s="302"/>
      <c r="AA340" s="133"/>
      <c r="AB340" s="124"/>
      <c r="AC340" s="234"/>
    </row>
    <row r="341" spans="1:29" ht="20.25" hidden="1" customHeight="1" outlineLevel="1" x14ac:dyDescent="0.25">
      <c r="B341" s="436" t="s">
        <v>110</v>
      </c>
      <c r="C341" s="348"/>
      <c r="D341" s="350" t="s">
        <v>18</v>
      </c>
      <c r="E341" s="347" t="s">
        <v>16</v>
      </c>
      <c r="F341" s="347" t="s">
        <v>15</v>
      </c>
      <c r="G341" s="354" t="s">
        <v>319</v>
      </c>
      <c r="H341" s="302"/>
      <c r="I341" s="302"/>
      <c r="J341" s="302"/>
      <c r="K341" s="437"/>
      <c r="L341" s="133"/>
      <c r="M341" s="319">
        <f t="shared" si="85"/>
        <v>586.29999999999995</v>
      </c>
      <c r="N341" s="324"/>
      <c r="O341" s="133">
        <v>586.29999999999995</v>
      </c>
      <c r="P341" s="134"/>
      <c r="Q341" s="319"/>
      <c r="R341" s="325"/>
      <c r="S341" s="133"/>
      <c r="T341" s="133"/>
      <c r="U341" s="134"/>
      <c r="V341" s="319"/>
      <c r="W341" s="133"/>
      <c r="X341" s="133"/>
      <c r="Y341" s="134"/>
      <c r="Z341" s="302"/>
      <c r="AA341" s="133"/>
      <c r="AB341" s="124"/>
      <c r="AC341" s="234"/>
    </row>
    <row r="342" spans="1:29" ht="20.25" hidden="1" customHeight="1" outlineLevel="1" x14ac:dyDescent="0.25">
      <c r="B342" s="436" t="s">
        <v>111</v>
      </c>
      <c r="C342" s="348"/>
      <c r="D342" s="350" t="s">
        <v>18</v>
      </c>
      <c r="E342" s="347" t="s">
        <v>16</v>
      </c>
      <c r="F342" s="347" t="s">
        <v>15</v>
      </c>
      <c r="G342" s="354" t="s">
        <v>319</v>
      </c>
      <c r="H342" s="302"/>
      <c r="I342" s="302"/>
      <c r="J342" s="302"/>
      <c r="K342" s="437"/>
      <c r="L342" s="133"/>
      <c r="M342" s="319">
        <f t="shared" si="85"/>
        <v>0</v>
      </c>
      <c r="N342" s="324"/>
      <c r="O342" s="133"/>
      <c r="P342" s="134"/>
      <c r="Q342" s="319"/>
      <c r="R342" s="325"/>
      <c r="S342" s="133"/>
      <c r="T342" s="133"/>
      <c r="U342" s="134"/>
      <c r="V342" s="319"/>
      <c r="W342" s="133"/>
      <c r="X342" s="133"/>
      <c r="Y342" s="134"/>
      <c r="Z342" s="302"/>
      <c r="AA342" s="133"/>
      <c r="AB342" s="124"/>
      <c r="AC342" s="234"/>
    </row>
    <row r="343" spans="1:29" ht="45" hidden="1" customHeight="1" x14ac:dyDescent="0.25">
      <c r="A343" s="34">
        <v>540</v>
      </c>
      <c r="B343" s="353" t="s">
        <v>269</v>
      </c>
      <c r="C343" s="348"/>
      <c r="D343" s="350" t="s">
        <v>18</v>
      </c>
      <c r="E343" s="347" t="s">
        <v>16</v>
      </c>
      <c r="F343" s="347" t="s">
        <v>15</v>
      </c>
      <c r="G343" s="354" t="s">
        <v>252</v>
      </c>
      <c r="H343" s="252"/>
      <c r="I343" s="252"/>
      <c r="J343" s="252">
        <f>J344+J345+J346+J347+J351+J352+J353+J354</f>
        <v>0</v>
      </c>
      <c r="K343" s="252">
        <f>SUM(K344+K345+K346+K347+K351+K352+K353+K354)</f>
        <v>0</v>
      </c>
      <c r="L343" s="252">
        <f>SUM(L344+L345+L346+L347+L351+L352+L353+L354)</f>
        <v>0</v>
      </c>
      <c r="M343" s="253">
        <f>SUM(M344+M345+M346+M347+M351+M352+M353+M354)</f>
        <v>982</v>
      </c>
      <c r="N343" s="252">
        <f t="shared" ref="N343:AB343" si="86">SUM(N344+N345+N346+N347+N351+N352+N353+N354)</f>
        <v>0</v>
      </c>
      <c r="O343" s="252">
        <f t="shared" si="86"/>
        <v>982</v>
      </c>
      <c r="P343" s="250">
        <f>P344+P345+P346+P347+P351+P352+P353+P354</f>
        <v>0</v>
      </c>
      <c r="Q343" s="253">
        <f t="shared" si="86"/>
        <v>0</v>
      </c>
      <c r="R343" s="251"/>
      <c r="S343" s="252">
        <f>SUM(S344+S345+S346+S347+S351+S352+S353+S354)</f>
        <v>0</v>
      </c>
      <c r="T343" s="252">
        <f>SUM(T344+T345+T346+T347+T351+T352+T353+T354)</f>
        <v>0</v>
      </c>
      <c r="U343" s="250">
        <f>U344+U345+U346+U347+U351+U352+U353+U354</f>
        <v>0</v>
      </c>
      <c r="V343" s="253">
        <f t="shared" si="86"/>
        <v>0</v>
      </c>
      <c r="W343" s="252">
        <f t="shared" si="86"/>
        <v>0</v>
      </c>
      <c r="X343" s="252">
        <f t="shared" si="86"/>
        <v>0</v>
      </c>
      <c r="Y343" s="250">
        <f t="shared" si="86"/>
        <v>0</v>
      </c>
      <c r="Z343" s="252">
        <f t="shared" si="86"/>
        <v>0</v>
      </c>
      <c r="AA343" s="252">
        <f t="shared" si="86"/>
        <v>0</v>
      </c>
      <c r="AB343" s="214">
        <f t="shared" si="86"/>
        <v>0</v>
      </c>
      <c r="AC343" s="234"/>
    </row>
    <row r="344" spans="1:29" ht="20.25" hidden="1" customHeight="1" outlineLevel="1" x14ac:dyDescent="0.25">
      <c r="B344" s="436" t="s">
        <v>101</v>
      </c>
      <c r="C344" s="348"/>
      <c r="D344" s="350" t="s">
        <v>18</v>
      </c>
      <c r="E344" s="347" t="s">
        <v>16</v>
      </c>
      <c r="F344" s="347" t="s">
        <v>15</v>
      </c>
      <c r="G344" s="354" t="s">
        <v>252</v>
      </c>
      <c r="H344" s="302"/>
      <c r="I344" s="302"/>
      <c r="J344" s="302"/>
      <c r="K344" s="446"/>
      <c r="L344" s="133"/>
      <c r="M344" s="319">
        <f>SUM(N344:O344)</f>
        <v>90</v>
      </c>
      <c r="N344" s="324"/>
      <c r="O344" s="133">
        <v>90</v>
      </c>
      <c r="P344" s="134"/>
      <c r="Q344" s="319">
        <f>SUM(S344:T344)</f>
        <v>0</v>
      </c>
      <c r="R344" s="325"/>
      <c r="S344" s="447"/>
      <c r="T344" s="133"/>
      <c r="U344" s="134"/>
      <c r="V344" s="319">
        <f>SUM(W344:X344)</f>
        <v>0</v>
      </c>
      <c r="W344" s="447"/>
      <c r="X344" s="133"/>
      <c r="Y344" s="134">
        <f>SUM(Z344:AA344)</f>
        <v>0</v>
      </c>
      <c r="Z344" s="447"/>
      <c r="AA344" s="133"/>
      <c r="AB344" s="124">
        <f>SUM(AC344:AD344)</f>
        <v>0</v>
      </c>
      <c r="AC344" s="234"/>
    </row>
    <row r="345" spans="1:29" ht="20.25" hidden="1" customHeight="1" outlineLevel="1" x14ac:dyDescent="0.25">
      <c r="B345" s="436" t="s">
        <v>102</v>
      </c>
      <c r="C345" s="348"/>
      <c r="D345" s="350" t="s">
        <v>18</v>
      </c>
      <c r="E345" s="347" t="s">
        <v>16</v>
      </c>
      <c r="F345" s="347" t="s">
        <v>15</v>
      </c>
      <c r="G345" s="354" t="s">
        <v>252</v>
      </c>
      <c r="H345" s="302"/>
      <c r="I345" s="302"/>
      <c r="J345" s="302"/>
      <c r="K345" s="446"/>
      <c r="L345" s="133"/>
      <c r="M345" s="319">
        <f t="shared" ref="M345:M354" si="87">SUM(N345:O345)</f>
        <v>150</v>
      </c>
      <c r="N345" s="324"/>
      <c r="O345" s="133">
        <v>150</v>
      </c>
      <c r="P345" s="134"/>
      <c r="Q345" s="319">
        <f>SUM(S345:T345)</f>
        <v>0</v>
      </c>
      <c r="R345" s="325"/>
      <c r="S345" s="447"/>
      <c r="T345" s="133"/>
      <c r="U345" s="134"/>
      <c r="V345" s="319">
        <f>SUM(W345:X345)</f>
        <v>0</v>
      </c>
      <c r="W345" s="447"/>
      <c r="X345" s="133"/>
      <c r="Y345" s="134">
        <f>SUM(Z345:AA345)</f>
        <v>0</v>
      </c>
      <c r="Z345" s="447"/>
      <c r="AA345" s="133"/>
      <c r="AB345" s="124">
        <f>SUM(AC345:AD345)</f>
        <v>0</v>
      </c>
      <c r="AC345" s="234"/>
    </row>
    <row r="346" spans="1:29" ht="20.25" hidden="1" customHeight="1" outlineLevel="1" x14ac:dyDescent="0.25">
      <c r="B346" s="348" t="s">
        <v>103</v>
      </c>
      <c r="C346" s="348"/>
      <c r="D346" s="350" t="s">
        <v>18</v>
      </c>
      <c r="E346" s="347" t="s">
        <v>16</v>
      </c>
      <c r="F346" s="347" t="s">
        <v>15</v>
      </c>
      <c r="G346" s="354" t="s">
        <v>252</v>
      </c>
      <c r="H346" s="302"/>
      <c r="I346" s="302"/>
      <c r="J346" s="302"/>
      <c r="K346" s="446"/>
      <c r="L346" s="133"/>
      <c r="M346" s="319">
        <f t="shared" si="87"/>
        <v>10</v>
      </c>
      <c r="N346" s="324"/>
      <c r="O346" s="133">
        <v>10</v>
      </c>
      <c r="P346" s="134"/>
      <c r="Q346" s="319">
        <f>SUM(S346:T346)</f>
        <v>0</v>
      </c>
      <c r="R346" s="325"/>
      <c r="S346" s="447"/>
      <c r="T346" s="133"/>
      <c r="U346" s="134"/>
      <c r="V346" s="319">
        <f>SUM(W346:X346)</f>
        <v>0</v>
      </c>
      <c r="W346" s="447"/>
      <c r="X346" s="133"/>
      <c r="Y346" s="134">
        <f>SUM(Z346:AA346)</f>
        <v>0</v>
      </c>
      <c r="Z346" s="447"/>
      <c r="AA346" s="133"/>
      <c r="AB346" s="124">
        <f>SUM(AC346:AD346)</f>
        <v>0</v>
      </c>
      <c r="AC346" s="234"/>
    </row>
    <row r="347" spans="1:29" ht="20.25" hidden="1" customHeight="1" outlineLevel="1" x14ac:dyDescent="0.25">
      <c r="B347" s="445" t="s">
        <v>104</v>
      </c>
      <c r="C347" s="369"/>
      <c r="D347" s="350" t="s">
        <v>18</v>
      </c>
      <c r="E347" s="347" t="s">
        <v>16</v>
      </c>
      <c r="F347" s="347" t="s">
        <v>15</v>
      </c>
      <c r="G347" s="354" t="s">
        <v>252</v>
      </c>
      <c r="H347" s="252"/>
      <c r="I347" s="252"/>
      <c r="J347" s="252">
        <f>SUM(J348:J350)</f>
        <v>0</v>
      </c>
      <c r="K347" s="252">
        <f>SUM(K348:K350)</f>
        <v>0</v>
      </c>
      <c r="L347" s="252">
        <f>SUM(L348:L350)</f>
        <v>0</v>
      </c>
      <c r="M347" s="319">
        <f t="shared" si="87"/>
        <v>50</v>
      </c>
      <c r="N347" s="252">
        <f t="shared" ref="N347:AB347" si="88">SUM(N348:N350)</f>
        <v>0</v>
      </c>
      <c r="O347" s="252">
        <v>50</v>
      </c>
      <c r="P347" s="250">
        <f>SUM(P348:P350)</f>
        <v>0</v>
      </c>
      <c r="Q347" s="253">
        <f t="shared" si="88"/>
        <v>0</v>
      </c>
      <c r="R347" s="251"/>
      <c r="S347" s="252">
        <f>SUM(S348:S350)</f>
        <v>0</v>
      </c>
      <c r="T347" s="252">
        <f>SUM(T348:T350)</f>
        <v>0</v>
      </c>
      <c r="U347" s="250">
        <f>SUM(U348:U350)</f>
        <v>0</v>
      </c>
      <c r="V347" s="253">
        <f t="shared" si="88"/>
        <v>0</v>
      </c>
      <c r="W347" s="252">
        <f t="shared" si="88"/>
        <v>0</v>
      </c>
      <c r="X347" s="252">
        <f t="shared" si="88"/>
        <v>0</v>
      </c>
      <c r="Y347" s="250">
        <f t="shared" si="88"/>
        <v>0</v>
      </c>
      <c r="Z347" s="252">
        <f t="shared" si="88"/>
        <v>0</v>
      </c>
      <c r="AA347" s="252">
        <f t="shared" si="88"/>
        <v>0</v>
      </c>
      <c r="AB347" s="214">
        <f t="shared" si="88"/>
        <v>0</v>
      </c>
      <c r="AC347" s="234"/>
    </row>
    <row r="348" spans="1:29" ht="20.25" hidden="1" customHeight="1" outlineLevel="1" x14ac:dyDescent="0.25">
      <c r="B348" s="448" t="s">
        <v>105</v>
      </c>
      <c r="C348" s="449"/>
      <c r="D348" s="350" t="s">
        <v>18</v>
      </c>
      <c r="E348" s="347" t="s">
        <v>16</v>
      </c>
      <c r="F348" s="347" t="s">
        <v>15</v>
      </c>
      <c r="G348" s="354" t="s">
        <v>252</v>
      </c>
      <c r="H348" s="302"/>
      <c r="I348" s="302"/>
      <c r="J348" s="302"/>
      <c r="K348" s="446"/>
      <c r="L348" s="133"/>
      <c r="M348" s="319">
        <f t="shared" si="87"/>
        <v>0</v>
      </c>
      <c r="N348" s="324"/>
      <c r="O348" s="133"/>
      <c r="P348" s="134"/>
      <c r="Q348" s="319">
        <f t="shared" ref="Q348:Q354" si="89">SUM(S348:T348)</f>
        <v>0</v>
      </c>
      <c r="R348" s="325"/>
      <c r="S348" s="447"/>
      <c r="T348" s="133"/>
      <c r="U348" s="134"/>
      <c r="V348" s="319">
        <f t="shared" ref="V348:V354" si="90">SUM(W348:X348)</f>
        <v>0</v>
      </c>
      <c r="W348" s="447"/>
      <c r="X348" s="133"/>
      <c r="Y348" s="134">
        <f t="shared" ref="Y348:Y354" si="91">SUM(Z348:AA348)</f>
        <v>0</v>
      </c>
      <c r="Z348" s="447"/>
      <c r="AA348" s="133"/>
      <c r="AB348" s="124">
        <f t="shared" ref="AB348:AB354" si="92">SUM(AC348:AD348)</f>
        <v>0</v>
      </c>
      <c r="AC348" s="234"/>
    </row>
    <row r="349" spans="1:29" ht="20.25" hidden="1" customHeight="1" outlineLevel="1" x14ac:dyDescent="0.25">
      <c r="B349" s="448" t="s">
        <v>106</v>
      </c>
      <c r="C349" s="449"/>
      <c r="D349" s="350" t="s">
        <v>18</v>
      </c>
      <c r="E349" s="347" t="s">
        <v>16</v>
      </c>
      <c r="F349" s="347" t="s">
        <v>15</v>
      </c>
      <c r="G349" s="354" t="s">
        <v>252</v>
      </c>
      <c r="H349" s="302"/>
      <c r="I349" s="302"/>
      <c r="J349" s="302"/>
      <c r="K349" s="446"/>
      <c r="L349" s="133"/>
      <c r="M349" s="319">
        <f t="shared" si="87"/>
        <v>0</v>
      </c>
      <c r="N349" s="324"/>
      <c r="O349" s="133"/>
      <c r="P349" s="134"/>
      <c r="Q349" s="319">
        <f t="shared" si="89"/>
        <v>0</v>
      </c>
      <c r="R349" s="325"/>
      <c r="S349" s="447"/>
      <c r="T349" s="133"/>
      <c r="U349" s="134"/>
      <c r="V349" s="319">
        <f t="shared" si="90"/>
        <v>0</v>
      </c>
      <c r="W349" s="447"/>
      <c r="X349" s="133"/>
      <c r="Y349" s="134">
        <f t="shared" si="91"/>
        <v>0</v>
      </c>
      <c r="Z349" s="447"/>
      <c r="AA349" s="133"/>
      <c r="AB349" s="124">
        <f t="shared" si="92"/>
        <v>0</v>
      </c>
      <c r="AC349" s="234"/>
    </row>
    <row r="350" spans="1:29" ht="20.25" hidden="1" customHeight="1" outlineLevel="1" x14ac:dyDescent="0.25">
      <c r="B350" s="448" t="s">
        <v>107</v>
      </c>
      <c r="C350" s="449"/>
      <c r="D350" s="350" t="s">
        <v>18</v>
      </c>
      <c r="E350" s="347" t="s">
        <v>16</v>
      </c>
      <c r="F350" s="347" t="s">
        <v>15</v>
      </c>
      <c r="G350" s="354" t="s">
        <v>252</v>
      </c>
      <c r="H350" s="302"/>
      <c r="I350" s="302"/>
      <c r="J350" s="302"/>
      <c r="K350" s="446"/>
      <c r="L350" s="133"/>
      <c r="M350" s="319">
        <f t="shared" si="87"/>
        <v>0</v>
      </c>
      <c r="N350" s="324"/>
      <c r="O350" s="133"/>
      <c r="P350" s="134"/>
      <c r="Q350" s="319">
        <f t="shared" si="89"/>
        <v>0</v>
      </c>
      <c r="R350" s="325"/>
      <c r="S350" s="447"/>
      <c r="T350" s="133"/>
      <c r="U350" s="134"/>
      <c r="V350" s="319">
        <f t="shared" si="90"/>
        <v>0</v>
      </c>
      <c r="W350" s="447"/>
      <c r="X350" s="133"/>
      <c r="Y350" s="134">
        <f t="shared" si="91"/>
        <v>0</v>
      </c>
      <c r="Z350" s="447"/>
      <c r="AA350" s="133"/>
      <c r="AB350" s="124">
        <f t="shared" si="92"/>
        <v>0</v>
      </c>
      <c r="AC350" s="234"/>
    </row>
    <row r="351" spans="1:29" ht="20.25" hidden="1" customHeight="1" outlineLevel="1" x14ac:dyDescent="0.25">
      <c r="B351" s="436" t="s">
        <v>108</v>
      </c>
      <c r="C351" s="348"/>
      <c r="D351" s="350" t="s">
        <v>18</v>
      </c>
      <c r="E351" s="347" t="s">
        <v>16</v>
      </c>
      <c r="F351" s="347" t="s">
        <v>15</v>
      </c>
      <c r="G351" s="354" t="s">
        <v>252</v>
      </c>
      <c r="H351" s="302"/>
      <c r="I351" s="302"/>
      <c r="J351" s="302"/>
      <c r="K351" s="446"/>
      <c r="L351" s="133"/>
      <c r="M351" s="319">
        <f t="shared" si="87"/>
        <v>89</v>
      </c>
      <c r="N351" s="324"/>
      <c r="O351" s="133">
        <v>89</v>
      </c>
      <c r="P351" s="134"/>
      <c r="Q351" s="319">
        <f t="shared" si="89"/>
        <v>0</v>
      </c>
      <c r="R351" s="325"/>
      <c r="S351" s="447"/>
      <c r="T351" s="133"/>
      <c r="U351" s="134"/>
      <c r="V351" s="319">
        <f t="shared" si="90"/>
        <v>0</v>
      </c>
      <c r="W351" s="447"/>
      <c r="X351" s="133"/>
      <c r="Y351" s="134">
        <f t="shared" si="91"/>
        <v>0</v>
      </c>
      <c r="Z351" s="447"/>
      <c r="AA351" s="133"/>
      <c r="AB351" s="124">
        <f t="shared" si="92"/>
        <v>0</v>
      </c>
      <c r="AC351" s="234"/>
    </row>
    <row r="352" spans="1:29" ht="20.25" hidden="1" customHeight="1" outlineLevel="1" x14ac:dyDescent="0.25">
      <c r="B352" s="436" t="s">
        <v>109</v>
      </c>
      <c r="C352" s="348"/>
      <c r="D352" s="350" t="s">
        <v>18</v>
      </c>
      <c r="E352" s="347" t="s">
        <v>16</v>
      </c>
      <c r="F352" s="347" t="s">
        <v>15</v>
      </c>
      <c r="G352" s="354" t="s">
        <v>252</v>
      </c>
      <c r="H352" s="302"/>
      <c r="I352" s="302"/>
      <c r="J352" s="302"/>
      <c r="K352" s="446"/>
      <c r="L352" s="133"/>
      <c r="M352" s="319">
        <f t="shared" si="87"/>
        <v>10</v>
      </c>
      <c r="N352" s="324"/>
      <c r="O352" s="133">
        <v>10</v>
      </c>
      <c r="P352" s="134"/>
      <c r="Q352" s="319">
        <f t="shared" si="89"/>
        <v>0</v>
      </c>
      <c r="R352" s="325"/>
      <c r="S352" s="447"/>
      <c r="T352" s="133"/>
      <c r="U352" s="134"/>
      <c r="V352" s="319">
        <f t="shared" si="90"/>
        <v>0</v>
      </c>
      <c r="W352" s="447"/>
      <c r="X352" s="133"/>
      <c r="Y352" s="134">
        <f t="shared" si="91"/>
        <v>0</v>
      </c>
      <c r="Z352" s="447"/>
      <c r="AA352" s="133"/>
      <c r="AB352" s="124">
        <f t="shared" si="92"/>
        <v>0</v>
      </c>
      <c r="AC352" s="234"/>
    </row>
    <row r="353" spans="2:30" s="1" customFormat="1" ht="1.5" hidden="1" customHeight="1" outlineLevel="1" x14ac:dyDescent="0.25">
      <c r="B353" s="436" t="s">
        <v>110</v>
      </c>
      <c r="C353" s="348"/>
      <c r="D353" s="350" t="s">
        <v>18</v>
      </c>
      <c r="E353" s="347" t="s">
        <v>16</v>
      </c>
      <c r="F353" s="347" t="s">
        <v>15</v>
      </c>
      <c r="G353" s="354" t="s">
        <v>252</v>
      </c>
      <c r="H353" s="302"/>
      <c r="I353" s="302"/>
      <c r="J353" s="302"/>
      <c r="K353" s="446"/>
      <c r="L353" s="133"/>
      <c r="M353" s="319">
        <f t="shared" si="87"/>
        <v>45</v>
      </c>
      <c r="N353" s="324"/>
      <c r="O353" s="133">
        <v>45</v>
      </c>
      <c r="P353" s="134"/>
      <c r="Q353" s="319">
        <f t="shared" si="89"/>
        <v>0</v>
      </c>
      <c r="R353" s="325"/>
      <c r="S353" s="447"/>
      <c r="T353" s="133"/>
      <c r="U353" s="134"/>
      <c r="V353" s="319">
        <f t="shared" si="90"/>
        <v>0</v>
      </c>
      <c r="W353" s="447"/>
      <c r="X353" s="133"/>
      <c r="Y353" s="134">
        <f t="shared" si="91"/>
        <v>0</v>
      </c>
      <c r="Z353" s="447"/>
      <c r="AA353" s="133"/>
      <c r="AB353" s="124">
        <f t="shared" si="92"/>
        <v>0</v>
      </c>
      <c r="AC353" s="234"/>
    </row>
    <row r="354" spans="2:30" s="1" customFormat="1" ht="20.25" hidden="1" customHeight="1" outlineLevel="1" x14ac:dyDescent="0.25">
      <c r="B354" s="436" t="s">
        <v>111</v>
      </c>
      <c r="C354" s="348"/>
      <c r="D354" s="350" t="s">
        <v>18</v>
      </c>
      <c r="E354" s="347" t="s">
        <v>16</v>
      </c>
      <c r="F354" s="347" t="s">
        <v>15</v>
      </c>
      <c r="G354" s="354" t="s">
        <v>252</v>
      </c>
      <c r="H354" s="302"/>
      <c r="I354" s="302"/>
      <c r="J354" s="302"/>
      <c r="K354" s="446"/>
      <c r="L354" s="133"/>
      <c r="M354" s="319">
        <f t="shared" si="87"/>
        <v>538</v>
      </c>
      <c r="N354" s="324"/>
      <c r="O354" s="133">
        <v>538</v>
      </c>
      <c r="P354" s="134"/>
      <c r="Q354" s="319">
        <f t="shared" si="89"/>
        <v>0</v>
      </c>
      <c r="R354" s="325"/>
      <c r="S354" s="447"/>
      <c r="T354" s="133"/>
      <c r="U354" s="134"/>
      <c r="V354" s="319">
        <f t="shared" si="90"/>
        <v>0</v>
      </c>
      <c r="W354" s="447"/>
      <c r="X354" s="133"/>
      <c r="Y354" s="134">
        <f t="shared" si="91"/>
        <v>0</v>
      </c>
      <c r="Z354" s="447"/>
      <c r="AA354" s="133"/>
      <c r="AB354" s="124">
        <f t="shared" si="92"/>
        <v>0</v>
      </c>
      <c r="AC354" s="234"/>
    </row>
    <row r="355" spans="2:30" s="1" customFormat="1" ht="20.25" customHeight="1" outlineLevel="1" x14ac:dyDescent="0.25">
      <c r="B355" s="436" t="s">
        <v>702</v>
      </c>
      <c r="C355" s="348"/>
      <c r="D355" s="350" t="s">
        <v>18</v>
      </c>
      <c r="E355" s="347" t="s">
        <v>16</v>
      </c>
      <c r="F355" s="347" t="s">
        <v>12</v>
      </c>
      <c r="G355" s="354" t="s">
        <v>255</v>
      </c>
      <c r="H355" s="302"/>
      <c r="I355" s="302"/>
      <c r="J355" s="302"/>
      <c r="K355" s="446"/>
      <c r="L355" s="133"/>
      <c r="M355" s="319"/>
      <c r="N355" s="324"/>
      <c r="O355" s="133"/>
      <c r="P355" s="379">
        <v>6367.5</v>
      </c>
      <c r="Q355" s="319"/>
      <c r="R355" s="325"/>
      <c r="S355" s="447"/>
      <c r="T355" s="133"/>
      <c r="U355" s="379">
        <v>8389.1</v>
      </c>
      <c r="V355" s="390"/>
      <c r="W355" s="447"/>
      <c r="X355" s="133"/>
      <c r="Y355" s="379">
        <v>8389.1</v>
      </c>
      <c r="Z355" s="447"/>
      <c r="AA355" s="133"/>
      <c r="AB355" s="124"/>
      <c r="AC355" s="234"/>
    </row>
    <row r="356" spans="2:30" s="1" customFormat="1" ht="69.75" customHeight="1" x14ac:dyDescent="0.25">
      <c r="B356" s="353" t="s">
        <v>273</v>
      </c>
      <c r="C356" s="348"/>
      <c r="D356" s="350" t="s">
        <v>18</v>
      </c>
      <c r="E356" s="347" t="s">
        <v>16</v>
      </c>
      <c r="F356" s="347" t="s">
        <v>15</v>
      </c>
      <c r="G356" s="354" t="s">
        <v>255</v>
      </c>
      <c r="H356" s="252">
        <f>SUM(H357+H358+H359+H360+H364+H365+H366+H367)</f>
        <v>83513.799999999988</v>
      </c>
      <c r="I356" s="252">
        <f>SUM(I357+I358+I359+I360+I364+I365+I366+I367)</f>
        <v>0</v>
      </c>
      <c r="J356" s="252">
        <v>96354.6</v>
      </c>
      <c r="K356" s="252">
        <f>SUM(K357+K358+K359+K360+K364+K365+K366+K367)</f>
        <v>79317.899999999994</v>
      </c>
      <c r="L356" s="252">
        <f>SUM(L357+L358+L359+L360+L364+L365+L366+L367)</f>
        <v>0</v>
      </c>
      <c r="M356" s="253">
        <f>SUM(M357+M358+M359+M360+M364+M365+M366+M367)</f>
        <v>83266.700000000012</v>
      </c>
      <c r="N356" s="252">
        <f>SUM(N357+N358+N359+N360+N364+N365+N366+N367)</f>
        <v>83266.700000000012</v>
      </c>
      <c r="O356" s="252">
        <f t="shared" ref="O356:AB356" si="93">SUM(O357+O358+O359+O360+O364+O365+O366+O367)</f>
        <v>0</v>
      </c>
      <c r="P356" s="250">
        <f t="shared" ref="P356:U356" si="94">SUM(P357+P358+P359+P360+P364+P365+P366+P367)</f>
        <v>116601.1</v>
      </c>
      <c r="Q356" s="250">
        <f t="shared" si="94"/>
        <v>0</v>
      </c>
      <c r="R356" s="251">
        <f t="shared" si="94"/>
        <v>0</v>
      </c>
      <c r="S356" s="252">
        <f t="shared" si="94"/>
        <v>0</v>
      </c>
      <c r="T356" s="252">
        <f t="shared" si="94"/>
        <v>0</v>
      </c>
      <c r="U356" s="250">
        <f t="shared" si="94"/>
        <v>133061.9</v>
      </c>
      <c r="V356" s="253">
        <f t="shared" si="93"/>
        <v>0</v>
      </c>
      <c r="W356" s="252">
        <f t="shared" si="93"/>
        <v>0</v>
      </c>
      <c r="X356" s="252">
        <f t="shared" si="93"/>
        <v>0</v>
      </c>
      <c r="Y356" s="250">
        <f t="shared" si="93"/>
        <v>133061.9</v>
      </c>
      <c r="Z356" s="252">
        <f t="shared" si="93"/>
        <v>0</v>
      </c>
      <c r="AA356" s="252">
        <f t="shared" si="93"/>
        <v>0</v>
      </c>
      <c r="AB356" s="214">
        <f t="shared" si="93"/>
        <v>0</v>
      </c>
      <c r="AC356" s="234"/>
    </row>
    <row r="357" spans="2:30" s="1" customFormat="1" ht="20.25" customHeight="1" outlineLevel="1" x14ac:dyDescent="0.25">
      <c r="B357" s="436" t="s">
        <v>101</v>
      </c>
      <c r="C357" s="348"/>
      <c r="D357" s="350" t="s">
        <v>18</v>
      </c>
      <c r="E357" s="347" t="s">
        <v>16</v>
      </c>
      <c r="F357" s="347" t="s">
        <v>15</v>
      </c>
      <c r="G357" s="354" t="s">
        <v>255</v>
      </c>
      <c r="H357" s="133">
        <v>15484.4</v>
      </c>
      <c r="I357" s="133"/>
      <c r="J357" s="133"/>
      <c r="K357" s="324">
        <v>13396.1</v>
      </c>
      <c r="L357" s="133"/>
      <c r="M357" s="319">
        <f t="shared" si="85"/>
        <v>14219.5</v>
      </c>
      <c r="N357" s="324">
        <v>14219.5</v>
      </c>
      <c r="O357" s="133"/>
      <c r="P357" s="379">
        <v>19633</v>
      </c>
      <c r="Q357" s="390"/>
      <c r="R357" s="380"/>
      <c r="S357" s="133"/>
      <c r="T357" s="133"/>
      <c r="U357" s="379">
        <v>21488.400000000001</v>
      </c>
      <c r="V357" s="319"/>
      <c r="W357" s="133"/>
      <c r="X357" s="133"/>
      <c r="Y357" s="379">
        <v>21488.400000000001</v>
      </c>
      <c r="Z357" s="302"/>
      <c r="AA357" s="133"/>
      <c r="AB357" s="124"/>
      <c r="AC357" s="234"/>
    </row>
    <row r="358" spans="2:30" s="1" customFormat="1" ht="20.25" customHeight="1" outlineLevel="1" x14ac:dyDescent="0.25">
      <c r="B358" s="436" t="s">
        <v>102</v>
      </c>
      <c r="C358" s="348"/>
      <c r="D358" s="350" t="s">
        <v>18</v>
      </c>
      <c r="E358" s="347" t="s">
        <v>16</v>
      </c>
      <c r="F358" s="347" t="s">
        <v>15</v>
      </c>
      <c r="G358" s="354" t="s">
        <v>255</v>
      </c>
      <c r="H358" s="133">
        <v>6522.8</v>
      </c>
      <c r="I358" s="133"/>
      <c r="J358" s="133"/>
      <c r="K358" s="324">
        <v>6534.6</v>
      </c>
      <c r="L358" s="133"/>
      <c r="M358" s="319">
        <f t="shared" si="85"/>
        <v>6612.7</v>
      </c>
      <c r="N358" s="324">
        <v>6612.7</v>
      </c>
      <c r="O358" s="133"/>
      <c r="P358" s="379">
        <v>9033.2000000000007</v>
      </c>
      <c r="Q358" s="390"/>
      <c r="R358" s="380"/>
      <c r="S358" s="133"/>
      <c r="T358" s="133"/>
      <c r="U358" s="379">
        <v>10143.299999999999</v>
      </c>
      <c r="V358" s="319"/>
      <c r="W358" s="133"/>
      <c r="X358" s="133"/>
      <c r="Y358" s="379">
        <v>10143.299999999999</v>
      </c>
      <c r="Z358" s="302"/>
      <c r="AA358" s="133"/>
      <c r="AB358" s="124"/>
      <c r="AC358" s="234"/>
    </row>
    <row r="359" spans="2:30" s="1" customFormat="1" ht="20.25" customHeight="1" outlineLevel="1" x14ac:dyDescent="0.25">
      <c r="B359" s="348" t="s">
        <v>103</v>
      </c>
      <c r="C359" s="348"/>
      <c r="D359" s="350" t="s">
        <v>18</v>
      </c>
      <c r="E359" s="347" t="s">
        <v>16</v>
      </c>
      <c r="F359" s="347" t="s">
        <v>15</v>
      </c>
      <c r="G359" s="354" t="s">
        <v>255</v>
      </c>
      <c r="H359" s="133">
        <v>6524.8</v>
      </c>
      <c r="I359" s="133"/>
      <c r="J359" s="133"/>
      <c r="K359" s="324">
        <v>6188</v>
      </c>
      <c r="L359" s="133"/>
      <c r="M359" s="319">
        <f t="shared" si="85"/>
        <v>6188</v>
      </c>
      <c r="N359" s="324">
        <v>6188</v>
      </c>
      <c r="O359" s="133"/>
      <c r="P359" s="379">
        <v>8991.2000000000007</v>
      </c>
      <c r="Q359" s="390"/>
      <c r="R359" s="380"/>
      <c r="S359" s="133"/>
      <c r="T359" s="133"/>
      <c r="U359" s="379">
        <v>11666.5</v>
      </c>
      <c r="V359" s="319"/>
      <c r="W359" s="133"/>
      <c r="X359" s="133"/>
      <c r="Y359" s="379">
        <v>11666.5</v>
      </c>
      <c r="Z359" s="302"/>
      <c r="AA359" s="133"/>
      <c r="AB359" s="124"/>
      <c r="AC359" s="234"/>
    </row>
    <row r="360" spans="2:30" s="1" customFormat="1" ht="20.25" customHeight="1" outlineLevel="1" x14ac:dyDescent="0.25">
      <c r="B360" s="445" t="s">
        <v>104</v>
      </c>
      <c r="C360" s="369"/>
      <c r="D360" s="350" t="s">
        <v>18</v>
      </c>
      <c r="E360" s="347" t="s">
        <v>16</v>
      </c>
      <c r="F360" s="347" t="s">
        <v>15</v>
      </c>
      <c r="G360" s="354" t="s">
        <v>255</v>
      </c>
      <c r="H360" s="450">
        <f>SUM(H361:H363)</f>
        <v>21469.300000000003</v>
      </c>
      <c r="I360" s="450"/>
      <c r="J360" s="450"/>
      <c r="K360" s="252">
        <f>SUM(K361:K363)</f>
        <v>20689</v>
      </c>
      <c r="L360" s="252">
        <f>SUM(L361:L363)</f>
        <v>0</v>
      </c>
      <c r="M360" s="253">
        <f>SUM(M361:M363)</f>
        <v>22439.7</v>
      </c>
      <c r="N360" s="252">
        <f t="shared" ref="N360:AB360" si="95">SUM(N361:N363)</f>
        <v>22439.7</v>
      </c>
      <c r="O360" s="252">
        <f t="shared" si="95"/>
        <v>0</v>
      </c>
      <c r="P360" s="451">
        <f t="shared" si="95"/>
        <v>24205.7</v>
      </c>
      <c r="Q360" s="452">
        <f t="shared" si="95"/>
        <v>0</v>
      </c>
      <c r="R360" s="453">
        <f>SUM(R361:R363)</f>
        <v>0</v>
      </c>
      <c r="S360" s="252">
        <f t="shared" si="95"/>
        <v>0</v>
      </c>
      <c r="T360" s="252">
        <f t="shared" si="95"/>
        <v>0</v>
      </c>
      <c r="U360" s="451">
        <f>SUM(U361:U363)</f>
        <v>28401.399999999998</v>
      </c>
      <c r="V360" s="253">
        <f t="shared" si="95"/>
        <v>0</v>
      </c>
      <c r="W360" s="252">
        <f t="shared" si="95"/>
        <v>0</v>
      </c>
      <c r="X360" s="252">
        <f t="shared" si="95"/>
        <v>0</v>
      </c>
      <c r="Y360" s="451">
        <f>SUM(Y361:Y363)</f>
        <v>28401.399999999998</v>
      </c>
      <c r="Z360" s="252">
        <f>SUM(Z361:Z363)</f>
        <v>0</v>
      </c>
      <c r="AA360" s="252">
        <f t="shared" si="95"/>
        <v>0</v>
      </c>
      <c r="AB360" s="214">
        <f t="shared" si="95"/>
        <v>0</v>
      </c>
      <c r="AC360" s="234"/>
    </row>
    <row r="361" spans="2:30" s="1" customFormat="1" ht="20.25" customHeight="1" outlineLevel="1" x14ac:dyDescent="0.25">
      <c r="B361" s="448" t="s">
        <v>105</v>
      </c>
      <c r="C361" s="449"/>
      <c r="D361" s="350" t="s">
        <v>18</v>
      </c>
      <c r="E361" s="347" t="s">
        <v>16</v>
      </c>
      <c r="F361" s="347" t="s">
        <v>15</v>
      </c>
      <c r="G361" s="354" t="s">
        <v>255</v>
      </c>
      <c r="H361" s="133">
        <v>7803.2</v>
      </c>
      <c r="I361" s="133"/>
      <c r="J361" s="450"/>
      <c r="K361" s="382">
        <v>8946.2000000000007</v>
      </c>
      <c r="L361" s="450"/>
      <c r="M361" s="319">
        <f t="shared" si="85"/>
        <v>8637.1</v>
      </c>
      <c r="N361" s="382">
        <v>8637.1</v>
      </c>
      <c r="O361" s="450"/>
      <c r="P361" s="451">
        <v>8366.5</v>
      </c>
      <c r="Q361" s="390"/>
      <c r="R361" s="380"/>
      <c r="S361" s="450"/>
      <c r="T361" s="450"/>
      <c r="U361" s="451">
        <v>8979.7999999999993</v>
      </c>
      <c r="V361" s="319"/>
      <c r="W361" s="450"/>
      <c r="X361" s="450"/>
      <c r="Y361" s="379">
        <v>8979.7999999999993</v>
      </c>
      <c r="Z361" s="252"/>
      <c r="AA361" s="450"/>
      <c r="AB361" s="124"/>
      <c r="AC361" s="234"/>
      <c r="AD361" s="6"/>
    </row>
    <row r="362" spans="2:30" s="1" customFormat="1" ht="20.25" customHeight="1" outlineLevel="1" x14ac:dyDescent="0.25">
      <c r="B362" s="448" t="s">
        <v>538</v>
      </c>
      <c r="C362" s="449"/>
      <c r="D362" s="350" t="s">
        <v>18</v>
      </c>
      <c r="E362" s="347" t="s">
        <v>16</v>
      </c>
      <c r="F362" s="347" t="s">
        <v>15</v>
      </c>
      <c r="G362" s="354" t="s">
        <v>255</v>
      </c>
      <c r="H362" s="133">
        <v>892.5</v>
      </c>
      <c r="I362" s="133"/>
      <c r="J362" s="450"/>
      <c r="K362" s="382">
        <v>377.8</v>
      </c>
      <c r="L362" s="450"/>
      <c r="M362" s="319">
        <f t="shared" si="85"/>
        <v>0</v>
      </c>
      <c r="N362" s="382">
        <v>0</v>
      </c>
      <c r="O362" s="450"/>
      <c r="P362" s="451">
        <v>962</v>
      </c>
      <c r="Q362" s="390"/>
      <c r="R362" s="380"/>
      <c r="S362" s="450"/>
      <c r="T362" s="450"/>
      <c r="U362" s="451">
        <v>1656.3</v>
      </c>
      <c r="V362" s="319"/>
      <c r="W362" s="450"/>
      <c r="X362" s="450"/>
      <c r="Y362" s="379">
        <v>1656.3</v>
      </c>
      <c r="Z362" s="252"/>
      <c r="AA362" s="450"/>
      <c r="AB362" s="124"/>
      <c r="AC362" s="234"/>
    </row>
    <row r="363" spans="2:30" s="1" customFormat="1" ht="20.25" customHeight="1" outlineLevel="1" x14ac:dyDescent="0.25">
      <c r="B363" s="448" t="s">
        <v>107</v>
      </c>
      <c r="C363" s="449"/>
      <c r="D363" s="350" t="s">
        <v>18</v>
      </c>
      <c r="E363" s="347" t="s">
        <v>16</v>
      </c>
      <c r="F363" s="347" t="s">
        <v>15</v>
      </c>
      <c r="G363" s="354" t="s">
        <v>255</v>
      </c>
      <c r="H363" s="133">
        <v>12773.6</v>
      </c>
      <c r="I363" s="133"/>
      <c r="J363" s="450"/>
      <c r="K363" s="382">
        <v>11365</v>
      </c>
      <c r="L363" s="450"/>
      <c r="M363" s="319">
        <f t="shared" si="85"/>
        <v>13802.6</v>
      </c>
      <c r="N363" s="382">
        <v>13802.6</v>
      </c>
      <c r="O363" s="450"/>
      <c r="P363" s="451">
        <v>14877.2</v>
      </c>
      <c r="Q363" s="390"/>
      <c r="R363" s="380"/>
      <c r="S363" s="450"/>
      <c r="T363" s="450"/>
      <c r="U363" s="451">
        <v>17765.3</v>
      </c>
      <c r="V363" s="319"/>
      <c r="W363" s="450"/>
      <c r="X363" s="450"/>
      <c r="Y363" s="379">
        <v>17765.3</v>
      </c>
      <c r="Z363" s="252"/>
      <c r="AA363" s="450"/>
      <c r="AB363" s="124"/>
      <c r="AC363" s="234"/>
    </row>
    <row r="364" spans="2:30" s="1" customFormat="1" ht="20.25" customHeight="1" outlineLevel="1" x14ac:dyDescent="0.25">
      <c r="B364" s="436" t="s">
        <v>108</v>
      </c>
      <c r="C364" s="348"/>
      <c r="D364" s="350" t="s">
        <v>18</v>
      </c>
      <c r="E364" s="347" t="s">
        <v>16</v>
      </c>
      <c r="F364" s="347" t="s">
        <v>15</v>
      </c>
      <c r="G364" s="354" t="s">
        <v>255</v>
      </c>
      <c r="H364" s="133">
        <v>8738.6</v>
      </c>
      <c r="I364" s="133"/>
      <c r="J364" s="133"/>
      <c r="K364" s="324">
        <v>8778.2999999999993</v>
      </c>
      <c r="L364" s="133"/>
      <c r="M364" s="319">
        <f t="shared" si="85"/>
        <v>9264.9</v>
      </c>
      <c r="N364" s="324">
        <v>9264.9</v>
      </c>
      <c r="O364" s="133"/>
      <c r="P364" s="379">
        <v>11040.1</v>
      </c>
      <c r="Q364" s="390"/>
      <c r="R364" s="380"/>
      <c r="S364" s="133"/>
      <c r="T364" s="133"/>
      <c r="U364" s="379">
        <v>12032.2</v>
      </c>
      <c r="V364" s="319"/>
      <c r="W364" s="133"/>
      <c r="X364" s="133"/>
      <c r="Y364" s="379">
        <v>12032.2</v>
      </c>
      <c r="Z364" s="302"/>
      <c r="AA364" s="133"/>
      <c r="AB364" s="124"/>
      <c r="AC364" s="234"/>
    </row>
    <row r="365" spans="2:30" s="1" customFormat="1" ht="20.25" customHeight="1" outlineLevel="1" x14ac:dyDescent="0.25">
      <c r="B365" s="436" t="s">
        <v>109</v>
      </c>
      <c r="C365" s="348"/>
      <c r="D365" s="350" t="s">
        <v>18</v>
      </c>
      <c r="E365" s="347" t="s">
        <v>16</v>
      </c>
      <c r="F365" s="347" t="s">
        <v>15</v>
      </c>
      <c r="G365" s="354" t="s">
        <v>255</v>
      </c>
      <c r="H365" s="133">
        <v>7042.5</v>
      </c>
      <c r="I365" s="133"/>
      <c r="J365" s="133"/>
      <c r="K365" s="324">
        <v>5960.9</v>
      </c>
      <c r="L365" s="133"/>
      <c r="M365" s="319">
        <f t="shared" si="85"/>
        <v>6210.9</v>
      </c>
      <c r="N365" s="324">
        <v>6210.9</v>
      </c>
      <c r="O365" s="133"/>
      <c r="P365" s="379">
        <v>8321.4</v>
      </c>
      <c r="Q365" s="390"/>
      <c r="R365" s="380"/>
      <c r="S365" s="133"/>
      <c r="T365" s="133"/>
      <c r="U365" s="379">
        <v>9057.6</v>
      </c>
      <c r="V365" s="319"/>
      <c r="W365" s="133"/>
      <c r="X365" s="133"/>
      <c r="Y365" s="379">
        <v>9057.6</v>
      </c>
      <c r="Z365" s="302"/>
      <c r="AA365" s="133"/>
      <c r="AB365" s="124"/>
      <c r="AC365" s="234"/>
    </row>
    <row r="366" spans="2:30" s="1" customFormat="1" ht="20.25" customHeight="1" outlineLevel="1" x14ac:dyDescent="0.25">
      <c r="B366" s="436" t="s">
        <v>110</v>
      </c>
      <c r="C366" s="348"/>
      <c r="D366" s="350" t="s">
        <v>18</v>
      </c>
      <c r="E366" s="347" t="s">
        <v>16</v>
      </c>
      <c r="F366" s="347" t="s">
        <v>15</v>
      </c>
      <c r="G366" s="354" t="s">
        <v>255</v>
      </c>
      <c r="H366" s="133">
        <v>5201.5</v>
      </c>
      <c r="I366" s="133"/>
      <c r="J366" s="133"/>
      <c r="K366" s="324">
        <v>4359.5</v>
      </c>
      <c r="L366" s="133"/>
      <c r="M366" s="319">
        <f t="shared" si="85"/>
        <v>4919.5</v>
      </c>
      <c r="N366" s="324">
        <v>4919.5</v>
      </c>
      <c r="O366" s="133"/>
      <c r="P366" s="379">
        <v>6066.9</v>
      </c>
      <c r="Q366" s="390"/>
      <c r="R366" s="380"/>
      <c r="S366" s="133"/>
      <c r="T366" s="133"/>
      <c r="U366" s="379">
        <v>7769.8</v>
      </c>
      <c r="V366" s="319"/>
      <c r="W366" s="133"/>
      <c r="X366" s="133"/>
      <c r="Y366" s="379">
        <v>7769.8</v>
      </c>
      <c r="Z366" s="302"/>
      <c r="AA366" s="133"/>
      <c r="AB366" s="124"/>
      <c r="AC366" s="234"/>
    </row>
    <row r="367" spans="2:30" s="1" customFormat="1" ht="20.25" customHeight="1" outlineLevel="1" x14ac:dyDescent="0.25">
      <c r="B367" s="436" t="s">
        <v>111</v>
      </c>
      <c r="C367" s="348"/>
      <c r="D367" s="350" t="s">
        <v>18</v>
      </c>
      <c r="E367" s="347" t="s">
        <v>16</v>
      </c>
      <c r="F367" s="347" t="s">
        <v>15</v>
      </c>
      <c r="G367" s="354" t="s">
        <v>255</v>
      </c>
      <c r="H367" s="133">
        <v>12529.9</v>
      </c>
      <c r="I367" s="133"/>
      <c r="J367" s="133"/>
      <c r="K367" s="324">
        <v>13411.5</v>
      </c>
      <c r="L367" s="133"/>
      <c r="M367" s="319">
        <f t="shared" si="85"/>
        <v>13411.5</v>
      </c>
      <c r="N367" s="324">
        <v>13411.5</v>
      </c>
      <c r="O367" s="133"/>
      <c r="P367" s="379">
        <v>29309.599999999999</v>
      </c>
      <c r="Q367" s="390"/>
      <c r="R367" s="380"/>
      <c r="S367" s="133"/>
      <c r="T367" s="133"/>
      <c r="U367" s="379">
        <v>32502.7</v>
      </c>
      <c r="V367" s="319"/>
      <c r="W367" s="133"/>
      <c r="X367" s="133"/>
      <c r="Y367" s="379">
        <v>32502.7</v>
      </c>
      <c r="Z367" s="302"/>
      <c r="AA367" s="133"/>
      <c r="AB367" s="124"/>
      <c r="AC367" s="234"/>
    </row>
    <row r="368" spans="2:30" s="1" customFormat="1" ht="61.5" customHeight="1" x14ac:dyDescent="0.25">
      <c r="B368" s="348" t="s">
        <v>722</v>
      </c>
      <c r="C368" s="369"/>
      <c r="D368" s="350" t="s">
        <v>18</v>
      </c>
      <c r="E368" s="347" t="s">
        <v>16</v>
      </c>
      <c r="F368" s="347" t="s">
        <v>8</v>
      </c>
      <c r="G368" s="354" t="s">
        <v>255</v>
      </c>
      <c r="H368" s="302">
        <v>35604.199999999997</v>
      </c>
      <c r="I368" s="302"/>
      <c r="J368" s="302">
        <v>35616.1</v>
      </c>
      <c r="K368" s="133">
        <v>31616.1</v>
      </c>
      <c r="L368" s="133"/>
      <c r="M368" s="319">
        <f t="shared" si="85"/>
        <v>31972.1</v>
      </c>
      <c r="N368" s="324">
        <v>31972.1</v>
      </c>
      <c r="O368" s="133"/>
      <c r="P368" s="134">
        <v>36618.699999999997</v>
      </c>
      <c r="Q368" s="319"/>
      <c r="R368" s="325"/>
      <c r="S368" s="133"/>
      <c r="T368" s="133"/>
      <c r="U368" s="134">
        <v>37023.5</v>
      </c>
      <c r="V368" s="319"/>
      <c r="W368" s="133"/>
      <c r="X368" s="133"/>
      <c r="Y368" s="379">
        <v>37023.5</v>
      </c>
      <c r="Z368" s="302"/>
      <c r="AA368" s="133"/>
      <c r="AB368" s="124"/>
      <c r="AC368" s="234"/>
    </row>
    <row r="369" spans="1:29" ht="59.25" hidden="1" customHeight="1" x14ac:dyDescent="0.25">
      <c r="B369" s="348"/>
      <c r="C369" s="369"/>
      <c r="D369" s="350"/>
      <c r="E369" s="347"/>
      <c r="F369" s="347"/>
      <c r="G369" s="354" t="s">
        <v>255</v>
      </c>
      <c r="H369" s="302">
        <v>3000</v>
      </c>
      <c r="I369" s="302">
        <v>0</v>
      </c>
      <c r="J369" s="302">
        <v>3000</v>
      </c>
      <c r="K369" s="133"/>
      <c r="L369" s="133"/>
      <c r="M369" s="319"/>
      <c r="N369" s="324"/>
      <c r="O369" s="133"/>
      <c r="P369" s="134">
        <v>0</v>
      </c>
      <c r="Q369" s="319"/>
      <c r="R369" s="325"/>
      <c r="S369" s="133"/>
      <c r="T369" s="133"/>
      <c r="U369" s="134">
        <v>0</v>
      </c>
      <c r="V369" s="319"/>
      <c r="W369" s="133"/>
      <c r="X369" s="133"/>
      <c r="Y369" s="379">
        <v>0</v>
      </c>
      <c r="Z369" s="302"/>
      <c r="AA369" s="133"/>
      <c r="AB369" s="124"/>
      <c r="AC369" s="234"/>
    </row>
    <row r="370" spans="1:29" ht="53.25" customHeight="1" x14ac:dyDescent="0.25">
      <c r="B370" s="315" t="s">
        <v>244</v>
      </c>
      <c r="C370" s="315"/>
      <c r="D370" s="327"/>
      <c r="E370" s="328"/>
      <c r="F370" s="328"/>
      <c r="G370" s="318" t="s">
        <v>249</v>
      </c>
      <c r="H370" s="319">
        <f t="shared" ref="H370:AB370" si="96">SUM(H371:H373)</f>
        <v>10100</v>
      </c>
      <c r="I370" s="319">
        <f t="shared" si="96"/>
        <v>0</v>
      </c>
      <c r="J370" s="319">
        <f t="shared" si="96"/>
        <v>12829</v>
      </c>
      <c r="K370" s="319">
        <f t="shared" si="96"/>
        <v>10291.299999999999</v>
      </c>
      <c r="L370" s="319">
        <f t="shared" si="96"/>
        <v>40871</v>
      </c>
      <c r="M370" s="319">
        <f t="shared" si="96"/>
        <v>110633</v>
      </c>
      <c r="N370" s="319">
        <f t="shared" si="96"/>
        <v>18930.599999999999</v>
      </c>
      <c r="O370" s="319">
        <f t="shared" si="96"/>
        <v>91702.399999999994</v>
      </c>
      <c r="P370" s="319">
        <f t="shared" si="96"/>
        <v>100976.4</v>
      </c>
      <c r="Q370" s="319">
        <f t="shared" si="96"/>
        <v>0</v>
      </c>
      <c r="R370" s="319">
        <f t="shared" si="96"/>
        <v>0</v>
      </c>
      <c r="S370" s="319">
        <f t="shared" si="96"/>
        <v>0</v>
      </c>
      <c r="T370" s="319">
        <f t="shared" si="96"/>
        <v>0</v>
      </c>
      <c r="U370" s="319">
        <f t="shared" si="96"/>
        <v>28102</v>
      </c>
      <c r="V370" s="319">
        <f t="shared" si="96"/>
        <v>0</v>
      </c>
      <c r="W370" s="319">
        <f t="shared" si="96"/>
        <v>0</v>
      </c>
      <c r="X370" s="319">
        <f t="shared" si="96"/>
        <v>0</v>
      </c>
      <c r="Y370" s="319">
        <f t="shared" si="96"/>
        <v>143873.29999999999</v>
      </c>
      <c r="Z370" s="319">
        <f t="shared" si="96"/>
        <v>0</v>
      </c>
      <c r="AA370" s="319">
        <f t="shared" si="96"/>
        <v>0</v>
      </c>
      <c r="AB370" s="210">
        <f t="shared" si="96"/>
        <v>0</v>
      </c>
      <c r="AC370" s="234"/>
    </row>
    <row r="371" spans="1:29" ht="103.5" customHeight="1" x14ac:dyDescent="0.25">
      <c r="B371" s="353" t="s">
        <v>539</v>
      </c>
      <c r="C371" s="348"/>
      <c r="D371" s="350" t="s">
        <v>18</v>
      </c>
      <c r="E371" s="347" t="s">
        <v>16</v>
      </c>
      <c r="F371" s="347" t="s">
        <v>8</v>
      </c>
      <c r="G371" s="354" t="s">
        <v>321</v>
      </c>
      <c r="H371" s="302">
        <v>10100</v>
      </c>
      <c r="I371" s="302"/>
      <c r="J371" s="302">
        <v>12829</v>
      </c>
      <c r="K371" s="324">
        <v>5750</v>
      </c>
      <c r="L371" s="324"/>
      <c r="M371" s="319">
        <f>SUM(N371:O371)</f>
        <v>7477.7</v>
      </c>
      <c r="N371" s="324">
        <v>7477.7</v>
      </c>
      <c r="O371" s="324"/>
      <c r="P371" s="134">
        <v>86269.4</v>
      </c>
      <c r="Q371" s="319"/>
      <c r="R371" s="325"/>
      <c r="S371" s="133"/>
      <c r="T371" s="324"/>
      <c r="U371" s="134">
        <v>13395</v>
      </c>
      <c r="V371" s="319"/>
      <c r="W371" s="133"/>
      <c r="X371" s="324"/>
      <c r="Y371" s="134">
        <v>129166.3</v>
      </c>
      <c r="Z371" s="133"/>
      <c r="AA371" s="324"/>
      <c r="AB371" s="124"/>
      <c r="AC371" s="234">
        <v>8000</v>
      </c>
    </row>
    <row r="372" spans="1:29" ht="120.75" customHeight="1" x14ac:dyDescent="0.25">
      <c r="A372" s="1"/>
      <c r="B372" s="348" t="s">
        <v>723</v>
      </c>
      <c r="C372" s="348"/>
      <c r="D372" s="350" t="s">
        <v>9</v>
      </c>
      <c r="E372" s="350" t="s">
        <v>16</v>
      </c>
      <c r="F372" s="350" t="s">
        <v>12</v>
      </c>
      <c r="G372" s="354" t="s">
        <v>320</v>
      </c>
      <c r="H372" s="325"/>
      <c r="I372" s="325"/>
      <c r="J372" s="319"/>
      <c r="K372" s="324">
        <v>4541.3</v>
      </c>
      <c r="L372" s="324"/>
      <c r="M372" s="319">
        <f>SUM(N372:O372)</f>
        <v>11452.9</v>
      </c>
      <c r="N372" s="324">
        <v>11452.9</v>
      </c>
      <c r="O372" s="324">
        <v>0</v>
      </c>
      <c r="P372" s="134">
        <v>14707</v>
      </c>
      <c r="Q372" s="319">
        <f>SUM(S372:T372)</f>
        <v>0</v>
      </c>
      <c r="R372" s="324"/>
      <c r="S372" s="133"/>
      <c r="T372" s="324"/>
      <c r="U372" s="134">
        <v>14707</v>
      </c>
      <c r="V372" s="319">
        <f>SUM(W372:X372)</f>
        <v>0</v>
      </c>
      <c r="W372" s="324"/>
      <c r="X372" s="324"/>
      <c r="Y372" s="134">
        <v>14707</v>
      </c>
      <c r="Z372" s="324"/>
      <c r="AA372" s="324"/>
      <c r="AB372" s="124"/>
      <c r="AC372" s="234"/>
    </row>
    <row r="373" spans="1:29" ht="121.5" hidden="1" customHeight="1" x14ac:dyDescent="0.25">
      <c r="A373" s="1">
        <v>520</v>
      </c>
      <c r="B373" s="428" t="s">
        <v>453</v>
      </c>
      <c r="C373" s="348"/>
      <c r="D373" s="350" t="s">
        <v>9</v>
      </c>
      <c r="E373" s="347" t="s">
        <v>16</v>
      </c>
      <c r="F373" s="347" t="s">
        <v>12</v>
      </c>
      <c r="G373" s="354" t="s">
        <v>250</v>
      </c>
      <c r="H373" s="325"/>
      <c r="I373" s="325"/>
      <c r="J373" s="319"/>
      <c r="K373" s="324"/>
      <c r="L373" s="324">
        <v>40871</v>
      </c>
      <c r="M373" s="319">
        <f>SUM(N373:O373)</f>
        <v>91702.399999999994</v>
      </c>
      <c r="N373" s="324"/>
      <c r="O373" s="324">
        <v>91702.399999999994</v>
      </c>
      <c r="P373" s="134"/>
      <c r="Q373" s="319">
        <f>SUM(S373:T373)</f>
        <v>0</v>
      </c>
      <c r="R373" s="325"/>
      <c r="S373" s="133"/>
      <c r="T373" s="324"/>
      <c r="U373" s="134"/>
      <c r="V373" s="319">
        <f>SUM(W373:X373)</f>
        <v>0</v>
      </c>
      <c r="W373" s="133"/>
      <c r="X373" s="324"/>
      <c r="Y373" s="134">
        <f>SUM(Z373:AA373)</f>
        <v>0</v>
      </c>
      <c r="Z373" s="133"/>
      <c r="AA373" s="324"/>
      <c r="AB373" s="124"/>
      <c r="AC373" s="234"/>
    </row>
    <row r="374" spans="1:29" ht="51" customHeight="1" x14ac:dyDescent="0.25">
      <c r="B374" s="432" t="s">
        <v>277</v>
      </c>
      <c r="C374" s="315"/>
      <c r="D374" s="327"/>
      <c r="E374" s="328"/>
      <c r="F374" s="328"/>
      <c r="G374" s="318" t="s">
        <v>322</v>
      </c>
      <c r="H374" s="319">
        <f>SUM(H375+H378+H379+H380+H381+H382+H383)</f>
        <v>65846.2</v>
      </c>
      <c r="I374" s="319">
        <f>SUM(I375+I378+I379+I380+I381+I382+I383)</f>
        <v>0</v>
      </c>
      <c r="J374" s="319">
        <f>SUM(J375+J378+J379+J380+J381+J382+J383)</f>
        <v>74065.600000000006</v>
      </c>
      <c r="K374" s="319">
        <f t="shared" ref="K374:AB374" si="97">SUM(K375+K378+K379+K380+K381+K382+K383)</f>
        <v>43110.7</v>
      </c>
      <c r="L374" s="319">
        <f t="shared" si="97"/>
        <v>14793</v>
      </c>
      <c r="M374" s="319">
        <f>SUM(M375+M378+M379+M380+M381+M382+M383)</f>
        <v>72681</v>
      </c>
      <c r="N374" s="319">
        <f t="shared" si="97"/>
        <v>57987.899999999994</v>
      </c>
      <c r="O374" s="319">
        <f t="shared" si="97"/>
        <v>14693.1</v>
      </c>
      <c r="P374" s="319">
        <f t="shared" si="97"/>
        <v>58990.200000000004</v>
      </c>
      <c r="Q374" s="319">
        <f t="shared" si="97"/>
        <v>0</v>
      </c>
      <c r="R374" s="319">
        <f t="shared" si="97"/>
        <v>0</v>
      </c>
      <c r="S374" s="319">
        <f t="shared" si="97"/>
        <v>0</v>
      </c>
      <c r="T374" s="319">
        <f t="shared" si="97"/>
        <v>14578.4</v>
      </c>
      <c r="U374" s="319">
        <f>SUM(U375+U378+U379+U380+U381+U382+U383)</f>
        <v>56361.399999999994</v>
      </c>
      <c r="V374" s="319">
        <f t="shared" si="97"/>
        <v>0</v>
      </c>
      <c r="W374" s="319">
        <f t="shared" si="97"/>
        <v>0</v>
      </c>
      <c r="X374" s="319">
        <f t="shared" si="97"/>
        <v>14578.4</v>
      </c>
      <c r="Y374" s="319">
        <f>SUM(Y375+Y378+Y379+Y380+Y381+Y382+Y383)</f>
        <v>54136.399999999994</v>
      </c>
      <c r="Z374" s="319">
        <f t="shared" si="97"/>
        <v>0</v>
      </c>
      <c r="AA374" s="319">
        <f t="shared" si="97"/>
        <v>12838.4</v>
      </c>
      <c r="AB374" s="210">
        <f t="shared" si="97"/>
        <v>0</v>
      </c>
      <c r="AC374" s="234"/>
    </row>
    <row r="375" spans="1:29" ht="84" customHeight="1" x14ac:dyDescent="0.25">
      <c r="B375" s="353" t="s">
        <v>245</v>
      </c>
      <c r="C375" s="348"/>
      <c r="D375" s="350" t="s">
        <v>18</v>
      </c>
      <c r="E375" s="347" t="s">
        <v>16</v>
      </c>
      <c r="F375" s="347" t="s">
        <v>16</v>
      </c>
      <c r="G375" s="354" t="s">
        <v>324</v>
      </c>
      <c r="H375" s="252">
        <f>SUM(H376:H377)</f>
        <v>46880</v>
      </c>
      <c r="I375" s="252">
        <f>SUM(I376:I377)</f>
        <v>0</v>
      </c>
      <c r="J375" s="252">
        <v>47408.5</v>
      </c>
      <c r="K375" s="252">
        <f>SUM(K376:K377)</f>
        <v>42860.7</v>
      </c>
      <c r="L375" s="252">
        <f>SUM(L376:L377)</f>
        <v>0</v>
      </c>
      <c r="M375" s="253">
        <f>SUM(M376:M377)</f>
        <v>43235.7</v>
      </c>
      <c r="N375" s="252">
        <f t="shared" ref="N375:AB375" si="98">SUM(N376:N377)</f>
        <v>43235.7</v>
      </c>
      <c r="O375" s="252">
        <f t="shared" si="98"/>
        <v>0</v>
      </c>
      <c r="P375" s="250">
        <f t="shared" si="98"/>
        <v>46455.3</v>
      </c>
      <c r="Q375" s="250">
        <f t="shared" si="98"/>
        <v>0</v>
      </c>
      <c r="R375" s="251">
        <f t="shared" si="98"/>
        <v>0</v>
      </c>
      <c r="S375" s="381">
        <f t="shared" si="98"/>
        <v>0</v>
      </c>
      <c r="T375" s="252">
        <f t="shared" si="98"/>
        <v>0</v>
      </c>
      <c r="U375" s="250">
        <f>SUM(U376:U377)</f>
        <v>53361.399999999994</v>
      </c>
      <c r="V375" s="253">
        <f t="shared" si="98"/>
        <v>0</v>
      </c>
      <c r="W375" s="381">
        <f t="shared" si="98"/>
        <v>0</v>
      </c>
      <c r="X375" s="252">
        <f t="shared" si="98"/>
        <v>0</v>
      </c>
      <c r="Y375" s="250">
        <f>SUM(Y376:Y377)</f>
        <v>53361.399999999994</v>
      </c>
      <c r="Z375" s="381">
        <f t="shared" si="98"/>
        <v>0</v>
      </c>
      <c r="AA375" s="252">
        <f t="shared" si="98"/>
        <v>0</v>
      </c>
      <c r="AB375" s="214">
        <f t="shared" si="98"/>
        <v>0</v>
      </c>
      <c r="AC375" s="234"/>
    </row>
    <row r="376" spans="1:29" ht="21" customHeight="1" outlineLevel="1" x14ac:dyDescent="0.25">
      <c r="B376" s="436" t="s">
        <v>112</v>
      </c>
      <c r="C376" s="348"/>
      <c r="D376" s="350" t="s">
        <v>18</v>
      </c>
      <c r="E376" s="347" t="s">
        <v>16</v>
      </c>
      <c r="F376" s="347" t="s">
        <v>16</v>
      </c>
      <c r="G376" s="354" t="s">
        <v>324</v>
      </c>
      <c r="H376" s="133">
        <v>30387.1</v>
      </c>
      <c r="I376" s="133"/>
      <c r="J376" s="302"/>
      <c r="K376" s="324">
        <v>27984.2</v>
      </c>
      <c r="L376" s="324"/>
      <c r="M376" s="319">
        <f t="shared" si="85"/>
        <v>28284.2</v>
      </c>
      <c r="N376" s="133">
        <v>28284.2</v>
      </c>
      <c r="O376" s="324"/>
      <c r="P376" s="379">
        <v>30011.3</v>
      </c>
      <c r="Q376" s="379"/>
      <c r="R376" s="380"/>
      <c r="S376" s="324"/>
      <c r="T376" s="324"/>
      <c r="U376" s="379">
        <v>35761.599999999999</v>
      </c>
      <c r="V376" s="319"/>
      <c r="W376" s="324"/>
      <c r="X376" s="324"/>
      <c r="Y376" s="379">
        <v>35761.599999999999</v>
      </c>
      <c r="Z376" s="324"/>
      <c r="AA376" s="324"/>
      <c r="AB376" s="124"/>
      <c r="AC376" s="234"/>
    </row>
    <row r="377" spans="1:29" ht="23.25" customHeight="1" outlineLevel="1" x14ac:dyDescent="0.25">
      <c r="B377" s="436" t="s">
        <v>113</v>
      </c>
      <c r="C377" s="348"/>
      <c r="D377" s="350" t="s">
        <v>18</v>
      </c>
      <c r="E377" s="347" t="s">
        <v>16</v>
      </c>
      <c r="F377" s="347" t="s">
        <v>16</v>
      </c>
      <c r="G377" s="354" t="s">
        <v>324</v>
      </c>
      <c r="H377" s="133">
        <v>16492.900000000001</v>
      </c>
      <c r="I377" s="133"/>
      <c r="J377" s="302"/>
      <c r="K377" s="324">
        <v>14876.5</v>
      </c>
      <c r="L377" s="324"/>
      <c r="M377" s="319">
        <f t="shared" si="85"/>
        <v>14951.5</v>
      </c>
      <c r="N377" s="133">
        <v>14951.5</v>
      </c>
      <c r="O377" s="324"/>
      <c r="P377" s="379">
        <v>16444</v>
      </c>
      <c r="Q377" s="379"/>
      <c r="R377" s="380"/>
      <c r="S377" s="324"/>
      <c r="T377" s="324"/>
      <c r="U377" s="379">
        <v>17599.8</v>
      </c>
      <c r="V377" s="319"/>
      <c r="W377" s="324"/>
      <c r="X377" s="324"/>
      <c r="Y377" s="379">
        <v>17599.8</v>
      </c>
      <c r="Z377" s="324"/>
      <c r="AA377" s="324"/>
      <c r="AB377" s="124"/>
      <c r="AC377" s="234"/>
    </row>
    <row r="378" spans="1:29" ht="80.25" hidden="1" customHeight="1" x14ac:dyDescent="0.25">
      <c r="B378" s="353" t="s">
        <v>246</v>
      </c>
      <c r="C378" s="348"/>
      <c r="D378" s="350" t="s">
        <v>18</v>
      </c>
      <c r="E378" s="347" t="s">
        <v>16</v>
      </c>
      <c r="F378" s="347" t="s">
        <v>16</v>
      </c>
      <c r="G378" s="354"/>
      <c r="H378" s="302"/>
      <c r="I378" s="302"/>
      <c r="J378" s="302"/>
      <c r="K378" s="324"/>
      <c r="L378" s="324"/>
      <c r="M378" s="319">
        <f t="shared" si="85"/>
        <v>0</v>
      </c>
      <c r="N378" s="133"/>
      <c r="O378" s="324"/>
      <c r="P378" s="134"/>
      <c r="Q378" s="319"/>
      <c r="R378" s="325"/>
      <c r="S378" s="133"/>
      <c r="T378" s="324"/>
      <c r="U378" s="379"/>
      <c r="V378" s="319"/>
      <c r="W378" s="133"/>
      <c r="X378" s="324"/>
      <c r="Y378" s="379">
        <f>SUM(Z378)</f>
        <v>0</v>
      </c>
      <c r="Z378" s="133"/>
      <c r="AA378" s="324"/>
      <c r="AB378" s="124"/>
      <c r="AC378" s="234"/>
    </row>
    <row r="379" spans="1:29" ht="95.25" customHeight="1" x14ac:dyDescent="0.25">
      <c r="B379" s="353" t="s">
        <v>540</v>
      </c>
      <c r="C379" s="348"/>
      <c r="D379" s="350" t="s">
        <v>18</v>
      </c>
      <c r="E379" s="347" t="s">
        <v>16</v>
      </c>
      <c r="F379" s="347" t="s">
        <v>16</v>
      </c>
      <c r="G379" s="354" t="s">
        <v>323</v>
      </c>
      <c r="H379" s="302">
        <v>3000</v>
      </c>
      <c r="I379" s="302"/>
      <c r="J379" s="133">
        <v>1745</v>
      </c>
      <c r="K379" s="324">
        <v>250</v>
      </c>
      <c r="L379" s="338"/>
      <c r="M379" s="319">
        <f t="shared" si="85"/>
        <v>14752.2</v>
      </c>
      <c r="N379" s="133">
        <v>14752.2</v>
      </c>
      <c r="O379" s="324"/>
      <c r="P379" s="134">
        <v>10063.9</v>
      </c>
      <c r="Q379" s="319"/>
      <c r="R379" s="325"/>
      <c r="S379" s="133"/>
      <c r="T379" s="338"/>
      <c r="U379" s="134">
        <v>3000</v>
      </c>
      <c r="V379" s="319"/>
      <c r="W379" s="133"/>
      <c r="X379" s="338"/>
      <c r="Y379" s="134">
        <v>775</v>
      </c>
      <c r="Z379" s="133"/>
      <c r="AA379" s="338"/>
      <c r="AB379" s="124"/>
      <c r="AC379" s="234">
        <v>2500</v>
      </c>
    </row>
    <row r="380" spans="1:29" ht="96.75" customHeight="1" x14ac:dyDescent="0.25">
      <c r="A380" s="34">
        <v>540</v>
      </c>
      <c r="B380" s="353" t="s">
        <v>725</v>
      </c>
      <c r="C380" s="348"/>
      <c r="D380" s="350" t="s">
        <v>18</v>
      </c>
      <c r="E380" s="347" t="s">
        <v>16</v>
      </c>
      <c r="F380" s="347" t="s">
        <v>16</v>
      </c>
      <c r="G380" s="354"/>
      <c r="H380" s="302"/>
      <c r="I380" s="302"/>
      <c r="J380" s="133">
        <v>12500</v>
      </c>
      <c r="K380" s="324"/>
      <c r="L380" s="338"/>
      <c r="M380" s="319">
        <f t="shared" si="85"/>
        <v>0</v>
      </c>
      <c r="N380" s="324"/>
      <c r="O380" s="324"/>
      <c r="P380" s="134">
        <v>2471</v>
      </c>
      <c r="Q380" s="319"/>
      <c r="R380" s="325"/>
      <c r="S380" s="133"/>
      <c r="T380" s="338"/>
      <c r="U380" s="134"/>
      <c r="V380" s="319"/>
      <c r="W380" s="133"/>
      <c r="X380" s="338"/>
      <c r="Y380" s="379"/>
      <c r="Z380" s="133"/>
      <c r="AA380" s="338"/>
      <c r="AB380" s="124"/>
      <c r="AC380" s="234"/>
    </row>
    <row r="381" spans="1:29" ht="104.25" customHeight="1" x14ac:dyDescent="0.25">
      <c r="A381" s="34">
        <v>521</v>
      </c>
      <c r="B381" s="353" t="s">
        <v>726</v>
      </c>
      <c r="C381" s="454"/>
      <c r="D381" s="455" t="s">
        <v>18</v>
      </c>
      <c r="E381" s="456" t="s">
        <v>16</v>
      </c>
      <c r="F381" s="456" t="s">
        <v>16</v>
      </c>
      <c r="G381" s="457" t="s">
        <v>542</v>
      </c>
      <c r="H381" s="337">
        <v>7199.4</v>
      </c>
      <c r="I381" s="458"/>
      <c r="J381" s="462"/>
      <c r="K381" s="338"/>
      <c r="L381" s="133">
        <v>6428.6</v>
      </c>
      <c r="M381" s="319">
        <f t="shared" si="85"/>
        <v>6428.6</v>
      </c>
      <c r="N381" s="459"/>
      <c r="O381" s="460">
        <v>6428.6</v>
      </c>
      <c r="P381" s="461"/>
      <c r="Q381" s="319"/>
      <c r="R381" s="325"/>
      <c r="S381" s="133"/>
      <c r="T381" s="339">
        <v>5766.4</v>
      </c>
      <c r="U381" s="134"/>
      <c r="V381" s="319"/>
      <c r="W381" s="462"/>
      <c r="X381" s="463">
        <v>5766.4</v>
      </c>
      <c r="Y381" s="379"/>
      <c r="Z381" s="462"/>
      <c r="AA381" s="463">
        <v>5357</v>
      </c>
      <c r="AB381" s="124"/>
      <c r="AC381" s="234"/>
    </row>
    <row r="382" spans="1:29" ht="85.5" customHeight="1" x14ac:dyDescent="0.25">
      <c r="A382" s="34">
        <v>530</v>
      </c>
      <c r="B382" s="353" t="s">
        <v>715</v>
      </c>
      <c r="C382" s="348"/>
      <c r="D382" s="350" t="s">
        <v>18</v>
      </c>
      <c r="E382" s="347" t="s">
        <v>16</v>
      </c>
      <c r="F382" s="347" t="s">
        <v>16</v>
      </c>
      <c r="G382" s="375" t="s">
        <v>544</v>
      </c>
      <c r="H382" s="339">
        <v>8766.7999999999993</v>
      </c>
      <c r="I382" s="339"/>
      <c r="J382" s="324">
        <v>12412.1</v>
      </c>
      <c r="K382" s="338"/>
      <c r="L382" s="133">
        <v>8364.4</v>
      </c>
      <c r="M382" s="319">
        <f t="shared" si="85"/>
        <v>8113.5</v>
      </c>
      <c r="N382" s="338"/>
      <c r="O382" s="324">
        <v>8113.5</v>
      </c>
      <c r="P382" s="134"/>
      <c r="Q382" s="319"/>
      <c r="R382" s="325"/>
      <c r="S382" s="133"/>
      <c r="T382" s="339">
        <v>8812</v>
      </c>
      <c r="U382" s="134"/>
      <c r="V382" s="319"/>
      <c r="W382" s="133"/>
      <c r="X382" s="339">
        <v>8812</v>
      </c>
      <c r="Y382" s="379"/>
      <c r="Z382" s="133"/>
      <c r="AA382" s="339">
        <v>7481.4</v>
      </c>
      <c r="AB382" s="124"/>
      <c r="AC382" s="234"/>
    </row>
    <row r="383" spans="1:29" ht="86.25" hidden="1" customHeight="1" x14ac:dyDescent="0.25">
      <c r="B383" s="353" t="s">
        <v>716</v>
      </c>
      <c r="C383" s="348"/>
      <c r="D383" s="350" t="s">
        <v>18</v>
      </c>
      <c r="E383" s="347" t="s">
        <v>16</v>
      </c>
      <c r="F383" s="347" t="s">
        <v>16</v>
      </c>
      <c r="G383" s="354"/>
      <c r="H383" s="325"/>
      <c r="I383" s="325"/>
      <c r="J383" s="390"/>
      <c r="K383" s="324"/>
      <c r="L383" s="324"/>
      <c r="M383" s="319">
        <f>SUM(N383:O383)</f>
        <v>151</v>
      </c>
      <c r="N383" s="324"/>
      <c r="O383" s="324">
        <v>151</v>
      </c>
      <c r="P383" s="134"/>
      <c r="Q383" s="319">
        <f>SUM(S383:T383)</f>
        <v>0</v>
      </c>
      <c r="R383" s="325"/>
      <c r="S383" s="133"/>
      <c r="T383" s="324"/>
      <c r="U383" s="134"/>
      <c r="V383" s="319">
        <f>SUM(W383:X383)</f>
        <v>0</v>
      </c>
      <c r="W383" s="133"/>
      <c r="X383" s="324"/>
      <c r="Y383" s="134">
        <f>SUM(Z383:AA383)</f>
        <v>0</v>
      </c>
      <c r="Z383" s="133"/>
      <c r="AA383" s="324"/>
      <c r="AB383" s="223"/>
      <c r="AC383" s="234"/>
    </row>
    <row r="384" spans="1:29" ht="33" hidden="1" customHeight="1" x14ac:dyDescent="0.25">
      <c r="B384" s="351" t="s">
        <v>327</v>
      </c>
      <c r="C384" s="348"/>
      <c r="D384" s="468"/>
      <c r="E384" s="413"/>
      <c r="F384" s="413"/>
      <c r="G384" s="469"/>
      <c r="H384" s="148">
        <f t="shared" ref="H384:AA384" si="99">SUM(H385)</f>
        <v>1000</v>
      </c>
      <c r="I384" s="148">
        <f t="shared" si="99"/>
        <v>0</v>
      </c>
      <c r="J384" s="148">
        <f t="shared" si="99"/>
        <v>1000</v>
      </c>
      <c r="K384" s="148">
        <f t="shared" si="99"/>
        <v>0</v>
      </c>
      <c r="L384" s="148">
        <f t="shared" si="99"/>
        <v>0</v>
      </c>
      <c r="M384" s="148">
        <f t="shared" si="99"/>
        <v>0</v>
      </c>
      <c r="N384" s="148">
        <f t="shared" si="99"/>
        <v>0</v>
      </c>
      <c r="O384" s="148">
        <f t="shared" si="99"/>
        <v>0</v>
      </c>
      <c r="P384" s="148">
        <f t="shared" si="99"/>
        <v>12942.6</v>
      </c>
      <c r="Q384" s="148">
        <f t="shared" si="99"/>
        <v>0</v>
      </c>
      <c r="R384" s="148">
        <f t="shared" si="99"/>
        <v>0</v>
      </c>
      <c r="S384" s="148">
        <f t="shared" si="99"/>
        <v>0</v>
      </c>
      <c r="T384" s="148">
        <f t="shared" si="99"/>
        <v>0</v>
      </c>
      <c r="U384" s="148">
        <f t="shared" si="99"/>
        <v>3500</v>
      </c>
      <c r="V384" s="148">
        <f t="shared" si="99"/>
        <v>0</v>
      </c>
      <c r="W384" s="148">
        <f t="shared" si="99"/>
        <v>0</v>
      </c>
      <c r="X384" s="148">
        <f t="shared" si="99"/>
        <v>0</v>
      </c>
      <c r="Y384" s="148">
        <f t="shared" si="99"/>
        <v>3500</v>
      </c>
      <c r="Z384" s="148">
        <f t="shared" si="99"/>
        <v>0</v>
      </c>
      <c r="AA384" s="148">
        <f t="shared" si="99"/>
        <v>0</v>
      </c>
      <c r="AB384" s="124"/>
      <c r="AC384" s="233">
        <f>SUM(AC385)</f>
        <v>1700</v>
      </c>
    </row>
    <row r="385" spans="1:260" ht="48.75" hidden="1" customHeight="1" x14ac:dyDescent="0.25">
      <c r="B385" s="434" t="s">
        <v>328</v>
      </c>
      <c r="C385" s="348"/>
      <c r="D385" s="350" t="s">
        <v>9</v>
      </c>
      <c r="E385" s="347" t="s">
        <v>13</v>
      </c>
      <c r="F385" s="347" t="s">
        <v>7</v>
      </c>
      <c r="G385" s="354" t="s">
        <v>326</v>
      </c>
      <c r="H385" s="302">
        <v>1000</v>
      </c>
      <c r="I385" s="302"/>
      <c r="J385" s="302">
        <v>1000</v>
      </c>
      <c r="K385" s="324">
        <v>0</v>
      </c>
      <c r="L385" s="324">
        <v>0</v>
      </c>
      <c r="M385" s="319"/>
      <c r="N385" s="324">
        <v>0</v>
      </c>
      <c r="O385" s="324">
        <v>0</v>
      </c>
      <c r="P385" s="134">
        <v>12942.6</v>
      </c>
      <c r="Q385" s="319"/>
      <c r="R385" s="325"/>
      <c r="S385" s="324"/>
      <c r="T385" s="324"/>
      <c r="U385" s="134">
        <v>3500</v>
      </c>
      <c r="V385" s="319"/>
      <c r="W385" s="324"/>
      <c r="X385" s="324"/>
      <c r="Y385" s="379">
        <v>3500</v>
      </c>
      <c r="Z385" s="324"/>
      <c r="AA385" s="324"/>
      <c r="AB385" s="224"/>
      <c r="AC385" s="234">
        <v>1700</v>
      </c>
    </row>
    <row r="386" spans="1:260" s="136" customFormat="1" ht="37.5" hidden="1" customHeight="1" x14ac:dyDescent="0.25">
      <c r="A386" s="144"/>
      <c r="B386" s="149" t="s">
        <v>464</v>
      </c>
      <c r="C386" s="150"/>
      <c r="D386" s="145"/>
      <c r="E386" s="146"/>
      <c r="F386" s="146"/>
      <c r="G386" s="147" t="s">
        <v>450</v>
      </c>
      <c r="H386" s="148">
        <f t="shared" ref="H386:AA386" si="100">SUM(H387+H401+H405)</f>
        <v>349541.9</v>
      </c>
      <c r="I386" s="148">
        <f t="shared" si="100"/>
        <v>0</v>
      </c>
      <c r="J386" s="148">
        <f t="shared" si="100"/>
        <v>362130.19999999995</v>
      </c>
      <c r="K386" s="148">
        <f t="shared" si="100"/>
        <v>296272.7</v>
      </c>
      <c r="L386" s="148">
        <f t="shared" si="100"/>
        <v>36438.1</v>
      </c>
      <c r="M386" s="148">
        <f t="shared" si="100"/>
        <v>337821.5</v>
      </c>
      <c r="N386" s="148">
        <f t="shared" si="100"/>
        <v>301383.40000000002</v>
      </c>
      <c r="O386" s="148">
        <f t="shared" si="100"/>
        <v>36438.1</v>
      </c>
      <c r="P386" s="148">
        <f t="shared" si="100"/>
        <v>333131.2</v>
      </c>
      <c r="Q386" s="148">
        <f t="shared" si="100"/>
        <v>185634.9</v>
      </c>
      <c r="R386" s="148">
        <f t="shared" si="100"/>
        <v>167329.20000000001</v>
      </c>
      <c r="S386" s="148">
        <f t="shared" si="100"/>
        <v>184136.60000000003</v>
      </c>
      <c r="T386" s="148">
        <f t="shared" si="100"/>
        <v>27252.400000000001</v>
      </c>
      <c r="U386" s="148">
        <f t="shared" si="100"/>
        <v>333131.2</v>
      </c>
      <c r="V386" s="148">
        <f t="shared" si="100"/>
        <v>0</v>
      </c>
      <c r="W386" s="148">
        <f t="shared" si="100"/>
        <v>0</v>
      </c>
      <c r="X386" s="148">
        <f t="shared" si="100"/>
        <v>27282.400000000001</v>
      </c>
      <c r="Y386" s="148">
        <f t="shared" si="100"/>
        <v>333131.2</v>
      </c>
      <c r="Z386" s="148">
        <f t="shared" si="100"/>
        <v>0</v>
      </c>
      <c r="AA386" s="148">
        <f t="shared" si="100"/>
        <v>25650.2</v>
      </c>
      <c r="AB386" s="135"/>
      <c r="AC386" s="238">
        <v>318625.3</v>
      </c>
    </row>
    <row r="387" spans="1:260" customFormat="1" ht="65.25" hidden="1" customHeight="1" x14ac:dyDescent="0.25">
      <c r="A387" s="8"/>
      <c r="B387" s="470" t="s">
        <v>426</v>
      </c>
      <c r="C387" s="471"/>
      <c r="D387" s="328" t="s">
        <v>9</v>
      </c>
      <c r="E387" s="318"/>
      <c r="F387" s="318"/>
      <c r="G387" s="316">
        <v>2210000</v>
      </c>
      <c r="H387" s="406">
        <f>SUM(H388:H392)+H394</f>
        <v>211601</v>
      </c>
      <c r="I387" s="406">
        <f>SUM(I388:I392)+I394</f>
        <v>0</v>
      </c>
      <c r="J387" s="406">
        <f>SUM(J388:J392)+J394</f>
        <v>203535</v>
      </c>
      <c r="K387" s="406">
        <f t="shared" ref="K387:S387" si="101">SUM(K388:K392)+K394</f>
        <v>178941.2</v>
      </c>
      <c r="L387" s="406">
        <f t="shared" si="101"/>
        <v>36438.1</v>
      </c>
      <c r="M387" s="406">
        <f t="shared" si="101"/>
        <v>217523.6</v>
      </c>
      <c r="N387" s="406">
        <f t="shared" si="101"/>
        <v>181085.5</v>
      </c>
      <c r="O387" s="406">
        <f t="shared" si="101"/>
        <v>36438.1</v>
      </c>
      <c r="P387" s="406">
        <f t="shared" si="101"/>
        <v>163849.60000000001</v>
      </c>
      <c r="Q387" s="406">
        <f t="shared" si="101"/>
        <v>185634.9</v>
      </c>
      <c r="R387" s="406">
        <f t="shared" si="101"/>
        <v>2500</v>
      </c>
      <c r="S387" s="406">
        <f t="shared" si="101"/>
        <v>184136.60000000003</v>
      </c>
      <c r="T387" s="406">
        <f t="shared" ref="T387:AA387" si="102">SUM(T388:T392)+T394</f>
        <v>27252.400000000001</v>
      </c>
      <c r="U387" s="406">
        <f t="shared" si="102"/>
        <v>163849.60000000001</v>
      </c>
      <c r="V387" s="406">
        <f t="shared" si="102"/>
        <v>0</v>
      </c>
      <c r="W387" s="406">
        <f t="shared" si="102"/>
        <v>0</v>
      </c>
      <c r="X387" s="406">
        <f t="shared" si="102"/>
        <v>27282.400000000001</v>
      </c>
      <c r="Y387" s="406">
        <f t="shared" si="102"/>
        <v>163849.60000000001</v>
      </c>
      <c r="Z387" s="406">
        <f t="shared" si="102"/>
        <v>0</v>
      </c>
      <c r="AA387" s="406">
        <f t="shared" si="102"/>
        <v>25650.2</v>
      </c>
      <c r="AB387" s="225">
        <f>SUM(AC387:AD387)</f>
        <v>0</v>
      </c>
      <c r="AC387" s="239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  <c r="IW387" s="8"/>
      <c r="IX387" s="8"/>
      <c r="IY387" s="8"/>
      <c r="IZ387" s="8"/>
    </row>
    <row r="388" spans="1:260" customFormat="1" ht="32.25" hidden="1" customHeight="1" x14ac:dyDescent="0.25">
      <c r="A388" s="1"/>
      <c r="B388" s="346" t="s">
        <v>545</v>
      </c>
      <c r="C388" s="346"/>
      <c r="D388" s="347" t="s">
        <v>9</v>
      </c>
      <c r="E388" s="354" t="s">
        <v>12</v>
      </c>
      <c r="F388" s="354" t="s">
        <v>11</v>
      </c>
      <c r="G388" s="97">
        <v>2210204</v>
      </c>
      <c r="H388" s="404">
        <v>4703.3999999999996</v>
      </c>
      <c r="I388" s="404"/>
      <c r="J388" s="404">
        <v>487.2</v>
      </c>
      <c r="K388" s="324">
        <v>4533.5</v>
      </c>
      <c r="L388" s="405"/>
      <c r="M388" s="406">
        <f t="shared" ref="M388:M393" si="103">SUM(N388:O388)</f>
        <v>4533.5</v>
      </c>
      <c r="N388" s="405">
        <v>4533.5</v>
      </c>
      <c r="O388" s="405"/>
      <c r="P388" s="407">
        <v>4895.3999999999996</v>
      </c>
      <c r="Q388" s="407">
        <v>4703.3999999999996</v>
      </c>
      <c r="R388" s="472"/>
      <c r="S388" s="473">
        <v>4692.2</v>
      </c>
      <c r="T388" s="405"/>
      <c r="U388" s="407">
        <v>4895.3999999999996</v>
      </c>
      <c r="V388" s="406">
        <f t="shared" ref="V388:V393" si="104">SUM(W388:X388)</f>
        <v>0</v>
      </c>
      <c r="W388" s="405"/>
      <c r="X388" s="405"/>
      <c r="Y388" s="379">
        <v>4895.3999999999996</v>
      </c>
      <c r="Z388" s="405"/>
      <c r="AA388" s="405"/>
      <c r="AB388" s="212">
        <f t="shared" ref="AB388:AB393" si="105">SUM(AC388:AD388)</f>
        <v>0</v>
      </c>
      <c r="AC388" s="234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</row>
    <row r="389" spans="1:260" customFormat="1" ht="31.5" hidden="1" customHeight="1" x14ac:dyDescent="0.25">
      <c r="A389" s="1"/>
      <c r="B389" s="348" t="s">
        <v>546</v>
      </c>
      <c r="C389" s="346"/>
      <c r="D389" s="347" t="s">
        <v>9</v>
      </c>
      <c r="E389" s="354" t="s">
        <v>12</v>
      </c>
      <c r="F389" s="354" t="s">
        <v>11</v>
      </c>
      <c r="G389" s="97">
        <v>2210204</v>
      </c>
      <c r="H389" s="404">
        <v>165758.20000000001</v>
      </c>
      <c r="I389" s="404"/>
      <c r="J389" s="404">
        <v>165286.79999999999</v>
      </c>
      <c r="K389" s="372">
        <v>166699.5</v>
      </c>
      <c r="L389" s="405"/>
      <c r="M389" s="406">
        <f t="shared" si="103"/>
        <v>166699.5</v>
      </c>
      <c r="N389" s="474">
        <v>166699.5</v>
      </c>
      <c r="O389" s="405"/>
      <c r="P389" s="407">
        <v>153098.29999999999</v>
      </c>
      <c r="Q389" s="407">
        <v>169133.1</v>
      </c>
      <c r="R389" s="408"/>
      <c r="S389" s="475">
        <v>171736.2</v>
      </c>
      <c r="T389" s="405"/>
      <c r="U389" s="407">
        <v>153098.29999999999</v>
      </c>
      <c r="V389" s="406">
        <f t="shared" si="104"/>
        <v>0</v>
      </c>
      <c r="W389" s="474"/>
      <c r="X389" s="405"/>
      <c r="Y389" s="379">
        <v>153098.29999999999</v>
      </c>
      <c r="Z389" s="476"/>
      <c r="AA389" s="405"/>
      <c r="AB389" s="212">
        <f t="shared" si="105"/>
        <v>0</v>
      </c>
      <c r="AC389" s="234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</row>
    <row r="390" spans="1:260" customFormat="1" ht="51" hidden="1" customHeight="1" x14ac:dyDescent="0.25">
      <c r="A390" s="8"/>
      <c r="B390" s="398" t="s">
        <v>547</v>
      </c>
      <c r="C390" s="477"/>
      <c r="D390" s="347" t="s">
        <v>9</v>
      </c>
      <c r="E390" s="354" t="s">
        <v>12</v>
      </c>
      <c r="F390" s="354" t="s">
        <v>21</v>
      </c>
      <c r="G390" s="97">
        <v>2210240</v>
      </c>
      <c r="H390" s="403">
        <v>1904.5</v>
      </c>
      <c r="I390" s="403"/>
      <c r="J390" s="403">
        <v>1904.5</v>
      </c>
      <c r="K390" s="474">
        <v>3770.6</v>
      </c>
      <c r="L390" s="478"/>
      <c r="M390" s="406">
        <f t="shared" si="103"/>
        <v>4873.5</v>
      </c>
      <c r="N390" s="474">
        <v>4873.5</v>
      </c>
      <c r="O390" s="478"/>
      <c r="P390" s="479">
        <v>3360</v>
      </c>
      <c r="Q390" s="479">
        <v>5640</v>
      </c>
      <c r="R390" s="408">
        <v>2500</v>
      </c>
      <c r="S390" s="474">
        <v>3770.6</v>
      </c>
      <c r="T390" s="478"/>
      <c r="U390" s="479">
        <v>3360</v>
      </c>
      <c r="V390" s="406">
        <f t="shared" si="104"/>
        <v>0</v>
      </c>
      <c r="W390" s="474"/>
      <c r="X390" s="478"/>
      <c r="Y390" s="379">
        <v>3360</v>
      </c>
      <c r="Z390" s="474"/>
      <c r="AA390" s="478"/>
      <c r="AB390" s="212">
        <f t="shared" si="105"/>
        <v>0</v>
      </c>
      <c r="AC390" s="239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  <c r="IW390" s="8"/>
      <c r="IX390" s="8"/>
      <c r="IY390" s="8"/>
      <c r="IZ390" s="8"/>
    </row>
    <row r="391" spans="1:260" customFormat="1" ht="51" hidden="1" customHeight="1" x14ac:dyDescent="0.25">
      <c r="A391" s="8"/>
      <c r="B391" s="398" t="s">
        <v>548</v>
      </c>
      <c r="C391" s="477"/>
      <c r="D391" s="347" t="s">
        <v>9</v>
      </c>
      <c r="E391" s="354" t="s">
        <v>12</v>
      </c>
      <c r="F391" s="354" t="s">
        <v>21</v>
      </c>
      <c r="G391" s="97">
        <v>2210240</v>
      </c>
      <c r="H391" s="403">
        <v>2388.4</v>
      </c>
      <c r="I391" s="403"/>
      <c r="J391" s="403"/>
      <c r="K391" s="474">
        <v>3770.6</v>
      </c>
      <c r="L391" s="478"/>
      <c r="M391" s="406">
        <f t="shared" si="103"/>
        <v>4873.5</v>
      </c>
      <c r="N391" s="474">
        <v>4873.5</v>
      </c>
      <c r="O391" s="478"/>
      <c r="P391" s="479">
        <v>1971.7</v>
      </c>
      <c r="Q391" s="479">
        <v>5640</v>
      </c>
      <c r="R391" s="408"/>
      <c r="S391" s="474">
        <v>3770.6</v>
      </c>
      <c r="T391" s="478"/>
      <c r="U391" s="479">
        <v>1971.7</v>
      </c>
      <c r="V391" s="406">
        <f t="shared" si="104"/>
        <v>0</v>
      </c>
      <c r="W391" s="474"/>
      <c r="X391" s="478"/>
      <c r="Y391" s="379">
        <v>1971.7</v>
      </c>
      <c r="Z391" s="474"/>
      <c r="AA391" s="478"/>
      <c r="AB391" s="212">
        <f t="shared" si="105"/>
        <v>0</v>
      </c>
      <c r="AC391" s="239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  <c r="IW391" s="8"/>
      <c r="IX391" s="8"/>
      <c r="IY391" s="8"/>
      <c r="IZ391" s="8"/>
    </row>
    <row r="392" spans="1:260" customFormat="1" ht="27" hidden="1" customHeight="1" x14ac:dyDescent="0.25">
      <c r="A392" s="8"/>
      <c r="B392" s="480" t="s">
        <v>549</v>
      </c>
      <c r="C392" s="477"/>
      <c r="D392" s="347" t="s">
        <v>9</v>
      </c>
      <c r="E392" s="354" t="s">
        <v>11</v>
      </c>
      <c r="F392" s="354" t="s">
        <v>17</v>
      </c>
      <c r="G392" s="97">
        <v>2210240</v>
      </c>
      <c r="H392" s="403">
        <v>518.4</v>
      </c>
      <c r="I392" s="403"/>
      <c r="J392" s="403">
        <v>518.4</v>
      </c>
      <c r="K392" s="474">
        <v>167</v>
      </c>
      <c r="L392" s="478"/>
      <c r="M392" s="406">
        <f t="shared" si="103"/>
        <v>105.5</v>
      </c>
      <c r="N392" s="474">
        <v>105.5</v>
      </c>
      <c r="O392" s="478"/>
      <c r="P392" s="479">
        <v>524.20000000000005</v>
      </c>
      <c r="Q392" s="479">
        <v>518.4</v>
      </c>
      <c r="R392" s="408"/>
      <c r="S392" s="474">
        <v>167</v>
      </c>
      <c r="T392" s="478"/>
      <c r="U392" s="479">
        <v>524.20000000000005</v>
      </c>
      <c r="V392" s="406">
        <f t="shared" si="104"/>
        <v>0</v>
      </c>
      <c r="W392" s="474"/>
      <c r="X392" s="478"/>
      <c r="Y392" s="379">
        <v>524.20000000000005</v>
      </c>
      <c r="Z392" s="474"/>
      <c r="AA392" s="478"/>
      <c r="AB392" s="212">
        <f t="shared" si="105"/>
        <v>0</v>
      </c>
      <c r="AC392" s="239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  <c r="IW392" s="8"/>
      <c r="IX392" s="8"/>
      <c r="IY392" s="8"/>
      <c r="IZ392" s="8"/>
    </row>
    <row r="393" spans="1:260" s="153" customFormat="1" ht="54.75" hidden="1" customHeight="1" x14ac:dyDescent="0.25">
      <c r="A393" s="101"/>
      <c r="B393" s="364" t="s">
        <v>337</v>
      </c>
      <c r="C393" s="481"/>
      <c r="D393" s="365" t="s">
        <v>9</v>
      </c>
      <c r="E393" s="366" t="s">
        <v>7</v>
      </c>
      <c r="F393" s="366" t="s">
        <v>8</v>
      </c>
      <c r="G393" s="366" t="s">
        <v>338</v>
      </c>
      <c r="H393" s="404">
        <v>0</v>
      </c>
      <c r="I393" s="404"/>
      <c r="J393" s="404">
        <v>0</v>
      </c>
      <c r="K393" s="482"/>
      <c r="L393" s="482"/>
      <c r="M393" s="483">
        <f t="shared" si="103"/>
        <v>0</v>
      </c>
      <c r="N393" s="482"/>
      <c r="O393" s="482"/>
      <c r="P393" s="484">
        <v>0</v>
      </c>
      <c r="Q393" s="484">
        <v>0</v>
      </c>
      <c r="R393" s="484">
        <v>0</v>
      </c>
      <c r="S393" s="482"/>
      <c r="T393" s="482"/>
      <c r="U393" s="484">
        <v>0</v>
      </c>
      <c r="V393" s="483">
        <f t="shared" si="104"/>
        <v>0</v>
      </c>
      <c r="W393" s="482"/>
      <c r="X393" s="482"/>
      <c r="Y393" s="483">
        <f>SUM(Z393:AA393)</f>
        <v>0</v>
      </c>
      <c r="Z393" s="482"/>
      <c r="AA393" s="482"/>
      <c r="AB393" s="226">
        <f t="shared" si="105"/>
        <v>0</v>
      </c>
      <c r="AC393" s="236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  <c r="AV393" s="101"/>
      <c r="AW393" s="101"/>
      <c r="AX393" s="101"/>
      <c r="AY393" s="101"/>
      <c r="AZ393" s="101"/>
      <c r="BA393" s="101"/>
      <c r="BB393" s="101"/>
      <c r="BC393" s="101"/>
      <c r="BD393" s="101"/>
      <c r="BE393" s="101"/>
      <c r="BF393" s="101"/>
      <c r="BG393" s="101"/>
      <c r="BH393" s="101"/>
      <c r="BI393" s="101"/>
      <c r="BJ393" s="101"/>
      <c r="BK393" s="101"/>
      <c r="BL393" s="101"/>
      <c r="BM393" s="101"/>
      <c r="BN393" s="101"/>
      <c r="BO393" s="101"/>
      <c r="BP393" s="101"/>
      <c r="BQ393" s="101"/>
      <c r="BR393" s="101"/>
      <c r="BS393" s="101"/>
      <c r="BT393" s="101"/>
      <c r="BU393" s="101"/>
      <c r="BV393" s="101"/>
      <c r="BW393" s="101"/>
      <c r="BX393" s="101"/>
      <c r="BY393" s="101"/>
      <c r="BZ393" s="101"/>
      <c r="CA393" s="101"/>
      <c r="CB393" s="101"/>
      <c r="CC393" s="101"/>
      <c r="CD393" s="101"/>
      <c r="CE393" s="101"/>
      <c r="CF393" s="101"/>
      <c r="CG393" s="101"/>
      <c r="CH393" s="101"/>
      <c r="CI393" s="101"/>
      <c r="CJ393" s="101"/>
      <c r="CK393" s="101"/>
      <c r="CL393" s="101"/>
      <c r="CM393" s="101"/>
      <c r="CN393" s="101"/>
      <c r="CO393" s="101"/>
      <c r="CP393" s="101"/>
      <c r="CQ393" s="101"/>
      <c r="CR393" s="101"/>
      <c r="CS393" s="101"/>
      <c r="CT393" s="101"/>
      <c r="CU393" s="101"/>
      <c r="CV393" s="101"/>
      <c r="CW393" s="101"/>
      <c r="CX393" s="101"/>
      <c r="CY393" s="101"/>
      <c r="CZ393" s="101"/>
      <c r="DA393" s="101"/>
      <c r="DB393" s="101"/>
      <c r="DC393" s="101"/>
      <c r="DD393" s="101"/>
      <c r="DE393" s="101"/>
      <c r="DF393" s="101"/>
      <c r="DG393" s="101"/>
      <c r="DH393" s="101"/>
      <c r="DI393" s="101"/>
      <c r="DJ393" s="101"/>
      <c r="DK393" s="101"/>
      <c r="DL393" s="101"/>
      <c r="DM393" s="101"/>
      <c r="DN393" s="101"/>
      <c r="DO393" s="101"/>
      <c r="DP393" s="101"/>
      <c r="DQ393" s="101"/>
      <c r="DR393" s="101"/>
      <c r="DS393" s="101"/>
      <c r="DT393" s="101"/>
      <c r="DU393" s="101"/>
      <c r="DV393" s="101"/>
      <c r="DW393" s="101"/>
      <c r="DX393" s="101"/>
      <c r="DY393" s="101"/>
      <c r="DZ393" s="101"/>
      <c r="EA393" s="101"/>
      <c r="EB393" s="101"/>
      <c r="EC393" s="101"/>
      <c r="ED393" s="101"/>
      <c r="EE393" s="101"/>
      <c r="EF393" s="101"/>
      <c r="EG393" s="101"/>
      <c r="EH393" s="101"/>
      <c r="EI393" s="101"/>
      <c r="EJ393" s="101"/>
      <c r="EK393" s="101"/>
      <c r="EL393" s="101"/>
      <c r="EM393" s="101"/>
      <c r="EN393" s="101"/>
      <c r="EO393" s="101"/>
      <c r="EP393" s="101"/>
      <c r="EQ393" s="101"/>
      <c r="ER393" s="101"/>
      <c r="ES393" s="101"/>
      <c r="ET393" s="101"/>
      <c r="EU393" s="101"/>
      <c r="EV393" s="101"/>
      <c r="EW393" s="101"/>
      <c r="EX393" s="101"/>
      <c r="EY393" s="101"/>
      <c r="EZ393" s="101"/>
      <c r="FA393" s="101"/>
      <c r="FB393" s="101"/>
      <c r="FC393" s="101"/>
      <c r="FD393" s="101"/>
      <c r="FE393" s="101"/>
      <c r="FF393" s="101"/>
      <c r="FG393" s="101"/>
      <c r="FH393" s="101"/>
      <c r="FI393" s="101"/>
      <c r="FJ393" s="101"/>
      <c r="FK393" s="101"/>
      <c r="FL393" s="101"/>
      <c r="FM393" s="101"/>
      <c r="FN393" s="101"/>
      <c r="FO393" s="101"/>
      <c r="FP393" s="101"/>
      <c r="FQ393" s="101"/>
      <c r="FR393" s="101"/>
      <c r="FS393" s="101"/>
      <c r="FT393" s="101"/>
      <c r="FU393" s="101"/>
      <c r="FV393" s="101"/>
      <c r="FW393" s="101"/>
      <c r="FX393" s="101"/>
      <c r="FY393" s="101"/>
      <c r="FZ393" s="101"/>
      <c r="GA393" s="101"/>
      <c r="GB393" s="101"/>
      <c r="GC393" s="101"/>
      <c r="GD393" s="101"/>
      <c r="GE393" s="101"/>
      <c r="GF393" s="101"/>
      <c r="GG393" s="101"/>
      <c r="GH393" s="101"/>
      <c r="GI393" s="101"/>
      <c r="GJ393" s="101"/>
      <c r="GK393" s="101"/>
      <c r="GL393" s="101"/>
      <c r="GM393" s="101"/>
      <c r="GN393" s="101"/>
      <c r="GO393" s="101"/>
      <c r="GP393" s="101"/>
      <c r="GQ393" s="101"/>
      <c r="GR393" s="101"/>
      <c r="GS393" s="101"/>
      <c r="GT393" s="101"/>
      <c r="GU393" s="101"/>
      <c r="GV393" s="101"/>
      <c r="GW393" s="101"/>
      <c r="GX393" s="101"/>
      <c r="GY393" s="101"/>
      <c r="GZ393" s="101"/>
      <c r="HA393" s="101"/>
      <c r="HB393" s="101"/>
      <c r="HC393" s="101"/>
      <c r="HD393" s="101"/>
      <c r="HE393" s="101"/>
      <c r="HF393" s="101"/>
      <c r="HG393" s="101"/>
      <c r="HH393" s="101"/>
      <c r="HI393" s="101"/>
      <c r="HJ393" s="101"/>
      <c r="HK393" s="101"/>
      <c r="HL393" s="101"/>
      <c r="HM393" s="101"/>
      <c r="HN393" s="101"/>
      <c r="HO393" s="101"/>
      <c r="HP393" s="101"/>
      <c r="HQ393" s="101"/>
      <c r="HR393" s="101"/>
      <c r="HS393" s="101"/>
      <c r="HT393" s="101"/>
      <c r="HU393" s="101"/>
      <c r="HV393" s="101"/>
      <c r="HW393" s="101"/>
      <c r="HX393" s="101"/>
      <c r="HY393" s="101"/>
      <c r="HZ393" s="101"/>
      <c r="IA393" s="101"/>
      <c r="IB393" s="101"/>
      <c r="IC393" s="101"/>
      <c r="ID393" s="101"/>
      <c r="IE393" s="101"/>
      <c r="IF393" s="101"/>
      <c r="IG393" s="101"/>
      <c r="IH393" s="101"/>
      <c r="II393" s="101"/>
      <c r="IJ393" s="101"/>
      <c r="IK393" s="101"/>
      <c r="IL393" s="101"/>
      <c r="IM393" s="101"/>
      <c r="IN393" s="101"/>
      <c r="IO393" s="101"/>
      <c r="IP393" s="101"/>
      <c r="IQ393" s="101"/>
      <c r="IR393" s="101"/>
      <c r="IS393" s="101"/>
      <c r="IT393" s="101"/>
      <c r="IU393" s="101"/>
      <c r="IV393" s="101"/>
      <c r="IW393" s="101"/>
      <c r="IX393" s="101"/>
      <c r="IY393" s="101"/>
      <c r="IZ393" s="101"/>
    </row>
    <row r="394" spans="1:260" customFormat="1" ht="21.75" hidden="1" customHeight="1" x14ac:dyDescent="0.25">
      <c r="A394" s="8"/>
      <c r="B394" s="485" t="s">
        <v>345</v>
      </c>
      <c r="C394" s="486"/>
      <c r="D394" s="486"/>
      <c r="E394" s="487"/>
      <c r="F394" s="487"/>
      <c r="G394" s="488">
        <v>2210000</v>
      </c>
      <c r="H394" s="489">
        <f t="shared" ref="H394:AA394" si="106">SUM(H395:H400)</f>
        <v>36328.100000000006</v>
      </c>
      <c r="I394" s="489">
        <f t="shared" si="106"/>
        <v>0</v>
      </c>
      <c r="J394" s="489">
        <f>SUM(J395:J400)</f>
        <v>35338.1</v>
      </c>
      <c r="K394" s="489">
        <f t="shared" si="106"/>
        <v>0</v>
      </c>
      <c r="L394" s="489">
        <f t="shared" si="106"/>
        <v>36438.1</v>
      </c>
      <c r="M394" s="489">
        <f t="shared" si="106"/>
        <v>36438.1</v>
      </c>
      <c r="N394" s="489">
        <f t="shared" si="106"/>
        <v>0</v>
      </c>
      <c r="O394" s="489">
        <f t="shared" si="106"/>
        <v>36438.1</v>
      </c>
      <c r="P394" s="489">
        <f t="shared" si="106"/>
        <v>0</v>
      </c>
      <c r="Q394" s="408">
        <f t="shared" si="106"/>
        <v>0</v>
      </c>
      <c r="R394" s="408">
        <f t="shared" si="106"/>
        <v>0</v>
      </c>
      <c r="S394" s="408">
        <f t="shared" si="106"/>
        <v>0</v>
      </c>
      <c r="T394" s="408">
        <f t="shared" si="106"/>
        <v>27252.400000000001</v>
      </c>
      <c r="U394" s="479">
        <f t="shared" si="106"/>
        <v>0</v>
      </c>
      <c r="V394" s="408">
        <f t="shared" si="106"/>
        <v>0</v>
      </c>
      <c r="W394" s="408">
        <f t="shared" si="106"/>
        <v>0</v>
      </c>
      <c r="X394" s="408">
        <f t="shared" si="106"/>
        <v>27282.400000000001</v>
      </c>
      <c r="Y394" s="479">
        <f t="shared" si="106"/>
        <v>0</v>
      </c>
      <c r="Z394" s="408">
        <f t="shared" si="106"/>
        <v>0</v>
      </c>
      <c r="AA394" s="408">
        <f t="shared" si="106"/>
        <v>25650.2</v>
      </c>
      <c r="AB394" s="225">
        <f t="shared" ref="AB394:AB400" si="107">SUM(AC394:AD394)</f>
        <v>0</v>
      </c>
      <c r="AC394" s="239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  <c r="IW394" s="8"/>
      <c r="IX394" s="8"/>
      <c r="IY394" s="8"/>
      <c r="IZ394" s="8"/>
    </row>
    <row r="395" spans="1:260" customFormat="1" ht="96" hidden="1" customHeight="1" x14ac:dyDescent="0.25">
      <c r="A395" s="1"/>
      <c r="B395" s="334" t="s">
        <v>550</v>
      </c>
      <c r="C395" s="177"/>
      <c r="D395" s="331" t="s">
        <v>9</v>
      </c>
      <c r="E395" s="331" t="s">
        <v>12</v>
      </c>
      <c r="F395" s="331" t="s">
        <v>21</v>
      </c>
      <c r="G395" s="375" t="s">
        <v>417</v>
      </c>
      <c r="H395" s="337">
        <v>141.4</v>
      </c>
      <c r="I395" s="337"/>
      <c r="J395" s="404">
        <v>134.6</v>
      </c>
      <c r="K395" s="475"/>
      <c r="L395" s="475">
        <v>138.6</v>
      </c>
      <c r="M395" s="406">
        <f t="shared" ref="M395:M400" si="108">SUM(N395:O395)</f>
        <v>138.6</v>
      </c>
      <c r="N395" s="473"/>
      <c r="O395" s="405">
        <v>138.6</v>
      </c>
      <c r="P395" s="407"/>
      <c r="Q395" s="407"/>
      <c r="R395" s="472"/>
      <c r="S395" s="473"/>
      <c r="T395" s="526">
        <v>172.2</v>
      </c>
      <c r="U395" s="407"/>
      <c r="V395" s="406"/>
      <c r="W395" s="475"/>
      <c r="X395" s="376">
        <v>202.2</v>
      </c>
      <c r="Y395" s="379"/>
      <c r="Z395" s="475"/>
      <c r="AA395" s="376">
        <v>234.2</v>
      </c>
      <c r="AB395" s="218">
        <f t="shared" si="107"/>
        <v>0</v>
      </c>
      <c r="AC395" s="234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</row>
    <row r="396" spans="1:260" customFormat="1" ht="100.5" hidden="1" customHeight="1" x14ac:dyDescent="0.25">
      <c r="A396" s="1"/>
      <c r="B396" s="402" t="s">
        <v>551</v>
      </c>
      <c r="C396" s="177"/>
      <c r="D396" s="331" t="s">
        <v>9</v>
      </c>
      <c r="E396" s="331" t="s">
        <v>12</v>
      </c>
      <c r="F396" s="331" t="s">
        <v>21</v>
      </c>
      <c r="G396" s="375" t="s">
        <v>418</v>
      </c>
      <c r="H396" s="337">
        <v>3487.8</v>
      </c>
      <c r="I396" s="337"/>
      <c r="J396" s="404">
        <v>3487.8</v>
      </c>
      <c r="K396" s="475"/>
      <c r="L396" s="475">
        <v>3487.8</v>
      </c>
      <c r="M396" s="406">
        <f t="shared" si="108"/>
        <v>3487.8</v>
      </c>
      <c r="N396" s="473"/>
      <c r="O396" s="405">
        <v>3487.8</v>
      </c>
      <c r="P396" s="407"/>
      <c r="Q396" s="407"/>
      <c r="R396" s="472"/>
      <c r="S396" s="473"/>
      <c r="T396" s="526">
        <v>1665.4</v>
      </c>
      <c r="U396" s="407"/>
      <c r="V396" s="406"/>
      <c r="W396" s="475"/>
      <c r="X396" s="376">
        <v>1665.4</v>
      </c>
      <c r="Y396" s="379"/>
      <c r="Z396" s="475"/>
      <c r="AA396" s="376">
        <v>1665.4</v>
      </c>
      <c r="AB396" s="218">
        <f t="shared" si="107"/>
        <v>0</v>
      </c>
      <c r="AC396" s="234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</row>
    <row r="397" spans="1:260" customFormat="1" ht="35.25" hidden="1" customHeight="1" x14ac:dyDescent="0.25">
      <c r="A397" s="1"/>
      <c r="B397" s="402" t="s">
        <v>552</v>
      </c>
      <c r="C397" s="346"/>
      <c r="D397" s="331" t="s">
        <v>9</v>
      </c>
      <c r="E397" s="331" t="s">
        <v>12</v>
      </c>
      <c r="F397" s="331" t="s">
        <v>21</v>
      </c>
      <c r="G397" s="336" t="s">
        <v>419</v>
      </c>
      <c r="H397" s="337">
        <v>7855.5</v>
      </c>
      <c r="I397" s="337"/>
      <c r="J397" s="404">
        <v>7855.5</v>
      </c>
      <c r="K397" s="405"/>
      <c r="L397" s="405">
        <v>7855.5</v>
      </c>
      <c r="M397" s="406">
        <f t="shared" si="108"/>
        <v>7855.5</v>
      </c>
      <c r="N397" s="405"/>
      <c r="O397" s="405">
        <v>7855.5</v>
      </c>
      <c r="P397" s="407"/>
      <c r="Q397" s="407"/>
      <c r="R397" s="472"/>
      <c r="S397" s="405"/>
      <c r="T397" s="526">
        <v>7227</v>
      </c>
      <c r="U397" s="407"/>
      <c r="V397" s="406"/>
      <c r="W397" s="405"/>
      <c r="X397" s="339">
        <v>7227</v>
      </c>
      <c r="Y397" s="379"/>
      <c r="Z397" s="405"/>
      <c r="AA397" s="339">
        <v>7227</v>
      </c>
      <c r="AB397" s="218">
        <f t="shared" si="107"/>
        <v>0</v>
      </c>
      <c r="AC397" s="234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</row>
    <row r="398" spans="1:260" s="94" customFormat="1" ht="42.75" hidden="1" customHeight="1" x14ac:dyDescent="0.25">
      <c r="A398" s="1" t="s">
        <v>384</v>
      </c>
      <c r="B398" s="652" t="s">
        <v>553</v>
      </c>
      <c r="C398" s="490"/>
      <c r="D398" s="347" t="s">
        <v>9</v>
      </c>
      <c r="E398" s="347" t="s">
        <v>7</v>
      </c>
      <c r="F398" s="347" t="s">
        <v>11</v>
      </c>
      <c r="G398" s="491">
        <v>2215930</v>
      </c>
      <c r="H398" s="337">
        <v>5539.6</v>
      </c>
      <c r="I398" s="337"/>
      <c r="J398" s="404">
        <v>4681.5</v>
      </c>
      <c r="K398" s="492"/>
      <c r="L398" s="473">
        <v>5652.4</v>
      </c>
      <c r="M398" s="406">
        <f t="shared" si="108"/>
        <v>5652.4</v>
      </c>
      <c r="N398" s="492"/>
      <c r="O398" s="473">
        <v>5652.4</v>
      </c>
      <c r="P398" s="407"/>
      <c r="Q398" s="407"/>
      <c r="R398" s="472"/>
      <c r="S398" s="492"/>
      <c r="T398" s="337"/>
      <c r="U398" s="407"/>
      <c r="V398" s="406"/>
      <c r="W398" s="492"/>
      <c r="X398" s="337"/>
      <c r="Y398" s="379"/>
      <c r="Z398" s="492"/>
      <c r="AA398" s="337"/>
      <c r="AB398" s="227">
        <f t="shared" si="107"/>
        <v>0</v>
      </c>
      <c r="AC398" s="241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93"/>
      <c r="DB398" s="93"/>
      <c r="DC398" s="93"/>
      <c r="DD398" s="93"/>
      <c r="DE398" s="93"/>
      <c r="DF398" s="93"/>
      <c r="DG398" s="93"/>
      <c r="DH398" s="93"/>
      <c r="DI398" s="93"/>
      <c r="DJ398" s="93"/>
      <c r="DK398" s="93"/>
      <c r="DL398" s="93"/>
      <c r="DM398" s="93"/>
      <c r="DN398" s="93"/>
      <c r="DO398" s="93"/>
      <c r="DP398" s="93"/>
      <c r="DQ398" s="93"/>
      <c r="DR398" s="93"/>
      <c r="DS398" s="93"/>
      <c r="DT398" s="93"/>
      <c r="DU398" s="93"/>
      <c r="DV398" s="93"/>
      <c r="DW398" s="93"/>
      <c r="DX398" s="93"/>
      <c r="DY398" s="93"/>
      <c r="DZ398" s="93"/>
      <c r="EA398" s="93"/>
      <c r="EB398" s="93"/>
      <c r="EC398" s="93"/>
      <c r="ED398" s="93"/>
      <c r="EE398" s="93"/>
      <c r="EF398" s="93"/>
      <c r="EG398" s="93"/>
      <c r="EH398" s="93"/>
      <c r="EI398" s="93"/>
      <c r="EJ398" s="93"/>
      <c r="EK398" s="93"/>
      <c r="EL398" s="93"/>
      <c r="EM398" s="93"/>
      <c r="EN398" s="93"/>
      <c r="EO398" s="93"/>
      <c r="EP398" s="93"/>
      <c r="EQ398" s="93"/>
      <c r="ER398" s="93"/>
      <c r="ES398" s="93"/>
      <c r="ET398" s="93"/>
      <c r="EU398" s="93"/>
      <c r="EV398" s="93"/>
      <c r="EW398" s="93"/>
      <c r="EX398" s="93"/>
      <c r="EY398" s="93"/>
      <c r="EZ398" s="93"/>
      <c r="FA398" s="93"/>
      <c r="FB398" s="93"/>
      <c r="FC398" s="93"/>
      <c r="FD398" s="93"/>
      <c r="FE398" s="93"/>
      <c r="FF398" s="93"/>
      <c r="FG398" s="93"/>
      <c r="FH398" s="93"/>
      <c r="FI398" s="93"/>
      <c r="FJ398" s="93"/>
      <c r="FK398" s="93"/>
      <c r="FL398" s="93"/>
      <c r="FM398" s="93"/>
      <c r="FN398" s="93"/>
      <c r="FO398" s="93"/>
      <c r="FP398" s="93"/>
      <c r="FQ398" s="93"/>
      <c r="FR398" s="93"/>
      <c r="FS398" s="93"/>
      <c r="FT398" s="93"/>
      <c r="FU398" s="93"/>
      <c r="FV398" s="93"/>
      <c r="FW398" s="93"/>
      <c r="FX398" s="93"/>
      <c r="FY398" s="93"/>
      <c r="FZ398" s="93"/>
      <c r="GA398" s="93"/>
      <c r="GB398" s="93"/>
      <c r="GC398" s="93"/>
      <c r="GD398" s="93"/>
      <c r="GE398" s="93"/>
      <c r="GF398" s="93"/>
      <c r="GG398" s="93"/>
      <c r="GH398" s="93"/>
      <c r="GI398" s="93"/>
      <c r="GJ398" s="93"/>
      <c r="GK398" s="93"/>
      <c r="GL398" s="93"/>
      <c r="GM398" s="93"/>
      <c r="GN398" s="93"/>
      <c r="GO398" s="93"/>
      <c r="GP398" s="93"/>
      <c r="GQ398" s="93"/>
      <c r="GR398" s="93"/>
      <c r="GS398" s="93"/>
      <c r="GT398" s="93"/>
      <c r="GU398" s="93"/>
      <c r="GV398" s="93"/>
      <c r="GW398" s="93"/>
      <c r="GX398" s="93"/>
      <c r="GY398" s="93"/>
      <c r="GZ398" s="93"/>
      <c r="HA398" s="93"/>
      <c r="HB398" s="93"/>
      <c r="HC398" s="93"/>
      <c r="HD398" s="93"/>
      <c r="HE398" s="93"/>
      <c r="HF398" s="93"/>
      <c r="HG398" s="93"/>
      <c r="HH398" s="93"/>
      <c r="HI398" s="93"/>
      <c r="HJ398" s="93"/>
      <c r="HK398" s="93"/>
      <c r="HL398" s="93"/>
      <c r="HM398" s="93"/>
      <c r="HN398" s="93"/>
      <c r="HO398" s="93"/>
      <c r="HP398" s="93"/>
      <c r="HQ398" s="93"/>
      <c r="HR398" s="93"/>
      <c r="HS398" s="93"/>
      <c r="HT398" s="93"/>
      <c r="HU398" s="93"/>
      <c r="HV398" s="93"/>
      <c r="HW398" s="93"/>
      <c r="HX398" s="93"/>
      <c r="HY398" s="93"/>
      <c r="HZ398" s="93"/>
      <c r="IA398" s="93"/>
      <c r="IB398" s="93"/>
      <c r="IC398" s="93"/>
      <c r="ID398" s="93"/>
      <c r="IE398" s="93"/>
      <c r="IF398" s="93"/>
      <c r="IG398" s="93"/>
      <c r="IH398" s="93"/>
      <c r="II398" s="93"/>
      <c r="IJ398" s="93"/>
      <c r="IK398" s="93"/>
      <c r="IL398" s="93"/>
      <c r="IM398" s="93"/>
      <c r="IN398" s="93"/>
      <c r="IO398" s="93"/>
      <c r="IP398" s="93"/>
      <c r="IQ398" s="93"/>
      <c r="IR398" s="93"/>
      <c r="IS398" s="93"/>
      <c r="IT398" s="93"/>
      <c r="IU398" s="93"/>
      <c r="IV398" s="93"/>
      <c r="IW398" s="93"/>
      <c r="IX398" s="93"/>
      <c r="IY398" s="93"/>
      <c r="IZ398" s="93"/>
    </row>
    <row r="399" spans="1:260" customFormat="1" ht="54.75" hidden="1" customHeight="1" x14ac:dyDescent="0.25">
      <c r="A399" s="1" t="s">
        <v>383</v>
      </c>
      <c r="B399" s="653"/>
      <c r="C399" s="346"/>
      <c r="D399" s="331" t="s">
        <v>9</v>
      </c>
      <c r="E399" s="331" t="s">
        <v>7</v>
      </c>
      <c r="F399" s="331" t="s">
        <v>11</v>
      </c>
      <c r="G399" s="493">
        <v>2215931</v>
      </c>
      <c r="H399" s="337">
        <v>2501.8000000000002</v>
      </c>
      <c r="I399" s="337"/>
      <c r="J399" s="404">
        <v>2376.6999999999998</v>
      </c>
      <c r="K399" s="405"/>
      <c r="L399" s="405">
        <v>2501.8000000000002</v>
      </c>
      <c r="M399" s="406">
        <f t="shared" si="108"/>
        <v>2501.8000000000002</v>
      </c>
      <c r="N399" s="492"/>
      <c r="O399" s="473">
        <v>2501.8000000000002</v>
      </c>
      <c r="P399" s="407"/>
      <c r="Q399" s="407"/>
      <c r="R399" s="472"/>
      <c r="S399" s="405"/>
      <c r="T399" s="526">
        <v>2501.8000000000002</v>
      </c>
      <c r="U399" s="407"/>
      <c r="V399" s="406"/>
      <c r="W399" s="494"/>
      <c r="X399" s="339">
        <v>2501.8000000000002</v>
      </c>
      <c r="Y399" s="379"/>
      <c r="Z399" s="494"/>
      <c r="AA399" s="339">
        <v>1951.4</v>
      </c>
      <c r="AB399" s="218">
        <f t="shared" si="107"/>
        <v>0</v>
      </c>
      <c r="AC399" s="234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</row>
    <row r="400" spans="1:260" customFormat="1" ht="53.25" hidden="1" customHeight="1" x14ac:dyDescent="0.25">
      <c r="A400" s="1"/>
      <c r="B400" s="402" t="s">
        <v>554</v>
      </c>
      <c r="C400" s="346"/>
      <c r="D400" s="347" t="s">
        <v>9</v>
      </c>
      <c r="E400" s="97">
        <v>10</v>
      </c>
      <c r="F400" s="347" t="s">
        <v>22</v>
      </c>
      <c r="G400" s="354" t="s">
        <v>555</v>
      </c>
      <c r="H400" s="337">
        <v>16802</v>
      </c>
      <c r="I400" s="337"/>
      <c r="J400" s="404">
        <v>16802</v>
      </c>
      <c r="K400" s="405"/>
      <c r="L400" s="405">
        <v>16802</v>
      </c>
      <c r="M400" s="406">
        <f t="shared" si="108"/>
        <v>16802</v>
      </c>
      <c r="N400" s="405"/>
      <c r="O400" s="405">
        <v>16802</v>
      </c>
      <c r="P400" s="407"/>
      <c r="Q400" s="407"/>
      <c r="R400" s="472"/>
      <c r="S400" s="405"/>
      <c r="T400" s="339">
        <v>15686</v>
      </c>
      <c r="U400" s="407"/>
      <c r="V400" s="406"/>
      <c r="W400" s="405"/>
      <c r="X400" s="339">
        <v>15686</v>
      </c>
      <c r="Y400" s="379"/>
      <c r="Z400" s="405"/>
      <c r="AA400" s="339">
        <v>14572.2</v>
      </c>
      <c r="AB400" s="218">
        <f t="shared" si="107"/>
        <v>0</v>
      </c>
      <c r="AC400" s="234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</row>
    <row r="401" spans="1:260" customFormat="1" ht="47.25" hidden="1" customHeight="1" x14ac:dyDescent="0.25">
      <c r="A401" s="8"/>
      <c r="B401" s="470" t="s">
        <v>427</v>
      </c>
      <c r="C401" s="471" t="s">
        <v>422</v>
      </c>
      <c r="D401" s="328"/>
      <c r="E401" s="318"/>
      <c r="F401" s="318"/>
      <c r="G401" s="316" t="s">
        <v>424</v>
      </c>
      <c r="H401" s="406">
        <f>SUM(H402)</f>
        <v>25932.7</v>
      </c>
      <c r="I401" s="406">
        <f>SUM(I402)</f>
        <v>0</v>
      </c>
      <c r="J401" s="406">
        <f>SUM(J402:J404)</f>
        <v>44214.400000000001</v>
      </c>
      <c r="K401" s="406">
        <f>SUM(K402)</f>
        <v>27033.3</v>
      </c>
      <c r="L401" s="406">
        <f>SUM(L402)</f>
        <v>0</v>
      </c>
      <c r="M401" s="406">
        <f>SUM(M402)</f>
        <v>27033.3</v>
      </c>
      <c r="N401" s="406">
        <f>SUM(N402)</f>
        <v>27033.3</v>
      </c>
      <c r="O401" s="406">
        <f>SUM(O402)</f>
        <v>0</v>
      </c>
      <c r="P401" s="406">
        <f t="shared" ref="P401:AA401" si="109">SUM(P402:P404)</f>
        <v>38452.1</v>
      </c>
      <c r="Q401" s="406">
        <f t="shared" si="109"/>
        <v>0</v>
      </c>
      <c r="R401" s="406">
        <f t="shared" si="109"/>
        <v>36539.599999999999</v>
      </c>
      <c r="S401" s="406">
        <f t="shared" si="109"/>
        <v>0</v>
      </c>
      <c r="T401" s="406">
        <f t="shared" si="109"/>
        <v>0</v>
      </c>
      <c r="U401" s="406">
        <f t="shared" si="109"/>
        <v>38452.1</v>
      </c>
      <c r="V401" s="406">
        <f t="shared" si="109"/>
        <v>0</v>
      </c>
      <c r="W401" s="406">
        <f t="shared" si="109"/>
        <v>0</v>
      </c>
      <c r="X401" s="406">
        <f t="shared" si="109"/>
        <v>0</v>
      </c>
      <c r="Y401" s="406">
        <f t="shared" si="109"/>
        <v>38452.1</v>
      </c>
      <c r="Z401" s="406">
        <f t="shared" si="109"/>
        <v>0</v>
      </c>
      <c r="AA401" s="406">
        <f t="shared" si="109"/>
        <v>0</v>
      </c>
      <c r="AB401" s="25">
        <f>SUM(AB402)</f>
        <v>0</v>
      </c>
      <c r="AC401" s="25">
        <f>SUM(AC402)</f>
        <v>0</v>
      </c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  <c r="IW401" s="8"/>
      <c r="IX401" s="8"/>
      <c r="IY401" s="8"/>
      <c r="IZ401" s="8"/>
    </row>
    <row r="402" spans="1:260" customFormat="1" ht="38.25" hidden="1" customHeight="1" x14ac:dyDescent="0.25">
      <c r="A402" s="1"/>
      <c r="B402" s="495" t="s">
        <v>620</v>
      </c>
      <c r="C402" s="346"/>
      <c r="D402" s="347" t="s">
        <v>9</v>
      </c>
      <c r="E402" s="354" t="s">
        <v>11</v>
      </c>
      <c r="F402" s="354" t="s">
        <v>17</v>
      </c>
      <c r="G402" s="97" t="s">
        <v>425</v>
      </c>
      <c r="H402" s="404">
        <v>25932.7</v>
      </c>
      <c r="I402" s="404"/>
      <c r="J402" s="404">
        <v>26081.7</v>
      </c>
      <c r="K402" s="324">
        <v>27033.3</v>
      </c>
      <c r="L402" s="405"/>
      <c r="M402" s="406">
        <f>SUM(N402:O402)</f>
        <v>27033.3</v>
      </c>
      <c r="N402" s="405">
        <v>27033.3</v>
      </c>
      <c r="O402" s="405"/>
      <c r="P402" s="407">
        <v>38452.1</v>
      </c>
      <c r="Q402" s="407"/>
      <c r="R402" s="472">
        <v>36539.599999999999</v>
      </c>
      <c r="S402" s="405"/>
      <c r="T402" s="405"/>
      <c r="U402" s="407">
        <v>38452.1</v>
      </c>
      <c r="V402" s="406"/>
      <c r="W402" s="496"/>
      <c r="X402" s="405"/>
      <c r="Y402" s="407">
        <v>38452.1</v>
      </c>
      <c r="Z402" s="405"/>
      <c r="AA402" s="405"/>
      <c r="AB402" s="212">
        <f>SUM(AC402:AD402)</f>
        <v>0</v>
      </c>
      <c r="AC402" s="234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</row>
    <row r="403" spans="1:260" customFormat="1" ht="68.25" hidden="1" customHeight="1" x14ac:dyDescent="0.25">
      <c r="A403" s="1"/>
      <c r="B403" s="495" t="s">
        <v>619</v>
      </c>
      <c r="C403" s="346"/>
      <c r="D403" s="347"/>
      <c r="E403" s="354"/>
      <c r="F403" s="354"/>
      <c r="G403" s="97"/>
      <c r="H403" s="404"/>
      <c r="I403" s="404"/>
      <c r="J403" s="404">
        <v>16240.3</v>
      </c>
      <c r="K403" s="324"/>
      <c r="L403" s="405"/>
      <c r="M403" s="406"/>
      <c r="N403" s="405"/>
      <c r="O403" s="405"/>
      <c r="P403" s="407"/>
      <c r="Q403" s="407"/>
      <c r="R403" s="472"/>
      <c r="S403" s="405"/>
      <c r="T403" s="405"/>
      <c r="U403" s="407"/>
      <c r="V403" s="406"/>
      <c r="W403" s="496"/>
      <c r="X403" s="405"/>
      <c r="Y403" s="407"/>
      <c r="Z403" s="405"/>
      <c r="AA403" s="405"/>
      <c r="AB403" s="212"/>
      <c r="AC403" s="234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</row>
    <row r="404" spans="1:260" customFormat="1" ht="67.5" hidden="1" customHeight="1" x14ac:dyDescent="0.25">
      <c r="A404" s="1"/>
      <c r="B404" s="495" t="s">
        <v>618</v>
      </c>
      <c r="C404" s="346"/>
      <c r="D404" s="347"/>
      <c r="E404" s="354"/>
      <c r="F404" s="354"/>
      <c r="G404" s="97"/>
      <c r="H404" s="404"/>
      <c r="I404" s="404"/>
      <c r="J404" s="404">
        <v>1892.4</v>
      </c>
      <c r="K404" s="324"/>
      <c r="L404" s="405"/>
      <c r="M404" s="406"/>
      <c r="N404" s="405"/>
      <c r="O404" s="405"/>
      <c r="P404" s="407"/>
      <c r="Q404" s="407"/>
      <c r="R404" s="472"/>
      <c r="S404" s="405"/>
      <c r="T404" s="405"/>
      <c r="U404" s="407"/>
      <c r="V404" s="406"/>
      <c r="W404" s="496"/>
      <c r="X404" s="405"/>
      <c r="Y404" s="407"/>
      <c r="Z404" s="405"/>
      <c r="AA404" s="405"/>
      <c r="AB404" s="212"/>
      <c r="AC404" s="23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</row>
    <row r="405" spans="1:260" customFormat="1" ht="34.5" hidden="1" customHeight="1" x14ac:dyDescent="0.25">
      <c r="A405" s="8"/>
      <c r="B405" s="470" t="s">
        <v>428</v>
      </c>
      <c r="C405" s="471" t="s">
        <v>422</v>
      </c>
      <c r="D405" s="328"/>
      <c r="E405" s="318"/>
      <c r="F405" s="318"/>
      <c r="G405" s="316" t="s">
        <v>423</v>
      </c>
      <c r="H405" s="406">
        <f t="shared" ref="H405:AA405" si="110">SUM(H406:H407)</f>
        <v>112008.2</v>
      </c>
      <c r="I405" s="406">
        <f t="shared" si="110"/>
        <v>0</v>
      </c>
      <c r="J405" s="406">
        <f t="shared" si="110"/>
        <v>114380.79999999999</v>
      </c>
      <c r="K405" s="406">
        <f t="shared" si="110"/>
        <v>90298.2</v>
      </c>
      <c r="L405" s="406">
        <f t="shared" si="110"/>
        <v>0</v>
      </c>
      <c r="M405" s="406">
        <f t="shared" si="110"/>
        <v>93264.6</v>
      </c>
      <c r="N405" s="406">
        <f t="shared" si="110"/>
        <v>93264.6</v>
      </c>
      <c r="O405" s="406">
        <f t="shared" si="110"/>
        <v>0</v>
      </c>
      <c r="P405" s="406">
        <f t="shared" si="110"/>
        <v>130829.5</v>
      </c>
      <c r="Q405" s="406">
        <f t="shared" si="110"/>
        <v>0</v>
      </c>
      <c r="R405" s="406">
        <f t="shared" si="110"/>
        <v>128289.60000000001</v>
      </c>
      <c r="S405" s="406">
        <f t="shared" si="110"/>
        <v>0</v>
      </c>
      <c r="T405" s="406">
        <f t="shared" si="110"/>
        <v>0</v>
      </c>
      <c r="U405" s="406">
        <f t="shared" si="110"/>
        <v>130829.5</v>
      </c>
      <c r="V405" s="406">
        <f t="shared" si="110"/>
        <v>0</v>
      </c>
      <c r="W405" s="406">
        <f t="shared" si="110"/>
        <v>0</v>
      </c>
      <c r="X405" s="406">
        <f t="shared" si="110"/>
        <v>0</v>
      </c>
      <c r="Y405" s="406">
        <f t="shared" si="110"/>
        <v>130829.5</v>
      </c>
      <c r="Z405" s="406">
        <f t="shared" si="110"/>
        <v>0</v>
      </c>
      <c r="AA405" s="406">
        <f t="shared" si="110"/>
        <v>0</v>
      </c>
      <c r="AB405" s="225">
        <f>SUM(AC405:AD405)</f>
        <v>0</v>
      </c>
      <c r="AC405" s="239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  <c r="IW405" s="8"/>
      <c r="IX405" s="8"/>
      <c r="IY405" s="8"/>
      <c r="IZ405" s="8"/>
    </row>
    <row r="406" spans="1:260" s="47" customFormat="1" ht="36" hidden="1" customHeight="1" x14ac:dyDescent="0.25">
      <c r="A406" s="45"/>
      <c r="B406" s="495" t="s">
        <v>556</v>
      </c>
      <c r="C406" s="497"/>
      <c r="D406" s="347" t="s">
        <v>9</v>
      </c>
      <c r="E406" s="354" t="s">
        <v>12</v>
      </c>
      <c r="F406" s="347" t="s">
        <v>21</v>
      </c>
      <c r="G406" s="97">
        <v>2230059</v>
      </c>
      <c r="H406" s="403">
        <v>78496.899999999994</v>
      </c>
      <c r="I406" s="403"/>
      <c r="J406" s="403">
        <v>78984.899999999994</v>
      </c>
      <c r="K406" s="372">
        <v>60276.6</v>
      </c>
      <c r="L406" s="478"/>
      <c r="M406" s="406">
        <f>SUM(N406:O406)</f>
        <v>62941.5</v>
      </c>
      <c r="N406" s="474">
        <v>62941.5</v>
      </c>
      <c r="O406" s="478"/>
      <c r="P406" s="498">
        <v>86343.7</v>
      </c>
      <c r="Q406" s="498"/>
      <c r="R406" s="499">
        <v>84355</v>
      </c>
      <c r="S406" s="500"/>
      <c r="T406" s="501"/>
      <c r="U406" s="498">
        <v>86343.7</v>
      </c>
      <c r="V406" s="502"/>
      <c r="W406" s="500"/>
      <c r="X406" s="501"/>
      <c r="Y406" s="503">
        <v>86343.7</v>
      </c>
      <c r="Z406" s="474"/>
      <c r="AA406" s="478"/>
      <c r="AB406" s="212">
        <f>SUM(AC406:AD406)</f>
        <v>0</v>
      </c>
      <c r="AC406" s="240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  <c r="IV406" s="45"/>
      <c r="IW406" s="45"/>
      <c r="IX406" s="45"/>
      <c r="IY406" s="45"/>
      <c r="IZ406" s="45"/>
    </row>
    <row r="407" spans="1:260" customFormat="1" ht="36.75" hidden="1" customHeight="1" x14ac:dyDescent="0.25">
      <c r="A407" s="1"/>
      <c r="B407" s="495" t="s">
        <v>557</v>
      </c>
      <c r="C407" s="346"/>
      <c r="D407" s="347" t="s">
        <v>9</v>
      </c>
      <c r="E407" s="354" t="s">
        <v>11</v>
      </c>
      <c r="F407" s="354" t="s">
        <v>14</v>
      </c>
      <c r="G407" s="97">
        <v>2230059</v>
      </c>
      <c r="H407" s="404">
        <v>33511.300000000003</v>
      </c>
      <c r="I407" s="404"/>
      <c r="J407" s="404">
        <v>35395.9</v>
      </c>
      <c r="K407" s="324">
        <v>30021.599999999999</v>
      </c>
      <c r="L407" s="405"/>
      <c r="M407" s="406">
        <f>SUM(N407:O407)</f>
        <v>30323.1</v>
      </c>
      <c r="N407" s="405">
        <v>30323.1</v>
      </c>
      <c r="O407" s="405"/>
      <c r="P407" s="504">
        <v>44485.8</v>
      </c>
      <c r="Q407" s="504"/>
      <c r="R407" s="505">
        <v>43934.6</v>
      </c>
      <c r="S407" s="506"/>
      <c r="T407" s="506"/>
      <c r="U407" s="504">
        <v>44485.8</v>
      </c>
      <c r="V407" s="502"/>
      <c r="W407" s="506"/>
      <c r="X407" s="506"/>
      <c r="Y407" s="504">
        <v>44485.8</v>
      </c>
      <c r="Z407" s="405"/>
      <c r="AA407" s="405"/>
      <c r="AB407" s="212">
        <f>SUM(AC407:AD407)</f>
        <v>0</v>
      </c>
      <c r="AC407" s="234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</row>
    <row r="408" spans="1:260" ht="32.25" hidden="1" customHeight="1" thickBot="1" x14ac:dyDescent="0.3">
      <c r="B408" s="118" t="s">
        <v>594</v>
      </c>
      <c r="C408" s="119"/>
      <c r="D408" s="120"/>
      <c r="E408" s="121"/>
      <c r="F408" s="121"/>
      <c r="G408" s="122"/>
      <c r="H408" s="123" t="e">
        <f t="shared" ref="H408:AC408" si="111">SUM(H13+H28+H31+H35+H37+H50+H96+H101+H104+H142+H162+H191+H207+H229+H259+H262+H264+H276+H283+H285+H384+H386)</f>
        <v>#REF!</v>
      </c>
      <c r="I408" s="123" t="e">
        <f t="shared" si="111"/>
        <v>#REF!</v>
      </c>
      <c r="J408" s="279">
        <f t="shared" si="111"/>
        <v>2505564.2999999998</v>
      </c>
      <c r="K408" s="123">
        <f t="shared" si="111"/>
        <v>1412903.9000000001</v>
      </c>
      <c r="L408" s="123">
        <f t="shared" si="111"/>
        <v>1665583.2000000002</v>
      </c>
      <c r="M408" s="123">
        <f t="shared" si="111"/>
        <v>3501046.1</v>
      </c>
      <c r="N408" s="123">
        <f t="shared" si="111"/>
        <v>1544709</v>
      </c>
      <c r="O408" s="123">
        <f t="shared" si="111"/>
        <v>1956337.1</v>
      </c>
      <c r="P408" s="123">
        <f t="shared" si="111"/>
        <v>2372855.9000000004</v>
      </c>
      <c r="Q408" s="123">
        <f t="shared" si="111"/>
        <v>607442.69999999995</v>
      </c>
      <c r="R408" s="123">
        <f t="shared" si="111"/>
        <v>592153.10000000009</v>
      </c>
      <c r="S408" s="123">
        <f t="shared" si="111"/>
        <v>276912.90000000002</v>
      </c>
      <c r="T408" s="123">
        <f t="shared" si="111"/>
        <v>1836695.1999999997</v>
      </c>
      <c r="U408" s="123">
        <f t="shared" si="111"/>
        <v>2016146.3</v>
      </c>
      <c r="V408" s="123">
        <f t="shared" si="111"/>
        <v>0</v>
      </c>
      <c r="W408" s="123">
        <f t="shared" si="111"/>
        <v>312298.90000000002</v>
      </c>
      <c r="X408" s="123">
        <f t="shared" si="111"/>
        <v>1792277.2</v>
      </c>
      <c r="Y408" s="123">
        <f t="shared" si="111"/>
        <v>2202320.3000000003</v>
      </c>
      <c r="Z408" s="123">
        <f t="shared" si="111"/>
        <v>232076.1</v>
      </c>
      <c r="AA408" s="123">
        <f t="shared" si="111"/>
        <v>1689738.7999999998</v>
      </c>
      <c r="AB408" s="228" t="e">
        <f t="shared" si="111"/>
        <v>#REF!</v>
      </c>
      <c r="AC408" s="234" t="e">
        <f t="shared" si="111"/>
        <v>#REF!</v>
      </c>
    </row>
    <row r="409" spans="1:260" ht="39" hidden="1" customHeight="1" x14ac:dyDescent="0.25">
      <c r="B409" s="38"/>
      <c r="C409" s="39"/>
      <c r="D409" s="40"/>
      <c r="E409" s="41"/>
      <c r="F409" s="41"/>
      <c r="G409" s="42"/>
      <c r="H409" s="244"/>
      <c r="I409" s="244"/>
      <c r="J409" s="280"/>
      <c r="K409" s="43"/>
      <c r="L409" s="43"/>
      <c r="M409" s="43"/>
      <c r="N409" s="43"/>
      <c r="O409" s="43"/>
      <c r="P409" s="43"/>
      <c r="Q409" s="43"/>
      <c r="R409" s="244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234"/>
    </row>
    <row r="410" spans="1:260" customFormat="1" ht="15" hidden="1" customHeight="1" x14ac:dyDescent="0.25">
      <c r="A410" s="8"/>
      <c r="B410" s="654" t="s">
        <v>221</v>
      </c>
      <c r="C410" s="657" t="s">
        <v>24</v>
      </c>
      <c r="D410" s="660" t="s">
        <v>1</v>
      </c>
      <c r="E410" s="660" t="s">
        <v>2</v>
      </c>
      <c r="F410" s="660" t="s">
        <v>23</v>
      </c>
      <c r="G410" s="660" t="s">
        <v>3</v>
      </c>
      <c r="H410" s="676" t="s">
        <v>390</v>
      </c>
      <c r="I410" s="305"/>
      <c r="J410" s="281"/>
      <c r="K410" s="679" t="s">
        <v>4</v>
      </c>
      <c r="L410" s="680"/>
      <c r="M410" s="674" t="s">
        <v>336</v>
      </c>
      <c r="N410" s="684" t="s">
        <v>4</v>
      </c>
      <c r="O410" s="685"/>
      <c r="P410" s="671" t="s">
        <v>278</v>
      </c>
      <c r="Q410" s="674" t="s">
        <v>281</v>
      </c>
      <c r="R410" s="676" t="s">
        <v>390</v>
      </c>
      <c r="S410" s="679" t="s">
        <v>4</v>
      </c>
      <c r="T410" s="680"/>
      <c r="U410" s="132"/>
      <c r="V410" s="674" t="s">
        <v>280</v>
      </c>
      <c r="W410" s="662" t="s">
        <v>4</v>
      </c>
      <c r="X410" s="663"/>
      <c r="Y410" s="681" t="s">
        <v>279</v>
      </c>
      <c r="Z410" s="662" t="s">
        <v>4</v>
      </c>
      <c r="AA410" s="663"/>
      <c r="AB410" s="664"/>
      <c r="AC410" s="239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  <c r="IW410" s="8"/>
      <c r="IX410" s="8"/>
      <c r="IY410" s="8"/>
      <c r="IZ410" s="8"/>
    </row>
    <row r="411" spans="1:260" customFormat="1" ht="15" hidden="1" customHeight="1" x14ac:dyDescent="0.25">
      <c r="A411" s="8"/>
      <c r="B411" s="655"/>
      <c r="C411" s="658"/>
      <c r="D411" s="661"/>
      <c r="E411" s="661"/>
      <c r="F411" s="661"/>
      <c r="G411" s="661"/>
      <c r="H411" s="677"/>
      <c r="I411" s="544"/>
      <c r="J411" s="666" t="s">
        <v>329</v>
      </c>
      <c r="K411" s="669" t="s">
        <v>5</v>
      </c>
      <c r="L411" s="669" t="s">
        <v>26</v>
      </c>
      <c r="M411" s="675"/>
      <c r="N411" s="669" t="s">
        <v>5</v>
      </c>
      <c r="O411" s="669" t="s">
        <v>26</v>
      </c>
      <c r="P411" s="686"/>
      <c r="Q411" s="675"/>
      <c r="R411" s="677"/>
      <c r="S411" s="669" t="s">
        <v>5</v>
      </c>
      <c r="T411" s="669" t="s">
        <v>26</v>
      </c>
      <c r="U411" s="671" t="s">
        <v>329</v>
      </c>
      <c r="V411" s="675"/>
      <c r="W411" s="669" t="s">
        <v>5</v>
      </c>
      <c r="X411" s="669" t="s">
        <v>26</v>
      </c>
      <c r="Y411" s="682"/>
      <c r="Z411" s="669" t="s">
        <v>5</v>
      </c>
      <c r="AA411" s="669" t="s">
        <v>26</v>
      </c>
      <c r="AB411" s="665"/>
      <c r="AC411" s="239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  <c r="IW411" s="8"/>
      <c r="IX411" s="8"/>
      <c r="IY411" s="8"/>
      <c r="IZ411" s="8"/>
    </row>
    <row r="412" spans="1:260" customFormat="1" ht="15" hidden="1" customHeight="1" x14ac:dyDescent="0.25">
      <c r="A412" s="8"/>
      <c r="B412" s="655"/>
      <c r="C412" s="658"/>
      <c r="D412" s="661"/>
      <c r="E412" s="661"/>
      <c r="F412" s="661"/>
      <c r="G412" s="661"/>
      <c r="H412" s="677"/>
      <c r="I412" s="544"/>
      <c r="J412" s="667"/>
      <c r="K412" s="670"/>
      <c r="L412" s="670"/>
      <c r="M412" s="675"/>
      <c r="N412" s="670"/>
      <c r="O412" s="670"/>
      <c r="P412" s="686"/>
      <c r="Q412" s="675"/>
      <c r="R412" s="677"/>
      <c r="S412" s="670"/>
      <c r="T412" s="670"/>
      <c r="U412" s="672"/>
      <c r="V412" s="675"/>
      <c r="W412" s="670"/>
      <c r="X412" s="670"/>
      <c r="Y412" s="682"/>
      <c r="Z412" s="670"/>
      <c r="AA412" s="670"/>
      <c r="AB412" s="665"/>
      <c r="AC412" s="239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  <c r="IW412" s="8"/>
      <c r="IX412" s="8"/>
      <c r="IY412" s="8"/>
      <c r="IZ412" s="8"/>
    </row>
    <row r="413" spans="1:260" customFormat="1" ht="12.75" hidden="1" customHeight="1" x14ac:dyDescent="0.25">
      <c r="A413" s="8"/>
      <c r="B413" s="656"/>
      <c r="C413" s="659"/>
      <c r="D413" s="661"/>
      <c r="E413" s="661"/>
      <c r="F413" s="661"/>
      <c r="G413" s="661"/>
      <c r="H413" s="678"/>
      <c r="I413" s="545"/>
      <c r="J413" s="668"/>
      <c r="K413" s="670"/>
      <c r="L413" s="670"/>
      <c r="M413" s="675"/>
      <c r="N413" s="670"/>
      <c r="O413" s="670"/>
      <c r="P413" s="687"/>
      <c r="Q413" s="675"/>
      <c r="R413" s="678"/>
      <c r="S413" s="670"/>
      <c r="T413" s="670"/>
      <c r="U413" s="673"/>
      <c r="V413" s="675"/>
      <c r="W413" s="670"/>
      <c r="X413" s="670"/>
      <c r="Y413" s="682"/>
      <c r="Z413" s="670"/>
      <c r="AA413" s="670"/>
      <c r="AB413" s="665"/>
      <c r="AC413" s="239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  <c r="IW413" s="8"/>
      <c r="IX413" s="8"/>
      <c r="IY413" s="8"/>
      <c r="IZ413" s="8"/>
    </row>
    <row r="414" spans="1:260" customFormat="1" ht="14.25" hidden="1" customHeight="1" x14ac:dyDescent="0.25">
      <c r="A414" s="8"/>
      <c r="B414" s="547" t="s">
        <v>192</v>
      </c>
      <c r="C414" s="547"/>
      <c r="D414" s="542">
        <v>2</v>
      </c>
      <c r="E414" s="542">
        <v>3</v>
      </c>
      <c r="F414" s="542">
        <v>4</v>
      </c>
      <c r="G414" s="542">
        <v>2</v>
      </c>
      <c r="H414" s="242">
        <v>3</v>
      </c>
      <c r="I414" s="242"/>
      <c r="J414" s="106">
        <v>4</v>
      </c>
      <c r="K414" s="103"/>
      <c r="L414" s="103"/>
      <c r="M414" s="543">
        <v>6</v>
      </c>
      <c r="N414" s="547">
        <v>7</v>
      </c>
      <c r="O414" s="547">
        <v>8</v>
      </c>
      <c r="P414" s="127">
        <v>5</v>
      </c>
      <c r="Q414" s="543">
        <v>10</v>
      </c>
      <c r="R414" s="242">
        <v>6</v>
      </c>
      <c r="S414" s="547">
        <v>11</v>
      </c>
      <c r="T414" s="547">
        <v>7</v>
      </c>
      <c r="U414" s="127">
        <v>8</v>
      </c>
      <c r="V414" s="543">
        <v>14</v>
      </c>
      <c r="W414" s="547">
        <v>15</v>
      </c>
      <c r="X414" s="547">
        <v>9</v>
      </c>
      <c r="Y414" s="131">
        <v>10</v>
      </c>
      <c r="Z414" s="547"/>
      <c r="AA414" s="547">
        <v>11</v>
      </c>
      <c r="AB414" s="229">
        <v>18</v>
      </c>
      <c r="AC414" s="239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  <c r="IW414" s="8"/>
      <c r="IX414" s="8"/>
      <c r="IY414" s="8"/>
      <c r="IZ414" s="8"/>
    </row>
    <row r="415" spans="1:260" customFormat="1" ht="27" hidden="1" customHeight="1" x14ac:dyDescent="0.25">
      <c r="A415" s="8"/>
      <c r="B415" s="55" t="s">
        <v>401</v>
      </c>
      <c r="C415" s="56"/>
      <c r="D415" s="57" t="s">
        <v>182</v>
      </c>
      <c r="E415" s="58"/>
      <c r="F415" s="58"/>
      <c r="G415" s="59"/>
      <c r="H415" s="60">
        <f>SUM(H416:H422)</f>
        <v>19293.699999999997</v>
      </c>
      <c r="I415" s="60">
        <f>SUM(I416:I422)</f>
        <v>0</v>
      </c>
      <c r="J415" s="298">
        <f>SUM(J416:J422)</f>
        <v>20455.7</v>
      </c>
      <c r="K415" s="60">
        <f>SUM(K416:K422)</f>
        <v>19125.099999999999</v>
      </c>
      <c r="L415" s="60">
        <f>SUM(L416:L422)</f>
        <v>0</v>
      </c>
      <c r="M415" s="60">
        <f>SUM(N415:O415)</f>
        <v>19179.199999999997</v>
      </c>
      <c r="N415" s="60">
        <f t="shared" ref="N415:U415" si="112">SUM(N416:N422)</f>
        <v>19179.199999999997</v>
      </c>
      <c r="O415" s="60">
        <f t="shared" si="112"/>
        <v>0</v>
      </c>
      <c r="P415" s="298">
        <f t="shared" si="112"/>
        <v>19225</v>
      </c>
      <c r="Q415" s="60">
        <f t="shared" si="112"/>
        <v>19225</v>
      </c>
      <c r="R415" s="60">
        <f t="shared" si="112"/>
        <v>19185</v>
      </c>
      <c r="S415" s="60">
        <f t="shared" si="112"/>
        <v>19709.5</v>
      </c>
      <c r="T415" s="60">
        <f t="shared" si="112"/>
        <v>0</v>
      </c>
      <c r="U415" s="60">
        <f t="shared" si="112"/>
        <v>19187</v>
      </c>
      <c r="V415" s="60">
        <f t="shared" ref="V415:V423" si="113">SUM(W415:X415)</f>
        <v>19187</v>
      </c>
      <c r="W415" s="60">
        <f>SUM(W416:W422)</f>
        <v>19187</v>
      </c>
      <c r="X415" s="60">
        <f>SUM(X416:X422)</f>
        <v>0</v>
      </c>
      <c r="Y415" s="60">
        <f>SUM(Y416:Y422)</f>
        <v>19187</v>
      </c>
      <c r="Z415" s="60">
        <f>SUM(Z416:Z422)</f>
        <v>19187</v>
      </c>
      <c r="AA415" s="60">
        <f>SUM(AA416:AA422)</f>
        <v>0</v>
      </c>
      <c r="AB415" s="230">
        <f>SUM(AC415:AD415)</f>
        <v>21600</v>
      </c>
      <c r="AC415" s="239">
        <v>21600</v>
      </c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  <c r="IW415" s="8"/>
      <c r="IX415" s="8"/>
      <c r="IY415" s="8"/>
      <c r="IZ415" s="8"/>
    </row>
    <row r="416" spans="1:260" customFormat="1" ht="30" hidden="1" customHeight="1" x14ac:dyDescent="0.25">
      <c r="A416" s="1"/>
      <c r="B416" s="33" t="s">
        <v>367</v>
      </c>
      <c r="C416" s="33"/>
      <c r="D416" s="10" t="s">
        <v>182</v>
      </c>
      <c r="E416" s="15" t="s">
        <v>12</v>
      </c>
      <c r="F416" s="15" t="s">
        <v>7</v>
      </c>
      <c r="G416" s="30">
        <v>4010211</v>
      </c>
      <c r="H416" s="109">
        <v>4703.6000000000004</v>
      </c>
      <c r="I416" s="109"/>
      <c r="J416" s="109">
        <v>6015.1</v>
      </c>
      <c r="K416" s="22">
        <v>4202.3</v>
      </c>
      <c r="L416" s="9"/>
      <c r="M416" s="25">
        <f t="shared" ref="M416:M422" si="114">SUM(N416:O416)</f>
        <v>4202.3</v>
      </c>
      <c r="N416" s="9">
        <v>4202.3</v>
      </c>
      <c r="O416" s="9"/>
      <c r="P416" s="126">
        <v>4895.3999999999996</v>
      </c>
      <c r="Q416" s="126">
        <v>4895.3999999999996</v>
      </c>
      <c r="R416" s="299">
        <v>4895.3999999999996</v>
      </c>
      <c r="S416" s="9">
        <v>4360.5</v>
      </c>
      <c r="T416" s="9"/>
      <c r="U416" s="126">
        <v>4895.3999999999996</v>
      </c>
      <c r="V416" s="25">
        <f t="shared" si="113"/>
        <v>4895.3999999999996</v>
      </c>
      <c r="W416" s="9">
        <v>4895.3999999999996</v>
      </c>
      <c r="X416" s="9"/>
      <c r="Y416" s="126">
        <v>4895.3999999999996</v>
      </c>
      <c r="Z416" s="109">
        <v>4895.3999999999996</v>
      </c>
      <c r="AA416" s="9"/>
      <c r="AB416" s="212">
        <f>SUM(AC416:AD416)</f>
        <v>0</v>
      </c>
      <c r="AC416" s="234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</row>
    <row r="417" spans="1:260" customFormat="1" ht="31.5" hidden="1" customHeight="1" x14ac:dyDescent="0.25">
      <c r="A417" s="8"/>
      <c r="B417" s="3" t="s">
        <v>387</v>
      </c>
      <c r="C417" s="547"/>
      <c r="D417" s="10" t="s">
        <v>182</v>
      </c>
      <c r="E417" s="15" t="s">
        <v>12</v>
      </c>
      <c r="F417" s="15" t="s">
        <v>7</v>
      </c>
      <c r="G417" s="30">
        <v>4010212</v>
      </c>
      <c r="H417" s="109">
        <v>3476</v>
      </c>
      <c r="I417" s="109"/>
      <c r="J417" s="109">
        <v>3299.8</v>
      </c>
      <c r="K417" s="29">
        <v>2163.5</v>
      </c>
      <c r="L417" s="53"/>
      <c r="M417" s="25">
        <f t="shared" si="114"/>
        <v>2163.5</v>
      </c>
      <c r="N417" s="11">
        <v>2163.5</v>
      </c>
      <c r="O417" s="53"/>
      <c r="P417" s="126">
        <v>3611.1</v>
      </c>
      <c r="Q417" s="126">
        <v>3611.1</v>
      </c>
      <c r="R417" s="299">
        <v>3611.1</v>
      </c>
      <c r="S417" s="11">
        <v>2237.1</v>
      </c>
      <c r="T417" s="53"/>
      <c r="U417" s="126">
        <v>3611.1</v>
      </c>
      <c r="V417" s="25">
        <f t="shared" si="113"/>
        <v>3611.1</v>
      </c>
      <c r="W417" s="11">
        <v>3611.1</v>
      </c>
      <c r="X417" s="53"/>
      <c r="Y417" s="126">
        <v>3611.1</v>
      </c>
      <c r="Z417" s="109">
        <v>3611.1</v>
      </c>
      <c r="AA417" s="53"/>
      <c r="AB417" s="212">
        <f>SUM(AC417:AD417)</f>
        <v>0</v>
      </c>
      <c r="AC417" s="239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  <c r="IW417" s="8"/>
      <c r="IX417" s="8"/>
      <c r="IY417" s="8"/>
      <c r="IZ417" s="8"/>
    </row>
    <row r="418" spans="1:260" customFormat="1" ht="38.25" hidden="1" customHeight="1" x14ac:dyDescent="0.25">
      <c r="A418" s="8"/>
      <c r="B418" s="3" t="s">
        <v>183</v>
      </c>
      <c r="C418" s="547"/>
      <c r="D418" s="10" t="s">
        <v>368</v>
      </c>
      <c r="E418" s="15" t="s">
        <v>12</v>
      </c>
      <c r="F418" s="15" t="s">
        <v>7</v>
      </c>
      <c r="G418" s="30">
        <v>4010204</v>
      </c>
      <c r="H418" s="109">
        <v>10009.5</v>
      </c>
      <c r="I418" s="109"/>
      <c r="J418" s="109">
        <v>10036.200000000001</v>
      </c>
      <c r="K418" s="29">
        <v>11761.3</v>
      </c>
      <c r="L418" s="53"/>
      <c r="M418" s="25">
        <f t="shared" si="114"/>
        <v>11665.3</v>
      </c>
      <c r="N418" s="11">
        <v>11665.3</v>
      </c>
      <c r="O418" s="53"/>
      <c r="P418" s="126">
        <v>9469.4</v>
      </c>
      <c r="Q418" s="126">
        <v>9469.4</v>
      </c>
      <c r="R418" s="299">
        <v>9469.4</v>
      </c>
      <c r="S418" s="21">
        <v>12113.9</v>
      </c>
      <c r="T418" s="53"/>
      <c r="U418" s="126">
        <v>9469.4</v>
      </c>
      <c r="V418" s="25">
        <f t="shared" si="113"/>
        <v>9469.4</v>
      </c>
      <c r="W418" s="11">
        <v>9469.4</v>
      </c>
      <c r="X418" s="53"/>
      <c r="Y418" s="126">
        <v>9469.4</v>
      </c>
      <c r="Z418" s="109">
        <v>9469.4</v>
      </c>
      <c r="AA418" s="53"/>
      <c r="AB418" s="212">
        <f t="shared" ref="AB418:AB429" si="115">SUM(AC418:AD418)</f>
        <v>0</v>
      </c>
      <c r="AC418" s="239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  <c r="IW418" s="8"/>
      <c r="IX418" s="8"/>
      <c r="IY418" s="8"/>
      <c r="IZ418" s="8"/>
    </row>
    <row r="419" spans="1:260" customFormat="1" ht="46.5" hidden="1" customHeight="1" x14ac:dyDescent="0.25">
      <c r="A419" s="8"/>
      <c r="B419" s="32" t="s">
        <v>330</v>
      </c>
      <c r="C419" s="44"/>
      <c r="D419" s="10" t="s">
        <v>182</v>
      </c>
      <c r="E419" s="15" t="s">
        <v>12</v>
      </c>
      <c r="F419" s="15" t="s">
        <v>21</v>
      </c>
      <c r="G419" s="117">
        <v>4010240</v>
      </c>
      <c r="H419" s="109">
        <v>156</v>
      </c>
      <c r="I419" s="109"/>
      <c r="J419" s="109">
        <v>156</v>
      </c>
      <c r="K419" s="29">
        <v>237</v>
      </c>
      <c r="L419" s="53"/>
      <c r="M419" s="25">
        <f t="shared" si="114"/>
        <v>258</v>
      </c>
      <c r="N419" s="11">
        <v>258</v>
      </c>
      <c r="O419" s="53"/>
      <c r="P419" s="126">
        <v>240</v>
      </c>
      <c r="Q419" s="126">
        <v>240</v>
      </c>
      <c r="R419" s="299">
        <v>200</v>
      </c>
      <c r="S419" s="11">
        <v>237</v>
      </c>
      <c r="T419" s="53"/>
      <c r="U419" s="126">
        <v>240</v>
      </c>
      <c r="V419" s="25">
        <f t="shared" si="113"/>
        <v>240</v>
      </c>
      <c r="W419" s="11">
        <v>240</v>
      </c>
      <c r="X419" s="53"/>
      <c r="Y419" s="126">
        <v>240</v>
      </c>
      <c r="Z419" s="109">
        <v>240</v>
      </c>
      <c r="AA419" s="53"/>
      <c r="AB419" s="212">
        <f t="shared" si="115"/>
        <v>0</v>
      </c>
      <c r="AC419" s="239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  <c r="IW419" s="8"/>
      <c r="IX419" s="8"/>
      <c r="IY419" s="8"/>
      <c r="IZ419" s="8"/>
    </row>
    <row r="420" spans="1:260" customFormat="1" ht="33.75" hidden="1" customHeight="1" x14ac:dyDescent="0.25">
      <c r="A420" s="8"/>
      <c r="B420" s="32" t="s">
        <v>331</v>
      </c>
      <c r="C420" s="44"/>
      <c r="D420" s="10" t="s">
        <v>182</v>
      </c>
      <c r="E420" s="15" t="s">
        <v>12</v>
      </c>
      <c r="F420" s="15" t="s">
        <v>21</v>
      </c>
      <c r="G420" s="117" t="s">
        <v>334</v>
      </c>
      <c r="H420" s="109">
        <v>549</v>
      </c>
      <c r="I420" s="109"/>
      <c r="J420" s="109">
        <v>549</v>
      </c>
      <c r="K420" s="29">
        <v>537</v>
      </c>
      <c r="L420" s="53"/>
      <c r="M420" s="25">
        <f t="shared" si="114"/>
        <v>549</v>
      </c>
      <c r="N420" s="11">
        <v>549</v>
      </c>
      <c r="O420" s="53"/>
      <c r="P420" s="126">
        <v>575</v>
      </c>
      <c r="Q420" s="126">
        <v>575</v>
      </c>
      <c r="R420" s="299">
        <v>575</v>
      </c>
      <c r="S420" s="11">
        <v>537</v>
      </c>
      <c r="T420" s="53"/>
      <c r="U420" s="126">
        <v>537</v>
      </c>
      <c r="V420" s="25">
        <f t="shared" si="113"/>
        <v>537</v>
      </c>
      <c r="W420" s="11">
        <v>537</v>
      </c>
      <c r="X420" s="53"/>
      <c r="Y420" s="126">
        <v>537</v>
      </c>
      <c r="Z420" s="109">
        <v>537</v>
      </c>
      <c r="AA420" s="53"/>
      <c r="AB420" s="212"/>
      <c r="AC420" s="239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  <c r="IW420" s="8"/>
      <c r="IX420" s="8"/>
      <c r="IY420" s="8"/>
      <c r="IZ420" s="8"/>
    </row>
    <row r="421" spans="1:260" customFormat="1" ht="29.25" hidden="1" customHeight="1" x14ac:dyDescent="0.25">
      <c r="A421" s="8"/>
      <c r="B421" s="32" t="s">
        <v>333</v>
      </c>
      <c r="C421" s="44"/>
      <c r="D421" s="10" t="s">
        <v>9</v>
      </c>
      <c r="E421" s="15" t="s">
        <v>12</v>
      </c>
      <c r="F421" s="15" t="s">
        <v>21</v>
      </c>
      <c r="G421" s="30">
        <v>4010240</v>
      </c>
      <c r="H421" s="109">
        <v>139</v>
      </c>
      <c r="I421" s="109"/>
      <c r="J421" s="109">
        <v>139</v>
      </c>
      <c r="K421" s="29"/>
      <c r="L421" s="53"/>
      <c r="M421" s="25">
        <f t="shared" si="114"/>
        <v>141.1</v>
      </c>
      <c r="N421" s="11">
        <v>141.1</v>
      </c>
      <c r="O421" s="53"/>
      <c r="P421" s="126">
        <v>182</v>
      </c>
      <c r="Q421" s="126">
        <v>182</v>
      </c>
      <c r="R421" s="299">
        <v>182</v>
      </c>
      <c r="S421" s="11"/>
      <c r="T421" s="53"/>
      <c r="U421" s="126">
        <v>182</v>
      </c>
      <c r="V421" s="25">
        <f t="shared" si="113"/>
        <v>182</v>
      </c>
      <c r="W421" s="11">
        <v>182</v>
      </c>
      <c r="X421" s="53"/>
      <c r="Y421" s="126">
        <v>182</v>
      </c>
      <c r="Z421" s="109">
        <v>182</v>
      </c>
      <c r="AA421" s="53"/>
      <c r="AB421" s="212"/>
      <c r="AC421" s="239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  <c r="IW421" s="8"/>
      <c r="IX421" s="8"/>
      <c r="IY421" s="8"/>
      <c r="IZ421" s="8"/>
    </row>
    <row r="422" spans="1:260" customFormat="1" ht="31.5" hidden="1" customHeight="1" x14ac:dyDescent="0.25">
      <c r="A422" s="8"/>
      <c r="B422" s="54" t="s">
        <v>201</v>
      </c>
      <c r="C422" s="44"/>
      <c r="D422" s="10" t="s">
        <v>368</v>
      </c>
      <c r="E422" s="15" t="s">
        <v>11</v>
      </c>
      <c r="F422" s="15" t="s">
        <v>17</v>
      </c>
      <c r="G422" s="30">
        <v>4010240</v>
      </c>
      <c r="H422" s="109">
        <v>260.60000000000002</v>
      </c>
      <c r="I422" s="109"/>
      <c r="J422" s="109">
        <v>260.60000000000002</v>
      </c>
      <c r="K422" s="29">
        <v>224</v>
      </c>
      <c r="L422" s="53"/>
      <c r="M422" s="25">
        <f t="shared" si="114"/>
        <v>200</v>
      </c>
      <c r="N422" s="11">
        <v>200</v>
      </c>
      <c r="O422" s="53"/>
      <c r="P422" s="126">
        <v>252.1</v>
      </c>
      <c r="Q422" s="126">
        <v>252.1</v>
      </c>
      <c r="R422" s="299">
        <v>252.1</v>
      </c>
      <c r="S422" s="11">
        <v>224</v>
      </c>
      <c r="T422" s="53"/>
      <c r="U422" s="126">
        <v>252.1</v>
      </c>
      <c r="V422" s="25">
        <f t="shared" si="113"/>
        <v>252.1</v>
      </c>
      <c r="W422" s="11">
        <v>252.1</v>
      </c>
      <c r="X422" s="53"/>
      <c r="Y422" s="126">
        <v>252.1</v>
      </c>
      <c r="Z422" s="109">
        <v>252.1</v>
      </c>
      <c r="AA422" s="53"/>
      <c r="AB422" s="212">
        <f t="shared" si="115"/>
        <v>0</v>
      </c>
      <c r="AC422" s="239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  <c r="IW422" s="8"/>
      <c r="IX422" s="8"/>
      <c r="IY422" s="8"/>
      <c r="IZ422" s="8"/>
    </row>
    <row r="423" spans="1:260" customFormat="1" ht="30.75" hidden="1" customHeight="1" x14ac:dyDescent="0.25">
      <c r="A423" s="8"/>
      <c r="B423" s="50" t="s">
        <v>400</v>
      </c>
      <c r="C423" s="51"/>
      <c r="D423" s="28" t="s">
        <v>184</v>
      </c>
      <c r="E423" s="27"/>
      <c r="F423" s="27"/>
      <c r="G423" s="26"/>
      <c r="H423" s="52">
        <f>SUM(H424:H429)</f>
        <v>12142.900000000003</v>
      </c>
      <c r="I423" s="52">
        <f>SUM(I424:I429)</f>
        <v>0</v>
      </c>
      <c r="J423" s="297">
        <f>SUM(J424:J429)</f>
        <v>12152.800000000001</v>
      </c>
      <c r="K423" s="52">
        <f>SUM(K424:K429)</f>
        <v>15082.499999999998</v>
      </c>
      <c r="L423" s="52">
        <f>SUM(L424:L429)</f>
        <v>0</v>
      </c>
      <c r="M423" s="52">
        <f>SUM(N423:O423)</f>
        <v>13316.3</v>
      </c>
      <c r="N423" s="52">
        <f t="shared" ref="N423:U423" si="116">SUM(N424:N429)</f>
        <v>13316.3</v>
      </c>
      <c r="O423" s="52">
        <f t="shared" si="116"/>
        <v>0</v>
      </c>
      <c r="P423" s="52">
        <f t="shared" si="116"/>
        <v>13000.2</v>
      </c>
      <c r="Q423" s="52">
        <f t="shared" si="116"/>
        <v>13000.2</v>
      </c>
      <c r="R423" s="52">
        <f t="shared" si="116"/>
        <v>12985.2</v>
      </c>
      <c r="S423" s="52">
        <f t="shared" si="116"/>
        <v>15570.899999999998</v>
      </c>
      <c r="T423" s="52">
        <f t="shared" si="116"/>
        <v>0</v>
      </c>
      <c r="U423" s="52">
        <f t="shared" si="116"/>
        <v>13000.2</v>
      </c>
      <c r="V423" s="52">
        <f t="shared" si="113"/>
        <v>13000.2</v>
      </c>
      <c r="W423" s="52">
        <f>SUM(W424:W429)</f>
        <v>13000.2</v>
      </c>
      <c r="X423" s="52">
        <f>SUM(X424:X429)</f>
        <v>0</v>
      </c>
      <c r="Y423" s="52">
        <f>SUM(Y424:Y429)</f>
        <v>13000.2</v>
      </c>
      <c r="Z423" s="52">
        <f>SUM(Z424:Z429)</f>
        <v>13000.2</v>
      </c>
      <c r="AA423" s="52">
        <f>SUM(AA424:AA429)</f>
        <v>0</v>
      </c>
      <c r="AB423" s="225">
        <f>SUM(AC423:AD423)</f>
        <v>12200</v>
      </c>
      <c r="AC423" s="239">
        <v>12200</v>
      </c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  <c r="IW423" s="8"/>
      <c r="IX423" s="8"/>
      <c r="IY423" s="8"/>
      <c r="IZ423" s="8"/>
    </row>
    <row r="424" spans="1:260" customFormat="1" ht="27.75" hidden="1" customHeight="1" x14ac:dyDescent="0.25">
      <c r="A424" s="1"/>
      <c r="B424" s="3" t="s">
        <v>185</v>
      </c>
      <c r="C424" s="33"/>
      <c r="D424" s="10" t="s">
        <v>184</v>
      </c>
      <c r="E424" s="15" t="s">
        <v>12</v>
      </c>
      <c r="F424" s="15" t="s">
        <v>22</v>
      </c>
      <c r="G424" s="30">
        <v>4010224</v>
      </c>
      <c r="H424" s="109">
        <v>4312.1000000000004</v>
      </c>
      <c r="I424" s="109"/>
      <c r="J424" s="109">
        <v>4312.1000000000004</v>
      </c>
      <c r="K424" s="22">
        <v>4138.1000000000004</v>
      </c>
      <c r="L424" s="9"/>
      <c r="M424" s="25">
        <f t="shared" ref="M424:M429" si="117">SUM(N424:O424)</f>
        <v>4138.1000000000004</v>
      </c>
      <c r="N424" s="9">
        <v>4138.1000000000004</v>
      </c>
      <c r="O424" s="9"/>
      <c r="P424" s="126">
        <v>4460</v>
      </c>
      <c r="Q424" s="126">
        <v>4460</v>
      </c>
      <c r="R424" s="299">
        <v>4460</v>
      </c>
      <c r="S424" s="9">
        <v>4289.7</v>
      </c>
      <c r="T424" s="9"/>
      <c r="U424" s="126">
        <v>4460</v>
      </c>
      <c r="V424" s="25">
        <f t="shared" ref="V424:V429" si="118">SUM(W424:X424)</f>
        <v>4460</v>
      </c>
      <c r="W424" s="9">
        <v>4460</v>
      </c>
      <c r="X424" s="9"/>
      <c r="Y424" s="128">
        <v>4460</v>
      </c>
      <c r="Z424" s="109">
        <v>4460</v>
      </c>
      <c r="AA424" s="9"/>
      <c r="AB424" s="212">
        <f t="shared" si="115"/>
        <v>0</v>
      </c>
      <c r="AC424" s="23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</row>
    <row r="425" spans="1:260" customFormat="1" ht="44.25" hidden="1" customHeight="1" x14ac:dyDescent="0.25">
      <c r="A425" s="8"/>
      <c r="B425" s="3" t="s">
        <v>186</v>
      </c>
      <c r="C425" s="547"/>
      <c r="D425" s="10" t="s">
        <v>184</v>
      </c>
      <c r="E425" s="15" t="s">
        <v>12</v>
      </c>
      <c r="F425" s="15" t="s">
        <v>22</v>
      </c>
      <c r="G425" s="30">
        <v>4010204</v>
      </c>
      <c r="H425" s="109">
        <v>7398.8</v>
      </c>
      <c r="I425" s="109"/>
      <c r="J425" s="109">
        <v>7408.7</v>
      </c>
      <c r="K425" s="29">
        <v>10058.799999999999</v>
      </c>
      <c r="L425" s="53"/>
      <c r="M425" s="25">
        <f t="shared" si="117"/>
        <v>8396.6</v>
      </c>
      <c r="N425" s="11">
        <v>8396.6</v>
      </c>
      <c r="O425" s="53"/>
      <c r="P425" s="126">
        <v>8020.7</v>
      </c>
      <c r="Q425" s="126">
        <v>8020.7</v>
      </c>
      <c r="R425" s="299">
        <v>8020.7</v>
      </c>
      <c r="S425" s="21">
        <v>10395.6</v>
      </c>
      <c r="T425" s="53"/>
      <c r="U425" s="126">
        <v>8020.7</v>
      </c>
      <c r="V425" s="25">
        <f t="shared" si="118"/>
        <v>8020.7</v>
      </c>
      <c r="W425" s="11">
        <v>8020.7</v>
      </c>
      <c r="X425" s="53"/>
      <c r="Y425" s="128">
        <v>8020.7</v>
      </c>
      <c r="Z425" s="109">
        <v>8020.7</v>
      </c>
      <c r="AA425" s="53"/>
      <c r="AB425" s="212">
        <f t="shared" si="115"/>
        <v>0</v>
      </c>
      <c r="AC425" s="239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  <c r="IW425" s="8"/>
      <c r="IX425" s="8"/>
      <c r="IY425" s="8"/>
      <c r="IZ425" s="8"/>
    </row>
    <row r="426" spans="1:260" customFormat="1" ht="35.25" hidden="1" customHeight="1" x14ac:dyDescent="0.25">
      <c r="A426" s="8"/>
      <c r="B426" s="32" t="s">
        <v>442</v>
      </c>
      <c r="C426" s="44"/>
      <c r="D426" s="10" t="s">
        <v>369</v>
      </c>
      <c r="E426" s="15" t="s">
        <v>12</v>
      </c>
      <c r="F426" s="15" t="s">
        <v>21</v>
      </c>
      <c r="G426" s="30">
        <v>4010240</v>
      </c>
      <c r="H426" s="109">
        <v>87.7</v>
      </c>
      <c r="I426" s="109"/>
      <c r="J426" s="109">
        <v>87.7</v>
      </c>
      <c r="K426" s="29">
        <v>267.5</v>
      </c>
      <c r="L426" s="53"/>
      <c r="M426" s="25">
        <f t="shared" si="117"/>
        <v>226</v>
      </c>
      <c r="N426" s="11">
        <v>226</v>
      </c>
      <c r="O426" s="53"/>
      <c r="P426" s="126">
        <v>105</v>
      </c>
      <c r="Q426" s="126">
        <v>105</v>
      </c>
      <c r="R426" s="299">
        <v>90</v>
      </c>
      <c r="S426" s="11">
        <v>267.5</v>
      </c>
      <c r="T426" s="53"/>
      <c r="U426" s="126">
        <v>105</v>
      </c>
      <c r="V426" s="25">
        <f t="shared" si="118"/>
        <v>105</v>
      </c>
      <c r="W426" s="11">
        <v>105</v>
      </c>
      <c r="X426" s="53"/>
      <c r="Y426" s="128">
        <v>105</v>
      </c>
      <c r="Z426" s="109">
        <v>105</v>
      </c>
      <c r="AA426" s="53"/>
      <c r="AB426" s="212"/>
      <c r="AC426" s="239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  <c r="IW426" s="8"/>
      <c r="IX426" s="8"/>
      <c r="IY426" s="8"/>
      <c r="IZ426" s="8"/>
    </row>
    <row r="427" spans="1:260" customFormat="1" ht="35.25" hidden="1" customHeight="1" x14ac:dyDescent="0.25">
      <c r="A427" s="8"/>
      <c r="B427" s="32" t="s">
        <v>443</v>
      </c>
      <c r="C427" s="44"/>
      <c r="D427" s="10" t="s">
        <v>369</v>
      </c>
      <c r="E427" s="15" t="s">
        <v>12</v>
      </c>
      <c r="F427" s="15" t="s">
        <v>21</v>
      </c>
      <c r="G427" s="30">
        <v>4010240</v>
      </c>
      <c r="H427" s="109">
        <v>109.6</v>
      </c>
      <c r="I427" s="109"/>
      <c r="J427" s="109">
        <v>109.6</v>
      </c>
      <c r="K427" s="29">
        <v>267.5</v>
      </c>
      <c r="L427" s="53"/>
      <c r="M427" s="25">
        <f t="shared" si="117"/>
        <v>226</v>
      </c>
      <c r="N427" s="11">
        <v>226</v>
      </c>
      <c r="O427" s="53"/>
      <c r="P427" s="126">
        <v>139.30000000000001</v>
      </c>
      <c r="Q427" s="126">
        <v>139.30000000000001</v>
      </c>
      <c r="R427" s="299">
        <v>139.30000000000001</v>
      </c>
      <c r="S427" s="11">
        <v>267.5</v>
      </c>
      <c r="T427" s="53"/>
      <c r="U427" s="126">
        <v>139.30000000000001</v>
      </c>
      <c r="V427" s="25">
        <f t="shared" si="118"/>
        <v>139.30000000000001</v>
      </c>
      <c r="W427" s="11">
        <v>139.30000000000001</v>
      </c>
      <c r="X427" s="53"/>
      <c r="Y427" s="128">
        <v>139.30000000000001</v>
      </c>
      <c r="Z427" s="109">
        <v>139.30000000000001</v>
      </c>
      <c r="AA427" s="53"/>
      <c r="AB427" s="212"/>
      <c r="AC427" s="239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  <c r="IW427" s="8"/>
      <c r="IX427" s="8"/>
      <c r="IY427" s="8"/>
      <c r="IZ427" s="8"/>
    </row>
    <row r="428" spans="1:260" customFormat="1" ht="31.5" hidden="1" customHeight="1" x14ac:dyDescent="0.25">
      <c r="A428" s="8"/>
      <c r="B428" s="54" t="s">
        <v>445</v>
      </c>
      <c r="C428" s="44"/>
      <c r="D428" s="10" t="s">
        <v>369</v>
      </c>
      <c r="E428" s="15" t="s">
        <v>11</v>
      </c>
      <c r="F428" s="15" t="s">
        <v>17</v>
      </c>
      <c r="G428" s="30">
        <v>4010240</v>
      </c>
      <c r="H428" s="109"/>
      <c r="I428" s="109"/>
      <c r="J428" s="303"/>
      <c r="K428" s="11">
        <v>175.3</v>
      </c>
      <c r="L428" s="53"/>
      <c r="M428" s="25">
        <f t="shared" si="117"/>
        <v>164.8</v>
      </c>
      <c r="N428" s="11">
        <v>164.8</v>
      </c>
      <c r="O428" s="53"/>
      <c r="P428" s="126">
        <v>25</v>
      </c>
      <c r="Q428" s="126">
        <v>25</v>
      </c>
      <c r="R428" s="299">
        <v>25</v>
      </c>
      <c r="S428" s="11">
        <v>175.3</v>
      </c>
      <c r="T428" s="53"/>
      <c r="U428" s="125">
        <v>25</v>
      </c>
      <c r="V428" s="25">
        <f t="shared" si="118"/>
        <v>25</v>
      </c>
      <c r="W428" s="11">
        <v>25</v>
      </c>
      <c r="X428" s="53"/>
      <c r="Y428" s="128">
        <v>25</v>
      </c>
      <c r="Z428" s="21">
        <v>25</v>
      </c>
      <c r="AA428" s="53"/>
      <c r="AB428" s="212">
        <f>SUM(AC428:AD428)</f>
        <v>0</v>
      </c>
      <c r="AC428" s="239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  <c r="IW428" s="8"/>
      <c r="IX428" s="8"/>
      <c r="IY428" s="8"/>
      <c r="IZ428" s="8"/>
    </row>
    <row r="429" spans="1:260" customFormat="1" ht="31.5" hidden="1" customHeight="1" x14ac:dyDescent="0.25">
      <c r="A429" s="8"/>
      <c r="B429" s="54" t="s">
        <v>444</v>
      </c>
      <c r="C429" s="44"/>
      <c r="D429" s="10" t="s">
        <v>369</v>
      </c>
      <c r="E429" s="15" t="s">
        <v>11</v>
      </c>
      <c r="F429" s="15" t="s">
        <v>17</v>
      </c>
      <c r="G429" s="30">
        <v>4010240</v>
      </c>
      <c r="H429" s="109">
        <v>234.7</v>
      </c>
      <c r="I429" s="109"/>
      <c r="J429" s="303">
        <v>234.7</v>
      </c>
      <c r="K429" s="11">
        <v>175.3</v>
      </c>
      <c r="L429" s="53"/>
      <c r="M429" s="25">
        <f t="shared" si="117"/>
        <v>164.8</v>
      </c>
      <c r="N429" s="11">
        <v>164.8</v>
      </c>
      <c r="O429" s="53"/>
      <c r="P429" s="126">
        <v>250.2</v>
      </c>
      <c r="Q429" s="126">
        <v>250.2</v>
      </c>
      <c r="R429" s="299">
        <v>250.2</v>
      </c>
      <c r="S429" s="11">
        <v>175.3</v>
      </c>
      <c r="T429" s="53"/>
      <c r="U429" s="125">
        <v>250.2</v>
      </c>
      <c r="V429" s="25">
        <f t="shared" si="118"/>
        <v>250.2</v>
      </c>
      <c r="W429" s="11">
        <v>250.2</v>
      </c>
      <c r="X429" s="53"/>
      <c r="Y429" s="128">
        <v>250.2</v>
      </c>
      <c r="Z429" s="21">
        <v>250.2</v>
      </c>
      <c r="AA429" s="53"/>
      <c r="AB429" s="212">
        <f t="shared" si="115"/>
        <v>0</v>
      </c>
      <c r="AC429" s="239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  <c r="IW429" s="8"/>
      <c r="IX429" s="8"/>
      <c r="IY429" s="8"/>
      <c r="IZ429" s="8"/>
    </row>
    <row r="430" spans="1:260" customFormat="1" ht="29.25" hidden="1" x14ac:dyDescent="0.25">
      <c r="A430" s="8"/>
      <c r="B430" s="50" t="s">
        <v>187</v>
      </c>
      <c r="C430" s="51"/>
      <c r="D430" s="28" t="s">
        <v>9</v>
      </c>
      <c r="E430" s="27"/>
      <c r="F430" s="27"/>
      <c r="G430" s="26"/>
      <c r="H430" s="52">
        <f>SUM(H431:H440)</f>
        <v>17141.400000000001</v>
      </c>
      <c r="I430" s="52">
        <f>SUM(I431:I440)</f>
        <v>0</v>
      </c>
      <c r="J430" s="297">
        <f>SUM(J431:J440)</f>
        <v>20262</v>
      </c>
      <c r="K430" s="52">
        <f>SUM(K431:K440)</f>
        <v>18849.199999999997</v>
      </c>
      <c r="L430" s="52">
        <f>SUM(L431:L440)</f>
        <v>0</v>
      </c>
      <c r="M430" s="52">
        <f>SUM(N430:O430)</f>
        <v>31987.4</v>
      </c>
      <c r="N430" s="52">
        <f t="shared" ref="N430:U430" si="119">SUM(N431:N440)</f>
        <v>31987.4</v>
      </c>
      <c r="O430" s="52">
        <f t="shared" si="119"/>
        <v>0</v>
      </c>
      <c r="P430" s="52">
        <f t="shared" si="119"/>
        <v>16195.8</v>
      </c>
      <c r="Q430" s="52">
        <f t="shared" si="119"/>
        <v>16877.400000000001</v>
      </c>
      <c r="R430" s="52">
        <f t="shared" si="119"/>
        <v>16195.8</v>
      </c>
      <c r="S430" s="52">
        <f t="shared" si="119"/>
        <v>57420.6</v>
      </c>
      <c r="T430" s="52">
        <f t="shared" si="119"/>
        <v>0</v>
      </c>
      <c r="U430" s="52">
        <f t="shared" si="119"/>
        <v>45848.6</v>
      </c>
      <c r="V430" s="52">
        <f t="shared" ref="V430:AA430" si="120">SUM(V431:V440)</f>
        <v>45766.6</v>
      </c>
      <c r="W430" s="52">
        <f t="shared" si="120"/>
        <v>45766.6</v>
      </c>
      <c r="X430" s="52">
        <f t="shared" si="120"/>
        <v>0</v>
      </c>
      <c r="Y430" s="52">
        <f>SUM(Y431:Y440)</f>
        <v>77106</v>
      </c>
      <c r="Z430" s="52">
        <f t="shared" si="120"/>
        <v>77024</v>
      </c>
      <c r="AA430" s="52">
        <f t="shared" si="120"/>
        <v>0</v>
      </c>
      <c r="AB430" s="225">
        <f>SUM(AC430:AD430)</f>
        <v>17000</v>
      </c>
      <c r="AC430" s="239">
        <v>17000</v>
      </c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  <c r="IW430" s="8"/>
      <c r="IX430" s="8"/>
      <c r="IY430" s="8"/>
      <c r="IZ430" s="8"/>
    </row>
    <row r="431" spans="1:260" s="47" customFormat="1" ht="31.5" hidden="1" customHeight="1" x14ac:dyDescent="0.25">
      <c r="A431" s="45"/>
      <c r="B431" s="49" t="s">
        <v>188</v>
      </c>
      <c r="C431" s="46"/>
      <c r="D431" s="10" t="s">
        <v>9</v>
      </c>
      <c r="E431" s="10" t="s">
        <v>12</v>
      </c>
      <c r="F431" s="10" t="s">
        <v>20</v>
      </c>
      <c r="G431" s="30">
        <v>4080705</v>
      </c>
      <c r="H431" s="303">
        <v>3000</v>
      </c>
      <c r="I431" s="303"/>
      <c r="J431" s="303">
        <v>1443.1</v>
      </c>
      <c r="K431" s="11">
        <v>3000</v>
      </c>
      <c r="L431" s="53"/>
      <c r="M431" s="25">
        <f>SUM(N431:O431)</f>
        <v>2273.9</v>
      </c>
      <c r="N431" s="11">
        <v>2273.9</v>
      </c>
      <c r="O431" s="53"/>
      <c r="P431" s="125">
        <v>3000</v>
      </c>
      <c r="Q431" s="125">
        <v>3000</v>
      </c>
      <c r="R431" s="300">
        <v>3000</v>
      </c>
      <c r="S431" s="11">
        <v>3000</v>
      </c>
      <c r="T431" s="53"/>
      <c r="U431" s="125">
        <v>3000</v>
      </c>
      <c r="V431" s="25">
        <f t="shared" ref="V431:V438" si="121">SUM(W431:X431)</f>
        <v>3000</v>
      </c>
      <c r="W431" s="11">
        <v>3000</v>
      </c>
      <c r="X431" s="53"/>
      <c r="Y431" s="128">
        <v>3000</v>
      </c>
      <c r="Z431" s="11">
        <v>3000</v>
      </c>
      <c r="AA431" s="53"/>
      <c r="AB431" s="212">
        <f t="shared" ref="AB431:AB437" si="122">SUM(AC431:AD431)</f>
        <v>0</v>
      </c>
      <c r="AC431" s="240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  <c r="IV431" s="45"/>
      <c r="IW431" s="45"/>
      <c r="IX431" s="45"/>
      <c r="IY431" s="45"/>
      <c r="IZ431" s="45"/>
    </row>
    <row r="432" spans="1:260" s="47" customFormat="1" ht="39.75" hidden="1" customHeight="1" x14ac:dyDescent="0.25">
      <c r="A432" s="45"/>
      <c r="B432" s="49" t="s">
        <v>402</v>
      </c>
      <c r="C432" s="46"/>
      <c r="D432" s="10" t="s">
        <v>9</v>
      </c>
      <c r="E432" s="15" t="s">
        <v>12</v>
      </c>
      <c r="F432" s="10" t="s">
        <v>21</v>
      </c>
      <c r="G432" s="117" t="s">
        <v>344</v>
      </c>
      <c r="H432" s="303">
        <v>864.4</v>
      </c>
      <c r="I432" s="303"/>
      <c r="J432" s="303">
        <v>864.4</v>
      </c>
      <c r="K432" s="21">
        <v>964.4</v>
      </c>
      <c r="L432" s="53"/>
      <c r="M432" s="25">
        <f t="shared" ref="M432:M438" si="123">SUM(N432:O432)</f>
        <v>827.9</v>
      </c>
      <c r="N432" s="11">
        <v>827.9</v>
      </c>
      <c r="O432" s="53"/>
      <c r="P432" s="125">
        <v>964.4</v>
      </c>
      <c r="Q432" s="125">
        <v>864</v>
      </c>
      <c r="R432" s="300">
        <v>964.4</v>
      </c>
      <c r="S432" s="11">
        <v>964.4</v>
      </c>
      <c r="T432" s="53"/>
      <c r="U432" s="125">
        <v>964.4</v>
      </c>
      <c r="V432" s="25">
        <f t="shared" si="121"/>
        <v>964.4</v>
      </c>
      <c r="W432" s="11">
        <v>964.4</v>
      </c>
      <c r="X432" s="53"/>
      <c r="Y432" s="128">
        <v>964.4</v>
      </c>
      <c r="Z432" s="11">
        <v>964.4</v>
      </c>
      <c r="AA432" s="53"/>
      <c r="AB432" s="212">
        <f t="shared" si="122"/>
        <v>0</v>
      </c>
      <c r="AC432" s="240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  <c r="IV432" s="45"/>
      <c r="IW432" s="45"/>
      <c r="IX432" s="45"/>
      <c r="IY432" s="45"/>
      <c r="IZ432" s="45"/>
    </row>
    <row r="433" spans="1:260" s="47" customFormat="1" ht="39.75" hidden="1" customHeight="1" x14ac:dyDescent="0.25">
      <c r="A433" s="45"/>
      <c r="B433" s="49" t="s">
        <v>465</v>
      </c>
      <c r="C433" s="46"/>
      <c r="D433" s="10" t="s">
        <v>9</v>
      </c>
      <c r="E433" s="15" t="s">
        <v>12</v>
      </c>
      <c r="F433" s="10" t="s">
        <v>21</v>
      </c>
      <c r="G433" s="117" t="s">
        <v>344</v>
      </c>
      <c r="H433" s="303"/>
      <c r="I433" s="303"/>
      <c r="J433" s="303"/>
      <c r="K433" s="21">
        <v>964.4</v>
      </c>
      <c r="L433" s="53"/>
      <c r="M433" s="25">
        <f t="shared" si="123"/>
        <v>827.9</v>
      </c>
      <c r="N433" s="11">
        <v>827.9</v>
      </c>
      <c r="O433" s="53"/>
      <c r="P433" s="125">
        <v>82</v>
      </c>
      <c r="Q433" s="125">
        <v>864</v>
      </c>
      <c r="R433" s="300">
        <v>82</v>
      </c>
      <c r="S433" s="11">
        <v>964.4</v>
      </c>
      <c r="T433" s="53"/>
      <c r="U433" s="125">
        <v>82</v>
      </c>
      <c r="V433" s="25">
        <f t="shared" si="121"/>
        <v>0</v>
      </c>
      <c r="W433" s="11"/>
      <c r="X433" s="53"/>
      <c r="Y433" s="128">
        <v>82</v>
      </c>
      <c r="Z433" s="11"/>
      <c r="AA433" s="53"/>
      <c r="AB433" s="212">
        <f t="shared" si="122"/>
        <v>0</v>
      </c>
      <c r="AC433" s="240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  <c r="IV433" s="45"/>
      <c r="IW433" s="45"/>
      <c r="IX433" s="45"/>
      <c r="IY433" s="45"/>
      <c r="IZ433" s="45"/>
    </row>
    <row r="434" spans="1:260" s="47" customFormat="1" ht="47.25" hidden="1" customHeight="1" x14ac:dyDescent="0.25">
      <c r="A434" s="45"/>
      <c r="B434" s="49" t="s">
        <v>202</v>
      </c>
      <c r="C434" s="46"/>
      <c r="D434" s="10" t="s">
        <v>9</v>
      </c>
      <c r="E434" s="15" t="s">
        <v>12</v>
      </c>
      <c r="F434" s="10" t="s">
        <v>21</v>
      </c>
      <c r="G434" s="117" t="s">
        <v>325</v>
      </c>
      <c r="H434" s="303">
        <v>5449.4</v>
      </c>
      <c r="I434" s="303"/>
      <c r="J434" s="303">
        <v>4303</v>
      </c>
      <c r="K434" s="21">
        <v>5300</v>
      </c>
      <c r="L434" s="53"/>
      <c r="M434" s="25">
        <f t="shared" si="123"/>
        <v>7826.4</v>
      </c>
      <c r="N434" s="11">
        <v>7826.4</v>
      </c>
      <c r="O434" s="53"/>
      <c r="P434" s="125">
        <v>5449.4</v>
      </c>
      <c r="Q434" s="125">
        <v>5449.4</v>
      </c>
      <c r="R434" s="300">
        <v>5449.4</v>
      </c>
      <c r="S434" s="11">
        <v>5300</v>
      </c>
      <c r="T434" s="53"/>
      <c r="U434" s="125">
        <v>5449.4</v>
      </c>
      <c r="V434" s="25">
        <f t="shared" si="121"/>
        <v>5449.4</v>
      </c>
      <c r="W434" s="11">
        <v>5449.4</v>
      </c>
      <c r="X434" s="53"/>
      <c r="Y434" s="128">
        <f>SUM(Z434)</f>
        <v>5449.4</v>
      </c>
      <c r="Z434" s="11">
        <v>5449.4</v>
      </c>
      <c r="AA434" s="53"/>
      <c r="AB434" s="212">
        <f t="shared" si="122"/>
        <v>0</v>
      </c>
      <c r="AC434" s="240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  <c r="IV434" s="45"/>
      <c r="IW434" s="45"/>
      <c r="IX434" s="45"/>
      <c r="IY434" s="45"/>
      <c r="IZ434" s="45"/>
    </row>
    <row r="435" spans="1:260" s="47" customFormat="1" ht="33" hidden="1" customHeight="1" x14ac:dyDescent="0.25">
      <c r="A435" s="45"/>
      <c r="B435" s="49" t="s">
        <v>374</v>
      </c>
      <c r="C435" s="46"/>
      <c r="D435" s="10" t="s">
        <v>9</v>
      </c>
      <c r="E435" s="15" t="s">
        <v>17</v>
      </c>
      <c r="F435" s="10" t="s">
        <v>12</v>
      </c>
      <c r="G435" s="137">
        <v>4012801</v>
      </c>
      <c r="H435" s="303">
        <v>7827.6</v>
      </c>
      <c r="I435" s="303"/>
      <c r="J435" s="303">
        <v>7027.6</v>
      </c>
      <c r="K435" s="11">
        <v>8620.4</v>
      </c>
      <c r="L435" s="53"/>
      <c r="M435" s="25">
        <f t="shared" si="123"/>
        <v>8620.4</v>
      </c>
      <c r="N435" s="11">
        <v>8620.4</v>
      </c>
      <c r="O435" s="53"/>
      <c r="P435" s="125">
        <v>6700</v>
      </c>
      <c r="Q435" s="125">
        <v>6700</v>
      </c>
      <c r="R435" s="300">
        <v>6700</v>
      </c>
      <c r="S435" s="11">
        <v>8620.4</v>
      </c>
      <c r="T435" s="53"/>
      <c r="U435" s="125">
        <v>6700</v>
      </c>
      <c r="V435" s="25">
        <f t="shared" si="121"/>
        <v>6700</v>
      </c>
      <c r="W435" s="11">
        <v>6700</v>
      </c>
      <c r="X435" s="53"/>
      <c r="Y435" s="128">
        <v>6700</v>
      </c>
      <c r="Z435" s="11">
        <v>6700</v>
      </c>
      <c r="AA435" s="53"/>
      <c r="AB435" s="212">
        <f t="shared" si="122"/>
        <v>0</v>
      </c>
      <c r="AC435" s="240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  <c r="IV435" s="45"/>
      <c r="IW435" s="45"/>
      <c r="IX435" s="45"/>
      <c r="IY435" s="45"/>
      <c r="IZ435" s="45"/>
    </row>
    <row r="436" spans="1:260" customFormat="1" ht="33" hidden="1" customHeight="1" x14ac:dyDescent="0.25">
      <c r="A436" s="1"/>
      <c r="B436" s="3" t="s">
        <v>375</v>
      </c>
      <c r="C436" s="33"/>
      <c r="D436" s="10" t="s">
        <v>9</v>
      </c>
      <c r="E436" s="15" t="s">
        <v>17</v>
      </c>
      <c r="F436" s="15" t="s">
        <v>7</v>
      </c>
      <c r="G436" s="137">
        <v>4012802</v>
      </c>
      <c r="H436" s="304"/>
      <c r="I436" s="304"/>
      <c r="J436" s="304">
        <v>1623.9</v>
      </c>
      <c r="K436" s="9"/>
      <c r="L436" s="9"/>
      <c r="M436" s="25">
        <f t="shared" si="123"/>
        <v>1333.9</v>
      </c>
      <c r="N436" s="9">
        <v>1333.9</v>
      </c>
      <c r="O436" s="9"/>
      <c r="P436" s="129"/>
      <c r="Q436" s="129"/>
      <c r="R436" s="301"/>
      <c r="S436" s="9"/>
      <c r="T436" s="9"/>
      <c r="U436" s="129"/>
      <c r="V436" s="25">
        <f t="shared" si="121"/>
        <v>0</v>
      </c>
      <c r="W436" s="9"/>
      <c r="X436" s="9"/>
      <c r="Y436" s="128">
        <f>SUM(Z436)</f>
        <v>0</v>
      </c>
      <c r="Z436" s="9"/>
      <c r="AA436" s="9"/>
      <c r="AB436" s="212">
        <f t="shared" si="122"/>
        <v>0</v>
      </c>
      <c r="AC436" s="234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</row>
    <row r="437" spans="1:260" customFormat="1" ht="34.5" hidden="1" customHeight="1" x14ac:dyDescent="0.25">
      <c r="A437" s="1"/>
      <c r="B437" s="140" t="s">
        <v>463</v>
      </c>
      <c r="C437" s="33"/>
      <c r="D437" s="10" t="s">
        <v>9</v>
      </c>
      <c r="E437" s="15" t="s">
        <v>16</v>
      </c>
      <c r="F437" s="15" t="s">
        <v>8</v>
      </c>
      <c r="G437" s="97">
        <v>4010059</v>
      </c>
      <c r="H437" s="304"/>
      <c r="I437" s="304"/>
      <c r="J437" s="304"/>
      <c r="K437" s="22"/>
      <c r="L437" s="9"/>
      <c r="M437" s="25">
        <f t="shared" si="123"/>
        <v>10277</v>
      </c>
      <c r="N437" s="9">
        <v>10277</v>
      </c>
      <c r="O437" s="9"/>
      <c r="P437" s="129"/>
      <c r="Q437" s="129"/>
      <c r="R437" s="247"/>
      <c r="S437" s="9"/>
      <c r="T437" s="9"/>
      <c r="U437" s="129"/>
      <c r="V437" s="25">
        <f t="shared" si="121"/>
        <v>0</v>
      </c>
      <c r="W437" s="9"/>
      <c r="X437" s="9"/>
      <c r="Y437" s="128">
        <f>SUM(Z437)</f>
        <v>0</v>
      </c>
      <c r="Z437" s="111"/>
      <c r="AA437" s="9"/>
      <c r="AB437" s="212">
        <f t="shared" si="122"/>
        <v>0</v>
      </c>
      <c r="AC437" s="234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</row>
    <row r="438" spans="1:260" customFormat="1" ht="29.25" hidden="1" customHeight="1" x14ac:dyDescent="0.25">
      <c r="A438" s="1"/>
      <c r="B438" s="141" t="s">
        <v>337</v>
      </c>
      <c r="C438" s="33"/>
      <c r="D438" s="10" t="s">
        <v>9</v>
      </c>
      <c r="E438" s="15" t="s">
        <v>7</v>
      </c>
      <c r="F438" s="15" t="s">
        <v>8</v>
      </c>
      <c r="G438" s="97">
        <v>4010059</v>
      </c>
      <c r="H438" s="304"/>
      <c r="I438" s="304"/>
      <c r="J438" s="304">
        <v>0</v>
      </c>
      <c r="K438" s="22"/>
      <c r="L438" s="9"/>
      <c r="M438" s="25">
        <f t="shared" si="123"/>
        <v>0</v>
      </c>
      <c r="N438" s="9"/>
      <c r="O438" s="9"/>
      <c r="P438" s="129"/>
      <c r="Q438" s="129"/>
      <c r="R438" s="247"/>
      <c r="S438" s="9"/>
      <c r="T438" s="9"/>
      <c r="U438" s="129">
        <v>0</v>
      </c>
      <c r="V438" s="25">
        <f t="shared" si="121"/>
        <v>0</v>
      </c>
      <c r="W438" s="9"/>
      <c r="X438" s="9"/>
      <c r="Y438" s="128"/>
      <c r="Z438" s="111"/>
      <c r="AA438" s="9"/>
      <c r="AB438" s="212"/>
      <c r="AC438" s="234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</row>
    <row r="439" spans="1:260" customFormat="1" ht="29.25" hidden="1" customHeight="1" x14ac:dyDescent="0.25">
      <c r="A439" s="1"/>
      <c r="B439" s="141" t="s">
        <v>438</v>
      </c>
      <c r="C439" s="33"/>
      <c r="D439" s="10"/>
      <c r="E439" s="15"/>
      <c r="F439" s="15"/>
      <c r="G439" s="97">
        <v>4012502</v>
      </c>
      <c r="H439" s="304">
        <v>0</v>
      </c>
      <c r="I439" s="304"/>
      <c r="J439" s="304">
        <v>5000</v>
      </c>
      <c r="K439" s="22"/>
      <c r="L439" s="9"/>
      <c r="M439" s="25"/>
      <c r="N439" s="9"/>
      <c r="O439" s="9"/>
      <c r="P439" s="129"/>
      <c r="Q439" s="129"/>
      <c r="R439" s="247"/>
      <c r="S439" s="9"/>
      <c r="T439" s="9"/>
      <c r="U439" s="129"/>
      <c r="V439" s="25"/>
      <c r="W439" s="9"/>
      <c r="X439" s="9"/>
      <c r="Y439" s="128"/>
      <c r="Z439" s="111"/>
      <c r="AA439" s="9"/>
      <c r="AB439" s="212"/>
      <c r="AC439" s="234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</row>
    <row r="440" spans="1:260" customFormat="1" ht="23.25" hidden="1" customHeight="1" x14ac:dyDescent="0.25">
      <c r="A440" s="1"/>
      <c r="B440" s="258" t="s">
        <v>189</v>
      </c>
      <c r="C440" s="33"/>
      <c r="D440" s="10" t="s">
        <v>9</v>
      </c>
      <c r="E440" s="15" t="s">
        <v>12</v>
      </c>
      <c r="F440" s="15" t="s">
        <v>21</v>
      </c>
      <c r="G440" s="15" t="s">
        <v>222</v>
      </c>
      <c r="H440" s="304"/>
      <c r="I440" s="304"/>
      <c r="J440" s="304"/>
      <c r="K440" s="9"/>
      <c r="L440" s="9"/>
      <c r="M440" s="25">
        <f>SUM(N440:O440)</f>
        <v>0</v>
      </c>
      <c r="N440" s="9"/>
      <c r="O440" s="9"/>
      <c r="P440" s="129"/>
      <c r="Q440" s="129"/>
      <c r="R440" s="247"/>
      <c r="S440" s="24">
        <v>38571.4</v>
      </c>
      <c r="T440" s="9"/>
      <c r="U440" s="129">
        <v>29652.799999999999</v>
      </c>
      <c r="V440" s="25">
        <f>SUM(W440:X440)</f>
        <v>29652.799999999999</v>
      </c>
      <c r="W440" s="24">
        <v>29652.799999999999</v>
      </c>
      <c r="X440" s="9"/>
      <c r="Y440" s="128">
        <v>60910.2</v>
      </c>
      <c r="Z440" s="9">
        <v>60910.2</v>
      </c>
      <c r="AA440" s="9"/>
      <c r="AB440" s="212">
        <f>SUM(AC440:AD440)</f>
        <v>0</v>
      </c>
      <c r="AC440" s="234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</row>
    <row r="441" spans="1:260" customFormat="1" ht="29.25" hidden="1" x14ac:dyDescent="0.25">
      <c r="A441" s="8"/>
      <c r="B441" s="50" t="s">
        <v>190</v>
      </c>
      <c r="C441" s="51"/>
      <c r="D441" s="51"/>
      <c r="E441" s="27"/>
      <c r="F441" s="27"/>
      <c r="G441" s="26">
        <v>4030000</v>
      </c>
      <c r="H441" s="297">
        <f>SUM(H442:H449)</f>
        <v>151525</v>
      </c>
      <c r="I441" s="297">
        <f>SUM(I442:I449)</f>
        <v>0</v>
      </c>
      <c r="J441" s="297">
        <f t="shared" ref="J441:AA441" si="124">SUM(J442:J449)</f>
        <v>100775</v>
      </c>
      <c r="K441" s="297">
        <f t="shared" si="124"/>
        <v>0</v>
      </c>
      <c r="L441" s="297">
        <f t="shared" si="124"/>
        <v>102908.20000000001</v>
      </c>
      <c r="M441" s="297">
        <f t="shared" si="124"/>
        <v>102301</v>
      </c>
      <c r="N441" s="297">
        <f t="shared" si="124"/>
        <v>0</v>
      </c>
      <c r="O441" s="297">
        <f t="shared" si="124"/>
        <v>102301</v>
      </c>
      <c r="P441" s="297">
        <f t="shared" si="124"/>
        <v>0</v>
      </c>
      <c r="Q441" s="297">
        <f t="shared" si="124"/>
        <v>0</v>
      </c>
      <c r="R441" s="297">
        <f t="shared" si="124"/>
        <v>0</v>
      </c>
      <c r="S441" s="297">
        <f t="shared" si="124"/>
        <v>0</v>
      </c>
      <c r="T441" s="297">
        <f t="shared" si="124"/>
        <v>40495</v>
      </c>
      <c r="U441" s="297">
        <f t="shared" si="124"/>
        <v>0</v>
      </c>
      <c r="V441" s="297">
        <f t="shared" si="124"/>
        <v>0</v>
      </c>
      <c r="W441" s="297">
        <f t="shared" si="124"/>
        <v>0</v>
      </c>
      <c r="X441" s="297">
        <f t="shared" si="124"/>
        <v>42632.100000000006</v>
      </c>
      <c r="Y441" s="297">
        <f t="shared" si="124"/>
        <v>0</v>
      </c>
      <c r="Z441" s="297">
        <f t="shared" si="124"/>
        <v>0</v>
      </c>
      <c r="AA441" s="297">
        <f t="shared" si="124"/>
        <v>38328.199999999997</v>
      </c>
      <c r="AB441" s="52">
        <f>SUM(AB442:AB451)</f>
        <v>0</v>
      </c>
      <c r="AC441" s="52">
        <f>SUM(AC442:AC451)</f>
        <v>0</v>
      </c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</row>
    <row r="442" spans="1:260" s="98" customFormat="1" ht="39.75" hidden="1" customHeight="1" x14ac:dyDescent="0.25">
      <c r="A442" s="1" t="s">
        <v>384</v>
      </c>
      <c r="B442" s="3" t="s">
        <v>340</v>
      </c>
      <c r="C442" s="2"/>
      <c r="D442" s="10" t="s">
        <v>9</v>
      </c>
      <c r="E442" s="10" t="s">
        <v>12</v>
      </c>
      <c r="F442" s="10" t="s">
        <v>13</v>
      </c>
      <c r="G442" s="15" t="s">
        <v>437</v>
      </c>
      <c r="H442" s="247"/>
      <c r="I442" s="247"/>
      <c r="J442" s="166">
        <v>4.8</v>
      </c>
      <c r="K442" s="11"/>
      <c r="L442" s="11"/>
      <c r="M442" s="25">
        <f>SUM(N442:O442)</f>
        <v>7.7</v>
      </c>
      <c r="N442" s="9"/>
      <c r="O442" s="9">
        <v>7.7</v>
      </c>
      <c r="P442" s="129"/>
      <c r="Q442" s="129"/>
      <c r="R442" s="247"/>
      <c r="S442" s="9">
        <v>0</v>
      </c>
      <c r="T442" s="9"/>
      <c r="U442" s="129"/>
      <c r="V442" s="25"/>
      <c r="W442" s="11"/>
      <c r="X442" s="166"/>
      <c r="Y442" s="125"/>
      <c r="Z442" s="11"/>
      <c r="AA442" s="11"/>
      <c r="AB442" s="218">
        <f t="shared" ref="AB442:AB449" si="125">SUM(AC442:AD442)</f>
        <v>0</v>
      </c>
      <c r="AC442" s="234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</row>
    <row r="443" spans="1:260" customFormat="1" ht="60" hidden="1" x14ac:dyDescent="0.25">
      <c r="A443" s="1"/>
      <c r="B443" s="3" t="s">
        <v>721</v>
      </c>
      <c r="C443" s="3"/>
      <c r="D443" s="14" t="s">
        <v>9</v>
      </c>
      <c r="E443" s="14" t="s">
        <v>11</v>
      </c>
      <c r="F443" s="10" t="s">
        <v>12</v>
      </c>
      <c r="G443" s="139" t="s">
        <v>436</v>
      </c>
      <c r="H443" s="138">
        <v>2712.5</v>
      </c>
      <c r="I443" s="138"/>
      <c r="J443" s="138">
        <v>2989</v>
      </c>
      <c r="K443" s="9"/>
      <c r="L443" s="9">
        <v>3027</v>
      </c>
      <c r="M443" s="25">
        <f t="shared" ref="M443:M449" si="126">SUM(N443:O443)</f>
        <v>2610.6999999999998</v>
      </c>
      <c r="N443" s="11"/>
      <c r="O443" s="11">
        <v>2610.6999999999998</v>
      </c>
      <c r="P443" s="125"/>
      <c r="Q443" s="125"/>
      <c r="R443" s="243"/>
      <c r="S443" s="9"/>
      <c r="T443" s="138">
        <v>2869.4</v>
      </c>
      <c r="U443" s="126"/>
      <c r="V443" s="508"/>
      <c r="W443" s="509"/>
      <c r="X443" s="138">
        <v>2840</v>
      </c>
      <c r="Y443" s="128"/>
      <c r="Z443" s="509"/>
      <c r="AA443" s="138">
        <v>1865.5</v>
      </c>
      <c r="AB443" s="218">
        <f t="shared" si="125"/>
        <v>0</v>
      </c>
      <c r="AC443" s="234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</row>
    <row r="444" spans="1:260" customFormat="1" ht="80.25" hidden="1" customHeight="1" x14ac:dyDescent="0.25">
      <c r="A444" s="1"/>
      <c r="B444" s="3" t="s">
        <v>624</v>
      </c>
      <c r="C444" s="3"/>
      <c r="D444" s="14" t="s">
        <v>9</v>
      </c>
      <c r="E444" s="14" t="s">
        <v>11</v>
      </c>
      <c r="F444" s="10" t="s">
        <v>12</v>
      </c>
      <c r="G444" s="139" t="s">
        <v>435</v>
      </c>
      <c r="H444" s="138">
        <v>50</v>
      </c>
      <c r="I444" s="138"/>
      <c r="J444" s="138">
        <v>122.7</v>
      </c>
      <c r="K444" s="9"/>
      <c r="L444" s="9">
        <v>198.6</v>
      </c>
      <c r="M444" s="25">
        <f t="shared" si="126"/>
        <v>0</v>
      </c>
      <c r="N444" s="11"/>
      <c r="O444" s="11"/>
      <c r="P444" s="125"/>
      <c r="Q444" s="125"/>
      <c r="R444" s="243"/>
      <c r="S444" s="9"/>
      <c r="T444" s="138">
        <v>0</v>
      </c>
      <c r="U444" s="126"/>
      <c r="V444" s="508"/>
      <c r="W444" s="509"/>
      <c r="X444" s="138">
        <v>122.7</v>
      </c>
      <c r="Y444" s="128"/>
      <c r="Z444" s="509"/>
      <c r="AA444" s="138">
        <v>122.7</v>
      </c>
      <c r="AB444" s="218">
        <f t="shared" si="125"/>
        <v>0</v>
      </c>
      <c r="AC444" s="234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</row>
    <row r="445" spans="1:260" customFormat="1" ht="72" hidden="1" customHeight="1" x14ac:dyDescent="0.25">
      <c r="A445" s="1"/>
      <c r="B445" s="62" t="s">
        <v>370</v>
      </c>
      <c r="C445" s="3"/>
      <c r="D445" s="10" t="s">
        <v>9</v>
      </c>
      <c r="E445" s="10" t="s">
        <v>11</v>
      </c>
      <c r="F445" s="10" t="s">
        <v>13</v>
      </c>
      <c r="G445" s="15" t="s">
        <v>434</v>
      </c>
      <c r="H445" s="165">
        <v>3839</v>
      </c>
      <c r="I445" s="165"/>
      <c r="J445" s="165">
        <v>5836.9</v>
      </c>
      <c r="K445" s="9"/>
      <c r="L445" s="9">
        <v>7307.6</v>
      </c>
      <c r="M445" s="25">
        <f t="shared" si="126"/>
        <v>7307.6</v>
      </c>
      <c r="N445" s="11"/>
      <c r="O445" s="11">
        <v>7307.6</v>
      </c>
      <c r="P445" s="125"/>
      <c r="Q445" s="125"/>
      <c r="R445" s="243"/>
      <c r="S445" s="9"/>
      <c r="T445" s="527">
        <v>7355</v>
      </c>
      <c r="U445" s="129"/>
      <c r="V445" s="25"/>
      <c r="W445" s="9"/>
      <c r="X445" s="165">
        <v>7336</v>
      </c>
      <c r="Y445" s="128"/>
      <c r="Z445" s="9"/>
      <c r="AA445" s="165">
        <v>6291</v>
      </c>
      <c r="AB445" s="218">
        <f t="shared" si="125"/>
        <v>0</v>
      </c>
      <c r="AC445" s="234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</row>
    <row r="446" spans="1:260" customFormat="1" ht="62.25" hidden="1" customHeight="1" x14ac:dyDescent="0.25">
      <c r="A446" s="1"/>
      <c r="B446" s="62" t="s">
        <v>371</v>
      </c>
      <c r="C446" s="3"/>
      <c r="D446" s="10" t="s">
        <v>9</v>
      </c>
      <c r="E446" s="10" t="s">
        <v>11</v>
      </c>
      <c r="F446" s="10" t="s">
        <v>13</v>
      </c>
      <c r="G446" s="15" t="s">
        <v>433</v>
      </c>
      <c r="H446" s="165">
        <v>500</v>
      </c>
      <c r="I446" s="165"/>
      <c r="J446" s="165">
        <v>0</v>
      </c>
      <c r="K446" s="9"/>
      <c r="L446" s="9">
        <v>1479.2</v>
      </c>
      <c r="M446" s="25">
        <f t="shared" si="126"/>
        <v>1479.2</v>
      </c>
      <c r="N446" s="11"/>
      <c r="O446" s="11">
        <v>1479.2</v>
      </c>
      <c r="P446" s="125"/>
      <c r="Q446" s="125"/>
      <c r="R446" s="243"/>
      <c r="S446" s="9"/>
      <c r="T446" s="165"/>
      <c r="U446" s="129"/>
      <c r="V446" s="25"/>
      <c r="W446" s="9"/>
      <c r="X446" s="165"/>
      <c r="Y446" s="128"/>
      <c r="Z446" s="9"/>
      <c r="AA446" s="165"/>
      <c r="AB446" s="218">
        <f t="shared" si="125"/>
        <v>0</v>
      </c>
      <c r="AC446" s="234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</row>
    <row r="447" spans="1:260" customFormat="1" ht="86.25" hidden="1" customHeight="1" x14ac:dyDescent="0.25">
      <c r="A447" s="1"/>
      <c r="B447" s="62" t="s">
        <v>372</v>
      </c>
      <c r="C447" s="33"/>
      <c r="D447" s="10" t="s">
        <v>9</v>
      </c>
      <c r="E447" s="10" t="s">
        <v>11</v>
      </c>
      <c r="F447" s="10" t="s">
        <v>13</v>
      </c>
      <c r="G447" s="139" t="s">
        <v>432</v>
      </c>
      <c r="H447" s="138">
        <v>304.10000000000002</v>
      </c>
      <c r="I447" s="138"/>
      <c r="J447" s="138">
        <v>304.10000000000002</v>
      </c>
      <c r="K447" s="9"/>
      <c r="L447" s="9">
        <v>404.5</v>
      </c>
      <c r="M447" s="25">
        <f t="shared" si="126"/>
        <v>404.5</v>
      </c>
      <c r="N447" s="9"/>
      <c r="O447" s="9">
        <v>404.5</v>
      </c>
      <c r="P447" s="129"/>
      <c r="Q447" s="129"/>
      <c r="R447" s="247"/>
      <c r="S447" s="9"/>
      <c r="T447" s="138">
        <v>0</v>
      </c>
      <c r="U447" s="129"/>
      <c r="V447" s="25"/>
      <c r="W447" s="9"/>
      <c r="X447" s="138">
        <v>0</v>
      </c>
      <c r="Y447" s="128"/>
      <c r="Z447" s="9"/>
      <c r="AA447" s="138">
        <v>0</v>
      </c>
      <c r="AB447" s="218">
        <f t="shared" si="125"/>
        <v>0</v>
      </c>
      <c r="AC447" s="234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</row>
    <row r="448" spans="1:260" customFormat="1" ht="40.5" hidden="1" customHeight="1" x14ac:dyDescent="0.25">
      <c r="A448" s="1"/>
      <c r="B448" s="62" t="s">
        <v>373</v>
      </c>
      <c r="C448" s="33"/>
      <c r="D448" s="10" t="s">
        <v>9</v>
      </c>
      <c r="E448" s="30">
        <v>10</v>
      </c>
      <c r="F448" s="10" t="s">
        <v>11</v>
      </c>
      <c r="G448" s="15" t="s">
        <v>431</v>
      </c>
      <c r="H448" s="165">
        <v>1649.2</v>
      </c>
      <c r="I448" s="165"/>
      <c r="J448" s="165">
        <v>1743.3</v>
      </c>
      <c r="K448" s="9"/>
      <c r="L448" s="9">
        <v>478.7</v>
      </c>
      <c r="M448" s="25">
        <f t="shared" si="126"/>
        <v>478.7</v>
      </c>
      <c r="N448" s="9"/>
      <c r="O448" s="9">
        <v>478.7</v>
      </c>
      <c r="P448" s="129"/>
      <c r="Q448" s="129"/>
      <c r="R448" s="247"/>
      <c r="S448" s="9"/>
      <c r="T448" s="165"/>
      <c r="U448" s="129"/>
      <c r="V448" s="25"/>
      <c r="W448" s="9"/>
      <c r="X448" s="165"/>
      <c r="Y448" s="128"/>
      <c r="Z448" s="9"/>
      <c r="AA448" s="165"/>
      <c r="AB448" s="218">
        <f t="shared" si="125"/>
        <v>0</v>
      </c>
      <c r="AC448" s="234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</row>
    <row r="449" spans="1:260" customFormat="1" ht="111.75" hidden="1" customHeight="1" x14ac:dyDescent="0.25">
      <c r="A449" s="1"/>
      <c r="B449" s="62" t="s">
        <v>341</v>
      </c>
      <c r="C449" s="33"/>
      <c r="D449" s="10" t="s">
        <v>9</v>
      </c>
      <c r="E449" s="30">
        <v>10</v>
      </c>
      <c r="F449" s="10" t="s">
        <v>11</v>
      </c>
      <c r="G449" s="139" t="s">
        <v>430</v>
      </c>
      <c r="H449" s="138">
        <v>142470.20000000001</v>
      </c>
      <c r="I449" s="138"/>
      <c r="J449" s="138">
        <v>89774.2</v>
      </c>
      <c r="K449" s="9"/>
      <c r="L449" s="9">
        <v>90012.6</v>
      </c>
      <c r="M449" s="25">
        <f t="shared" si="126"/>
        <v>90012.6</v>
      </c>
      <c r="N449" s="9"/>
      <c r="O449" s="9">
        <v>90012.6</v>
      </c>
      <c r="P449" s="129"/>
      <c r="Q449" s="129"/>
      <c r="R449" s="247"/>
      <c r="S449" s="9"/>
      <c r="T449" s="138">
        <v>30270.6</v>
      </c>
      <c r="U449" s="129"/>
      <c r="V449" s="25"/>
      <c r="W449" s="9"/>
      <c r="X449" s="138">
        <v>32333.4</v>
      </c>
      <c r="Y449" s="128"/>
      <c r="Z449" s="9"/>
      <c r="AA449" s="138">
        <v>30049</v>
      </c>
      <c r="AB449" s="218">
        <f t="shared" si="125"/>
        <v>0</v>
      </c>
      <c r="AC449" s="234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</row>
    <row r="450" spans="1:260" customFormat="1" ht="78" hidden="1" customHeight="1" thickBot="1" x14ac:dyDescent="0.3">
      <c r="A450" s="1"/>
      <c r="B450" s="62" t="s">
        <v>592</v>
      </c>
      <c r="C450" s="63"/>
      <c r="D450" s="16"/>
      <c r="E450" s="20"/>
      <c r="F450" s="20"/>
      <c r="G450" s="20"/>
      <c r="H450" s="245"/>
      <c r="I450" s="245"/>
      <c r="J450" s="112"/>
      <c r="K450" s="13"/>
      <c r="L450" s="13"/>
      <c r="M450" s="110"/>
      <c r="N450" s="13"/>
      <c r="O450" s="13"/>
      <c r="P450" s="130"/>
      <c r="Q450" s="130"/>
      <c r="R450" s="245"/>
      <c r="S450" s="143"/>
      <c r="T450" s="516">
        <v>120.9</v>
      </c>
      <c r="U450" s="130"/>
      <c r="V450" s="110"/>
      <c r="W450" s="143"/>
      <c r="X450" s="516">
        <v>120.9</v>
      </c>
      <c r="Y450" s="142"/>
      <c r="Z450" s="13"/>
      <c r="AA450" s="516">
        <v>102.8</v>
      </c>
      <c r="AB450" s="231"/>
      <c r="AC450" s="234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</row>
    <row r="451" spans="1:260" customFormat="1" ht="36" hidden="1" customHeight="1" x14ac:dyDescent="0.25">
      <c r="A451" s="1"/>
      <c r="B451" s="12"/>
      <c r="C451" s="63"/>
      <c r="D451" s="16" t="s">
        <v>9</v>
      </c>
      <c r="E451" s="20" t="s">
        <v>17</v>
      </c>
      <c r="F451" s="20" t="s">
        <v>7</v>
      </c>
      <c r="G451" s="20"/>
      <c r="H451" s="245"/>
      <c r="I451" s="245"/>
      <c r="J451" s="112"/>
      <c r="K451" s="13"/>
      <c r="L451" s="13"/>
      <c r="M451" s="110">
        <f>SUM(N451:O451)</f>
        <v>0</v>
      </c>
      <c r="N451" s="13"/>
      <c r="O451" s="13"/>
      <c r="P451" s="130"/>
      <c r="Q451" s="130"/>
      <c r="R451" s="245"/>
      <c r="S451" s="13"/>
      <c r="T451" s="13"/>
      <c r="U451" s="130"/>
      <c r="V451" s="112">
        <f>SUM(W451:X451)</f>
        <v>0</v>
      </c>
      <c r="W451" s="13"/>
      <c r="X451" s="13"/>
      <c r="Y451" s="130">
        <f>SUM(Z451:AA451)</f>
        <v>0</v>
      </c>
      <c r="Z451" s="13"/>
      <c r="AA451" s="13"/>
      <c r="AB451" s="223">
        <f>SUM(AC451:AD451)</f>
        <v>0</v>
      </c>
      <c r="AC451" s="234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</row>
    <row r="452" spans="1:260" customFormat="1" ht="32.25" hidden="1" customHeight="1" thickBot="1" x14ac:dyDescent="0.3">
      <c r="A452" s="1"/>
      <c r="B452" s="64" t="s">
        <v>181</v>
      </c>
      <c r="C452" s="65"/>
      <c r="D452" s="66"/>
      <c r="E452" s="67"/>
      <c r="F452" s="67"/>
      <c r="G452" s="67"/>
      <c r="H452" s="69">
        <f>H430+H423+H415+H441</f>
        <v>200103</v>
      </c>
      <c r="I452" s="69">
        <f>I430+I423+I415+I441</f>
        <v>0</v>
      </c>
      <c r="J452" s="282">
        <f>J430+J423+J415+J441</f>
        <v>153645.5</v>
      </c>
      <c r="K452" s="69">
        <f>K430+K423+K415+K441</f>
        <v>53056.799999999996</v>
      </c>
      <c r="L452" s="69">
        <f>L430+L423+L415+L441</f>
        <v>102908.20000000001</v>
      </c>
      <c r="M452" s="68">
        <f>SUM(N452:O452)</f>
        <v>166783.9</v>
      </c>
      <c r="N452" s="69">
        <f t="shared" ref="N452:S452" si="127">N430+N423+N415+N441</f>
        <v>64482.899999999994</v>
      </c>
      <c r="O452" s="69">
        <f t="shared" si="127"/>
        <v>102301</v>
      </c>
      <c r="P452" s="69">
        <f t="shared" si="127"/>
        <v>48421</v>
      </c>
      <c r="Q452" s="69">
        <f t="shared" si="127"/>
        <v>49102.600000000006</v>
      </c>
      <c r="R452" s="69">
        <f t="shared" si="127"/>
        <v>48366</v>
      </c>
      <c r="S452" s="69">
        <f t="shared" si="127"/>
        <v>92701</v>
      </c>
      <c r="T452" s="69">
        <f>SUM(T443+T444+T445+T446+T447+T448+T449+T450)</f>
        <v>40615.9</v>
      </c>
      <c r="U452" s="69">
        <f>U430+U423+U415+U441</f>
        <v>78035.8</v>
      </c>
      <c r="V452" s="68">
        <f>SUM(W452:X452)</f>
        <v>120706.80000000002</v>
      </c>
      <c r="W452" s="69">
        <f>W430+W423+W415+W441</f>
        <v>77953.8</v>
      </c>
      <c r="X452" s="69">
        <f>SUM(X443+X444+X445+X446+X447+X448+X449+X450)</f>
        <v>42753.000000000007</v>
      </c>
      <c r="Y452" s="68">
        <f>SUM(Y415+Y423+Y430+Y441)</f>
        <v>109293.2</v>
      </c>
      <c r="Z452" s="69">
        <f>Z430+Z423+Z415+Z441</f>
        <v>109211.2</v>
      </c>
      <c r="AA452" s="69">
        <f>SUM(AA443+AA444+AA445+AA446+AA447+AA448+AA449+AA450)</f>
        <v>38431</v>
      </c>
      <c r="AB452" s="232" t="e">
        <f>#REF!+#REF!+AB430+#REF!+AB423+AB415</f>
        <v>#REF!</v>
      </c>
      <c r="AC452" s="234">
        <f>SUM(AC415+AC423+AC430)</f>
        <v>50800</v>
      </c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</row>
    <row r="453" spans="1:260" customFormat="1" ht="32.25" hidden="1" customHeight="1" x14ac:dyDescent="0.25">
      <c r="A453" s="1"/>
      <c r="B453" s="79"/>
      <c r="C453" s="80"/>
      <c r="D453" s="81"/>
      <c r="E453" s="82"/>
      <c r="F453" s="82"/>
      <c r="G453" s="82"/>
      <c r="H453" s="84"/>
      <c r="I453" s="84"/>
      <c r="J453" s="283"/>
      <c r="K453" s="104"/>
      <c r="L453" s="104"/>
      <c r="M453" s="83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100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</row>
    <row r="454" spans="1:260" hidden="1" x14ac:dyDescent="0.25">
      <c r="G454" s="48" t="s">
        <v>197</v>
      </c>
      <c r="K454" s="105"/>
      <c r="L454" s="105"/>
      <c r="AC454" s="100"/>
    </row>
    <row r="455" spans="1:260" ht="15.75" hidden="1" x14ac:dyDescent="0.25">
      <c r="B455" s="70" t="s">
        <v>122</v>
      </c>
      <c r="C455" s="71"/>
      <c r="D455" s="72"/>
      <c r="E455" s="72"/>
      <c r="F455" s="72"/>
      <c r="G455" s="73">
        <f>SUM(G456:G458)</f>
        <v>0</v>
      </c>
      <c r="H455" s="74"/>
      <c r="I455" s="74"/>
      <c r="J455" s="284">
        <f>SUM(J456:J458)</f>
        <v>0</v>
      </c>
      <c r="K455" s="74" t="e">
        <f>SUM(K456:K458)</f>
        <v>#REF!</v>
      </c>
      <c r="L455" s="74" t="e">
        <f>SUM(L456:L458)</f>
        <v>#REF!</v>
      </c>
      <c r="M455" s="74" t="e">
        <f>SUM(N455:O455)</f>
        <v>#REF!</v>
      </c>
      <c r="N455" s="74" t="e">
        <f>SUM(N456:N458)</f>
        <v>#REF!</v>
      </c>
      <c r="O455" s="74" t="e">
        <f>SUM(O456:O458)</f>
        <v>#REF!</v>
      </c>
      <c r="P455" s="74">
        <f>SUM(P456:P458)</f>
        <v>2471</v>
      </c>
      <c r="Q455" s="74" t="e">
        <f>SUM(S455:T455)</f>
        <v>#REF!</v>
      </c>
      <c r="R455" s="74"/>
      <c r="S455" s="74" t="e">
        <f>SUM(S456:S458)</f>
        <v>#REF!</v>
      </c>
      <c r="T455" s="74">
        <f>SUM(T456:T460)</f>
        <v>1862477.6999999997</v>
      </c>
      <c r="U455" s="74">
        <f>SUM(U456:U458)</f>
        <v>0</v>
      </c>
      <c r="V455" s="74">
        <f>SUM(W455:X455)</f>
        <v>1778921.0999999994</v>
      </c>
      <c r="W455" s="74">
        <f>SUM(W456:W458)</f>
        <v>0</v>
      </c>
      <c r="X455" s="74">
        <f>SUM(X456:X460)</f>
        <v>1778921.0999999994</v>
      </c>
      <c r="Y455" s="74">
        <f>SUM(Y456:Y458)</f>
        <v>0</v>
      </c>
      <c r="Z455" s="74">
        <f>SUM(Z456:Z458)</f>
        <v>0</v>
      </c>
      <c r="AA455" s="74">
        <f>SUM(AA456:AA460)</f>
        <v>1604271.6999999997</v>
      </c>
      <c r="AB455" s="74" t="e">
        <f>SUM(AC455:AD455)</f>
        <v>#REF!</v>
      </c>
      <c r="AC455" s="100" t="e">
        <f>SUM(AC408+AC452)</f>
        <v>#REF!</v>
      </c>
    </row>
    <row r="456" spans="1:260" ht="21.75" hidden="1" customHeight="1" x14ac:dyDescent="0.25">
      <c r="B456" s="3" t="s">
        <v>179</v>
      </c>
      <c r="C456" s="7"/>
      <c r="D456" s="4"/>
      <c r="E456" s="4"/>
      <c r="F456" s="61"/>
      <c r="G456" s="61"/>
      <c r="H456" s="248"/>
      <c r="I456" s="248"/>
      <c r="J456" s="285"/>
      <c r="K456" s="31" t="e">
        <f>SUM(K29+K170+K250+K293+#REF!+K294+K295+K297+K298+K299+K300+K301+K382+K395+K396+#REF!+K397+K398+K399+K442+K445+K446+K447+K169+K448+K449+K400+K172)</f>
        <v>#REF!</v>
      </c>
      <c r="L456" s="31" t="e">
        <f>SUM(L29+L170+L250+L293+#REF!+L294+L295+L297+L298+L299+L300+L301+L382+L395+L396+#REF!+L397+L398+L399+L442+L445+L446+L447+L169+L448+L449+L400+L172)</f>
        <v>#REF!</v>
      </c>
      <c r="M456" s="76" t="e">
        <f>SUM(N456:O456)</f>
        <v>#REF!</v>
      </c>
      <c r="N456" s="31" t="e">
        <f>SUM(N29+N170+N250+N293+#REF!+N294+N295+N297+N298+N299+N300+N301+N382+N395+N396+#REF!+N397+N398+N399+N442+N445+N446+N447+N169+N448+N449+N400+N172)</f>
        <v>#REF!</v>
      </c>
      <c r="O456" s="31" t="e">
        <f>SUM(O29+O170+O250+O293+#REF!+O294+O295+O297+O298+O299+O300+O301+O382+O395+O396+#REF!+O397+O398+O399+O442+O445+O446+O447+O169+O448+O449+O400+O172)</f>
        <v>#REF!</v>
      </c>
      <c r="P456" s="154">
        <f>SUM(P29+P170+P250+P293+P294+P295+P297+P298+P299+P300+P301+P382+P395+P396+P398+P399+P442+P445+P446+P447+P169+P448+P449+P400+P172)</f>
        <v>0</v>
      </c>
      <c r="Q456" s="96" t="e">
        <f>SUM(S456:T456)</f>
        <v>#REF!</v>
      </c>
      <c r="R456" s="248"/>
      <c r="S456" s="31" t="e">
        <f>SUM(S29+S170+S250+S293+#REF!+S294+S295+S297+S298+S299+S300+S301+S382+S395+S396+#REF!+S397+S398+S399+S442+S445+S446+S447+S169+S448+S449+S400+S172)</f>
        <v>#REF!</v>
      </c>
      <c r="T456" s="31">
        <f>SUM(T29+T170+T250+T293+T294+T297+T298+T299+T300+T301+T382+T395+T396+T397+T398+T399+T442+T445+T446+T447+T169+T448+T449+T400+T172+T138+T450+T296)</f>
        <v>1587470.4999999998</v>
      </c>
      <c r="U456" s="154">
        <f>SUM(U29+U170+U250+U293+U294+U295+U297+U298+U299+U300+U301+U382+U395+U396+U397+U398+U399+U442+U445+U446+U447+U169+U448+U449+U400+U172)</f>
        <v>0</v>
      </c>
      <c r="V456" s="96">
        <f>SUM(W456:X456)</f>
        <v>1651662.7999999996</v>
      </c>
      <c r="W456" s="31">
        <f>SUM(W29+W170+W250+W293+W294+W295+W297+W298+W299+W300+W301+W382+W395+W396+W397+W398+W399+W442+W445+W446+W447+W169+W448+W449+W400+W172)</f>
        <v>0</v>
      </c>
      <c r="X456" s="31">
        <f>SUM(X29+X170+X250+X293+X294+X297+X298+X299+X300+X301+X382+X395+X396+X397+X398+X399+X442+X445+X446+X447+X169+X448+X449+X400+X172+X138+X450+X296)</f>
        <v>1651662.7999999996</v>
      </c>
      <c r="Y456" s="154">
        <f>SUM(Y29+Y170+Y250+Y293+Y294+Y295+Y297+Y298+Y299+Y300+Y301+Y382+Y395+Y396+Y397+Y398+Y399+Y442+Y445+Y446+Y447+Y169+Y448+Y449+Y400+Y172)</f>
        <v>0</v>
      </c>
      <c r="Z456" s="31">
        <f>SUM(Z29+Z170+Z250+Z293+Z294+Z295+Z297+Z298+Z299+Z300+Z301+Z382+Z395+Z396+Z397+Z398+Z399+Z442+Z445+Z446+Z447+Z169+Z448+Z449+Z400+Z172)</f>
        <v>0</v>
      </c>
      <c r="AA456" s="31">
        <f>SUM(AA29+AA170+AA250+AA293+AA294+AA297+AA298+AA299+AA300+AA301+AA382+AA395+AA396+AA397+AA398+AA399+AA442+AA445+AA446+AA447+AA169+AA448+AA449+AA400+AA172+AA138+AA450+AA296)</f>
        <v>1539030.1999999997</v>
      </c>
      <c r="AB456" s="77">
        <f>SUM(AC456:AD456)</f>
        <v>0</v>
      </c>
      <c r="AC456" s="100"/>
    </row>
    <row r="457" spans="1:260" ht="21.75" hidden="1" customHeight="1" x14ac:dyDescent="0.25">
      <c r="B457" s="3" t="s">
        <v>180</v>
      </c>
      <c r="C457" s="7"/>
      <c r="D457" s="4"/>
      <c r="E457" s="4"/>
      <c r="F457" s="61"/>
      <c r="G457" s="61"/>
      <c r="H457" s="248"/>
      <c r="I457" s="248"/>
      <c r="J457" s="285"/>
      <c r="K457" s="31" t="e">
        <f>SUM(K24+K32+K53+K59+K113+#REF!+K175+K178+K188+K189+K166+#REF!+K186+K213+K244+K238+K258+K260+K267+K381+K373)</f>
        <v>#REF!</v>
      </c>
      <c r="L457" s="31" t="e">
        <f>SUM(L24+L32+L53+L59+L113+#REF!+L175+L178+L188+L189+L166+#REF!+L186+L213+L244+L238+L258+L260+L267+L381+L373)</f>
        <v>#REF!</v>
      </c>
      <c r="M457" s="76" t="e">
        <f>SUM(N457:O457)</f>
        <v>#REF!</v>
      </c>
      <c r="N457" s="31" t="e">
        <f>SUM(N24+N32+N53+N59+N113+#REF!+N175+N178+N188+N189+N166+#REF!+N186+N213+N244+N238+N258+N260+N267+N381+N373+N167+#REF!+N269+#REF!+#REF!+N302)</f>
        <v>#REF!</v>
      </c>
      <c r="O457" s="31" t="e">
        <f>SUM(O24+O32+O53+O59+O113+#REF!+O175+O178+O188+O189+O166+#REF!+O186+O213+O244+O238+O258+O260+O267+O381+O373+O167+#REF!+O269+#REF!+#REF!+O302)</f>
        <v>#REF!</v>
      </c>
      <c r="P457" s="154">
        <f>SUM(P24+P32+P53+P59+P175+P178+P188+P189+P166+P186+P213+P244+P238+P258+P260+P267+P381+P373+P167+P269+P302)</f>
        <v>0</v>
      </c>
      <c r="Q457" s="96" t="e">
        <f>SUM(S457:T457)</f>
        <v>#REF!</v>
      </c>
      <c r="R457" s="248"/>
      <c r="S457" s="31" t="e">
        <f>SUM(S24+S32+S53+S59+S113+#REF!+S175+S178+S188+S189+S166+#REF!+S186+S213+S244+S238+S258+S260+S267+S381+S373+S167+#REF!+S269+S302)</f>
        <v>#REF!</v>
      </c>
      <c r="T457" s="31">
        <f>SUM(T24+T32+T53+T59+T113+T175+T178+T188+T189+T166+T186+T213+T217+T244+T238+T258+T260+T267+T381+T373+T167+T269+T302+T236+T295+T317+T233)</f>
        <v>231006</v>
      </c>
      <c r="U457" s="154">
        <f>SUM(U24+U32+U53+U59+U113+U175+U178+U188+U189+U166+U186+U213+U244+U238+U258+U260+U267+U381+U373+U167+U269+U302)</f>
        <v>0</v>
      </c>
      <c r="V457" s="96">
        <f>SUM(W457:X457)</f>
        <v>124295.59999999998</v>
      </c>
      <c r="W457" s="31">
        <f>SUM(W24+W32+W53+W59+W113+W175+W178+W188+W189+W166+W186+W213+W244+W238+W258+W260+W267+W381+W373+W167+W269+W302)</f>
        <v>0</v>
      </c>
      <c r="X457" s="31">
        <f>SUM(X24+X32+X53+X59+X113+X175+X178+X188+X189+X166+X186+X213+X217+X244+X238+X258+X260+X267+X381+X373+X167+X269+X302+X236+X295+X317)</f>
        <v>124295.59999999998</v>
      </c>
      <c r="Y457" s="154">
        <f>SUM(Y24+Y32+Y53+Y59+Y113+Y175+Y178+Y188+Y189+Y166+Y186+Y213+Y217+Y244+Y238+Y258+Y260+Y267+Y381+Y373+Y167+Y269+Y302)</f>
        <v>0</v>
      </c>
      <c r="Z457" s="31">
        <f>SUM(Z24+Z32+Z53+Z59+Z113+Z175+Z178+Z188+Z189+Z166+Z186+Z213+Z217+Z244+Z238+Z258+Z260+Z267+Z381+Z373+Z167+Z269+Z302)</f>
        <v>0</v>
      </c>
      <c r="AA457" s="31">
        <f>SUM(AA24+AA32+AA53+AA59+AA113+AA175+AA178+AA188+AA189+AA166+AA186+AA213+AA217+AA244+AA238+AA258+AA260+AA267+AA381+AA373+AA167+AA269+AA302+AA236+AA295+AA317)</f>
        <v>63253.3</v>
      </c>
      <c r="AB457" s="77">
        <f>SUM(AC457:AD457)</f>
        <v>0</v>
      </c>
      <c r="AC457" s="100"/>
    </row>
    <row r="458" spans="1:260" ht="21.75" hidden="1" customHeight="1" x14ac:dyDescent="0.25">
      <c r="B458" s="3" t="s">
        <v>121</v>
      </c>
      <c r="C458" s="7"/>
      <c r="D458" s="4"/>
      <c r="E458" s="4"/>
      <c r="F458" s="61"/>
      <c r="G458" s="61"/>
      <c r="H458" s="248"/>
      <c r="I458" s="248"/>
      <c r="J458" s="285"/>
      <c r="K458" s="31" t="e">
        <f>SUM(K61+#REF!+K303+K343+K380+K443+K444+K64+K70+K84+K133+K334+K383)</f>
        <v>#REF!</v>
      </c>
      <c r="L458" s="31" t="e">
        <f>SUM(L61+#REF!+L303+L343+L380+L443+L444+L64+L70+L84+L133+L334+L383)</f>
        <v>#REF!</v>
      </c>
      <c r="M458" s="76" t="e">
        <f>SUM(N458:O458)</f>
        <v>#REF!</v>
      </c>
      <c r="N458" s="31" t="e">
        <f>SUM(N61+#REF!+N303+N343+N380+N443+N444+N64+N70+N84+N133+N334+N383)</f>
        <v>#REF!</v>
      </c>
      <c r="O458" s="31" t="e">
        <f>SUM(O61+#REF!+O303+O343+O380+O443+O444+O64+O70+O84+O133+O334+O383)</f>
        <v>#REF!</v>
      </c>
      <c r="P458" s="154">
        <f>SUM(P61+P303+P343+P380+P443+P444+P64+P70+P84+P133+P334+P383)</f>
        <v>2471</v>
      </c>
      <c r="Q458" s="96" t="e">
        <f>SUM(S458:T458)</f>
        <v>#REF!</v>
      </c>
      <c r="R458" s="248"/>
      <c r="S458" s="31" t="e">
        <f>SUM(S61+#REF!+S303+S343+S380+S443+S444+S64+S70+S84+S133+S334+S383)</f>
        <v>#REF!</v>
      </c>
      <c r="T458" s="31">
        <f>SUM(T61+T303+T343+T380+T443+T444+T64+T70+T84+T133+T334+T383)</f>
        <v>2869.4</v>
      </c>
      <c r="U458" s="154">
        <f>SUM(U61+U303+U343+U380+U443+U444+U64+U70+U84+U133+U334+U383)</f>
        <v>0</v>
      </c>
      <c r="V458" s="96">
        <f>SUM(W458:X458)</f>
        <v>2962.7</v>
      </c>
      <c r="W458" s="31">
        <f>SUM(W61+W303+W343+W380+W443+W444+W64+W70+W84+W133+W334+W383)</f>
        <v>0</v>
      </c>
      <c r="X458" s="31">
        <f>SUM(X61+X303+X343+X380+X443+X444+X64+X70+X84+X133+X334+X383)</f>
        <v>2962.7</v>
      </c>
      <c r="Y458" s="154">
        <f>SUM(Y61+Y303+Y343+Y380+Y443+Y444+Y64+Y70+Y84+Y133+Y334+Y383)</f>
        <v>0</v>
      </c>
      <c r="Z458" s="31">
        <f>SUM(Z61+Z303+Z343+Z380+Z443+Z444+Z64+Z70+Z84+Z133+Z334+Z383)</f>
        <v>0</v>
      </c>
      <c r="AA458" s="31">
        <f>SUM(AA61+AA303+AA343+AA380+AA443+AA444+AA64+AA70+AA84+AA133+AA334+AA383)</f>
        <v>1988.2</v>
      </c>
      <c r="AB458" s="77">
        <f>SUM(AC458:AD458)</f>
        <v>0</v>
      </c>
      <c r="AC458" s="100"/>
    </row>
    <row r="459" spans="1:260" s="34" customFormat="1" ht="24.75" hidden="1" customHeight="1" x14ac:dyDescent="0.25">
      <c r="B459" s="17" t="s">
        <v>411</v>
      </c>
      <c r="C459" s="254"/>
      <c r="D459" s="255"/>
      <c r="E459" s="255"/>
      <c r="F459" s="255"/>
      <c r="G459" s="255"/>
      <c r="H459" s="248"/>
      <c r="I459" s="248"/>
      <c r="J459" s="96"/>
      <c r="K459" s="256"/>
      <c r="L459" s="256"/>
      <c r="M459" s="257"/>
      <c r="N459" s="254"/>
      <c r="O459" s="254"/>
      <c r="P459" s="155">
        <v>0</v>
      </c>
      <c r="Q459" s="168"/>
      <c r="R459" s="248">
        <v>0</v>
      </c>
      <c r="S459" s="170">
        <v>0</v>
      </c>
      <c r="T459" s="170">
        <f>SUM(T261+T241+T236+T115+T117+T151+T156)</f>
        <v>0</v>
      </c>
      <c r="U459" s="155"/>
      <c r="V459" s="168"/>
      <c r="W459" s="170"/>
      <c r="X459" s="170">
        <f>X233</f>
        <v>0</v>
      </c>
      <c r="Y459" s="155"/>
      <c r="Z459" s="170"/>
      <c r="AA459" s="170">
        <f>SUM(AA236)</f>
        <v>0</v>
      </c>
      <c r="AC459" s="205"/>
    </row>
    <row r="460" spans="1:260" ht="22.5" hidden="1" customHeight="1" x14ac:dyDescent="0.25">
      <c r="B460" s="17" t="s">
        <v>412</v>
      </c>
      <c r="C460" s="254"/>
      <c r="D460" s="255"/>
      <c r="E460" s="255"/>
      <c r="F460" s="255"/>
      <c r="G460" s="255"/>
      <c r="H460" s="248"/>
      <c r="I460" s="248"/>
      <c r="J460" s="96"/>
      <c r="K460" s="170">
        <f>K74+K90+K124</f>
        <v>48319</v>
      </c>
      <c r="L460" s="170"/>
      <c r="M460" s="168">
        <f>SUM(N460:O460)</f>
        <v>48319</v>
      </c>
      <c r="N460" s="170">
        <f>N74+N90+N124</f>
        <v>48319</v>
      </c>
      <c r="O460" s="170"/>
      <c r="P460" s="155">
        <f t="shared" ref="P460:U460" si="128">P74+P90+P124</f>
        <v>0</v>
      </c>
      <c r="Q460" s="168">
        <f t="shared" si="128"/>
        <v>89450.799999999988</v>
      </c>
      <c r="R460" s="248">
        <f t="shared" si="128"/>
        <v>0</v>
      </c>
      <c r="S460" s="170">
        <f t="shared" si="128"/>
        <v>48319</v>
      </c>
      <c r="T460" s="168">
        <f t="shared" si="128"/>
        <v>41131.799999999996</v>
      </c>
      <c r="U460" s="155">
        <f t="shared" si="128"/>
        <v>0</v>
      </c>
      <c r="V460" s="168">
        <f>SUM(W460:X460)</f>
        <v>0</v>
      </c>
      <c r="W460" s="170">
        <f>W74+W90+W124</f>
        <v>0</v>
      </c>
      <c r="X460" s="168">
        <f>X74+X90+X124</f>
        <v>0</v>
      </c>
      <c r="Y460" s="155">
        <f>SUM(Y461:Y463)</f>
        <v>0</v>
      </c>
      <c r="Z460" s="168">
        <f>SUM(Z461:Z463)</f>
        <v>0</v>
      </c>
      <c r="AA460" s="168">
        <f>SUM(AA461:AA463)</f>
        <v>0</v>
      </c>
      <c r="AB460" s="171"/>
      <c r="AC460" s="100"/>
    </row>
    <row r="461" spans="1:260" ht="22.5" hidden="1" customHeight="1" x14ac:dyDescent="0.25">
      <c r="B461" s="3" t="s">
        <v>413</v>
      </c>
      <c r="C461" s="7"/>
      <c r="D461" s="4"/>
      <c r="E461" s="4"/>
      <c r="F461" s="4"/>
      <c r="G461" s="4"/>
      <c r="H461" s="248"/>
      <c r="I461" s="248"/>
      <c r="J461" s="96"/>
      <c r="K461" s="168">
        <f t="shared" ref="K461:AA461" si="129">K74</f>
        <v>2724.9</v>
      </c>
      <c r="L461" s="168">
        <f t="shared" si="129"/>
        <v>0</v>
      </c>
      <c r="M461" s="76">
        <f t="shared" si="129"/>
        <v>2724.9</v>
      </c>
      <c r="N461" s="168">
        <f t="shared" si="129"/>
        <v>2724.9</v>
      </c>
      <c r="O461" s="168">
        <f t="shared" si="129"/>
        <v>0</v>
      </c>
      <c r="P461" s="155">
        <f t="shared" si="129"/>
        <v>0</v>
      </c>
      <c r="Q461" s="155">
        <f t="shared" si="129"/>
        <v>13428.4</v>
      </c>
      <c r="R461" s="248">
        <f t="shared" si="129"/>
        <v>0</v>
      </c>
      <c r="S461" s="168">
        <f t="shared" si="129"/>
        <v>2724.9</v>
      </c>
      <c r="T461" s="168">
        <f t="shared" si="129"/>
        <v>10703.5</v>
      </c>
      <c r="U461" s="155">
        <f t="shared" si="129"/>
        <v>0</v>
      </c>
      <c r="V461" s="96">
        <f t="shared" si="129"/>
        <v>0</v>
      </c>
      <c r="W461" s="168">
        <f t="shared" si="129"/>
        <v>0</v>
      </c>
      <c r="X461" s="168">
        <f t="shared" si="129"/>
        <v>0</v>
      </c>
      <c r="Y461" s="155">
        <f t="shared" si="129"/>
        <v>0</v>
      </c>
      <c r="Z461" s="168">
        <f t="shared" si="129"/>
        <v>0</v>
      </c>
      <c r="AA461" s="168">
        <f t="shared" si="129"/>
        <v>0</v>
      </c>
      <c r="AB461" s="169"/>
      <c r="AC461" s="100"/>
    </row>
    <row r="462" spans="1:260" ht="22.5" hidden="1" customHeight="1" x14ac:dyDescent="0.25">
      <c r="B462" s="3" t="s">
        <v>414</v>
      </c>
      <c r="C462" s="7"/>
      <c r="D462" s="4"/>
      <c r="E462" s="4"/>
      <c r="F462" s="4"/>
      <c r="G462" s="4"/>
      <c r="H462" s="248"/>
      <c r="I462" s="248"/>
      <c r="J462" s="96"/>
      <c r="K462" s="168">
        <f>K124</f>
        <v>1963.5</v>
      </c>
      <c r="L462" s="168">
        <f>L124</f>
        <v>0</v>
      </c>
      <c r="M462" s="76">
        <f>N124</f>
        <v>1963.5</v>
      </c>
      <c r="N462" s="168">
        <f t="shared" ref="N462:U462" si="130">N124</f>
        <v>1963.5</v>
      </c>
      <c r="O462" s="168">
        <f t="shared" si="130"/>
        <v>0</v>
      </c>
      <c r="P462" s="155">
        <f t="shared" si="130"/>
        <v>0</v>
      </c>
      <c r="Q462" s="155">
        <f t="shared" si="130"/>
        <v>4823.7</v>
      </c>
      <c r="R462" s="248">
        <f t="shared" si="130"/>
        <v>0</v>
      </c>
      <c r="S462" s="168">
        <f t="shared" si="130"/>
        <v>1963.5</v>
      </c>
      <c r="T462" s="168">
        <f t="shared" si="130"/>
        <v>2860.2</v>
      </c>
      <c r="U462" s="155">
        <f t="shared" si="130"/>
        <v>0</v>
      </c>
      <c r="V462" s="96">
        <f>W124</f>
        <v>0</v>
      </c>
      <c r="W462" s="168">
        <f>W124</f>
        <v>0</v>
      </c>
      <c r="X462" s="168">
        <f>X124</f>
        <v>0</v>
      </c>
      <c r="Y462" s="155">
        <f>Y124</f>
        <v>0</v>
      </c>
      <c r="Z462" s="168">
        <f>Z124</f>
        <v>0</v>
      </c>
      <c r="AA462" s="168">
        <f>AA124</f>
        <v>0</v>
      </c>
      <c r="AB462" s="169"/>
      <c r="AC462" s="100"/>
    </row>
    <row r="463" spans="1:260" ht="22.5" hidden="1" customHeight="1" x14ac:dyDescent="0.25">
      <c r="B463" s="3" t="s">
        <v>415</v>
      </c>
      <c r="C463" s="7"/>
      <c r="D463" s="4"/>
      <c r="E463" s="4"/>
      <c r="F463" s="4"/>
      <c r="G463" s="4"/>
      <c r="H463" s="248"/>
      <c r="I463" s="248"/>
      <c r="J463" s="96"/>
      <c r="K463" s="168">
        <f t="shared" ref="K463:AA463" si="131">K90</f>
        <v>43630.6</v>
      </c>
      <c r="L463" s="168">
        <f t="shared" si="131"/>
        <v>0</v>
      </c>
      <c r="M463" s="76">
        <f t="shared" si="131"/>
        <v>43630.6</v>
      </c>
      <c r="N463" s="168">
        <f t="shared" si="131"/>
        <v>43630.6</v>
      </c>
      <c r="O463" s="168">
        <f t="shared" si="131"/>
        <v>0</v>
      </c>
      <c r="P463" s="155">
        <f t="shared" si="131"/>
        <v>0</v>
      </c>
      <c r="Q463" s="155">
        <f t="shared" si="131"/>
        <v>71198.7</v>
      </c>
      <c r="R463" s="248">
        <f t="shared" si="131"/>
        <v>0</v>
      </c>
      <c r="S463" s="168">
        <f t="shared" si="131"/>
        <v>43630.6</v>
      </c>
      <c r="T463" s="168">
        <f t="shared" si="131"/>
        <v>27568.1</v>
      </c>
      <c r="U463" s="155">
        <f t="shared" si="131"/>
        <v>0</v>
      </c>
      <c r="V463" s="96">
        <f t="shared" si="131"/>
        <v>0</v>
      </c>
      <c r="W463" s="168">
        <f t="shared" si="131"/>
        <v>0</v>
      </c>
      <c r="X463" s="168">
        <f t="shared" si="131"/>
        <v>0</v>
      </c>
      <c r="Y463" s="155">
        <f t="shared" si="131"/>
        <v>0</v>
      </c>
      <c r="Z463" s="168">
        <f t="shared" si="131"/>
        <v>0</v>
      </c>
      <c r="AA463" s="168">
        <f t="shared" si="131"/>
        <v>0</v>
      </c>
      <c r="AB463" s="169"/>
      <c r="AC463" s="100"/>
    </row>
    <row r="464" spans="1:260" s="34" customFormat="1" hidden="1" x14ac:dyDescent="0.25">
      <c r="B464" s="174"/>
      <c r="D464" s="175"/>
      <c r="E464" s="175"/>
      <c r="F464" s="175"/>
      <c r="G464" s="175"/>
      <c r="H464" s="35"/>
      <c r="I464" s="35"/>
      <c r="J464" s="278"/>
      <c r="K464" s="176"/>
      <c r="L464" s="176"/>
      <c r="M464" s="35"/>
      <c r="P464" s="35"/>
      <c r="Q464" s="35"/>
      <c r="R464" s="35"/>
      <c r="U464" s="35"/>
      <c r="V464" s="35"/>
      <c r="Y464" s="35"/>
      <c r="AC464" s="205"/>
    </row>
    <row r="465" spans="2:29" s="1" customFormat="1" ht="15.75" hidden="1" x14ac:dyDescent="0.25">
      <c r="B465" s="70" t="s">
        <v>703</v>
      </c>
      <c r="C465" s="71"/>
      <c r="D465" s="72"/>
      <c r="E465" s="72"/>
      <c r="F465" s="72"/>
      <c r="G465" s="72"/>
      <c r="H465" s="76" t="e">
        <f t="shared" ref="H465:AA465" si="132">H466+H470</f>
        <v>#REF!</v>
      </c>
      <c r="I465" s="76" t="e">
        <f t="shared" si="132"/>
        <v>#REF!</v>
      </c>
      <c r="J465" s="96">
        <f t="shared" si="132"/>
        <v>881193.6</v>
      </c>
      <c r="K465" s="76" t="e">
        <f t="shared" si="132"/>
        <v>#REF!</v>
      </c>
      <c r="L465" s="76" t="e">
        <f t="shared" si="132"/>
        <v>#REF!</v>
      </c>
      <c r="M465" s="76" t="e">
        <f t="shared" si="132"/>
        <v>#REF!</v>
      </c>
      <c r="N465" s="76" t="e">
        <f t="shared" si="132"/>
        <v>#REF!</v>
      </c>
      <c r="O465" s="76" t="e">
        <f t="shared" si="132"/>
        <v>#REF!</v>
      </c>
      <c r="P465" s="76">
        <f t="shared" si="132"/>
        <v>990522.29999999981</v>
      </c>
      <c r="Q465" s="76" t="e">
        <f t="shared" si="132"/>
        <v>#REF!</v>
      </c>
      <c r="R465" s="76">
        <f t="shared" si="132"/>
        <v>225028.30000000002</v>
      </c>
      <c r="S465" s="76" t="e">
        <f t="shared" si="132"/>
        <v>#REF!</v>
      </c>
      <c r="T465" s="76">
        <f t="shared" si="132"/>
        <v>0</v>
      </c>
      <c r="U465" s="76">
        <f t="shared" si="132"/>
        <v>1055039.9000000001</v>
      </c>
      <c r="V465" s="76" t="e">
        <f t="shared" si="132"/>
        <v>#REF!</v>
      </c>
      <c r="W465" s="76">
        <f t="shared" si="132"/>
        <v>0</v>
      </c>
      <c r="X465" s="76">
        <f t="shared" si="132"/>
        <v>0</v>
      </c>
      <c r="Y465" s="76">
        <f t="shared" si="132"/>
        <v>1055074.4000000001</v>
      </c>
      <c r="Z465" s="76">
        <f t="shared" si="132"/>
        <v>0</v>
      </c>
      <c r="AA465" s="76">
        <f t="shared" si="132"/>
        <v>0</v>
      </c>
      <c r="AB465" s="75" t="e">
        <f>SUM(AC465:AD465)</f>
        <v>#REF!</v>
      </c>
      <c r="AC465" s="100" t="e">
        <f>SUM(AC21+P44+AC65+AC102+AC119+AC192+AC318+#REF!+#REF!+#REF!)</f>
        <v>#REF!</v>
      </c>
    </row>
    <row r="466" spans="2:29" s="1" customFormat="1" ht="37.5" hidden="1" customHeight="1" x14ac:dyDescent="0.25">
      <c r="B466" s="3" t="s">
        <v>123</v>
      </c>
      <c r="C466" s="7"/>
      <c r="D466" s="4"/>
      <c r="E466" s="4"/>
      <c r="F466" s="4"/>
      <c r="G466" s="4"/>
      <c r="H466" s="248" t="e">
        <f>H66+H78+H119+H129+H192+H318+H356+H368+H375+H102+#REF!+H136+H369</f>
        <v>#REF!</v>
      </c>
      <c r="I466" s="248" t="e">
        <f>I66+I78+I119+I129+I192+I318+I356+I368+I375+I102+#REF!+I136+I369</f>
        <v>#REF!</v>
      </c>
      <c r="J466" s="96">
        <f>J66+J78+J119+J129+J192+J318+J356+J368+J375+J102+J136+J369</f>
        <v>689839.6</v>
      </c>
      <c r="K466" s="31">
        <f>K66+K78+K102+K119+K129+K192+K318+K356+K368+K375+K124+K90+K74</f>
        <v>826083.3</v>
      </c>
      <c r="L466" s="31">
        <f>L66+L78+L102+L119+L129+L192+L318+L356+L368+L375</f>
        <v>0</v>
      </c>
      <c r="M466" s="76">
        <f>SUM(N466:O466)</f>
        <v>834640.79999999993</v>
      </c>
      <c r="N466" s="31">
        <f>N66+N78+N102+N119+N129+N192+N318+N356+N368+N375+N124+N90+N74</f>
        <v>834640.79999999993</v>
      </c>
      <c r="O466" s="31">
        <f>O66+O78+O102+O119+O129+O192+O318+O356+O368+O375</f>
        <v>0</v>
      </c>
      <c r="P466" s="507">
        <f>P66+P78+P119+P129+P192+P318+P356+P368+P375+P102</f>
        <v>758702.99999999988</v>
      </c>
      <c r="Q466" s="155">
        <f>Q66+Q78+Q119+Q129+Q192+Q318+Q356+Q368+Q375+Q102</f>
        <v>242213.5</v>
      </c>
      <c r="R466" s="248">
        <f>R66+R78+R119+R129+R192+R318+R356+R368+R375+R102+R136+R369</f>
        <v>0</v>
      </c>
      <c r="S466" s="31">
        <f>S66+S78+S119+S129+S192+S318+S356+S368+S375+S102+S74+S90+S124</f>
        <v>48319</v>
      </c>
      <c r="T466" s="31">
        <f>T66+T78+T102+T119+T129+T192+T318+T356+T368+T375</f>
        <v>0</v>
      </c>
      <c r="U466" s="507">
        <f>U66+U78+U119+U129+U192+U318+U356+U368+U375+U102</f>
        <v>818587.20000000007</v>
      </c>
      <c r="V466" s="96">
        <f>SUM(W466:X466)</f>
        <v>0</v>
      </c>
      <c r="W466" s="31">
        <f>W66+W78+W119+W129+W192+W318+W356+W368+W375+W102+W74+W90+W124</f>
        <v>0</v>
      </c>
      <c r="X466" s="31">
        <f>X66+X78+X102+X119+X129+X192+X318+X356+X368+X375</f>
        <v>0</v>
      </c>
      <c r="Y466" s="507">
        <f>Y66+Y78+Y119+Y129+Y192+Y318+Y356+Y368+Y375+Y102</f>
        <v>818621.70000000019</v>
      </c>
      <c r="Z466" s="31">
        <f>Z66+Z78+Z119+Z129+Z192+Z318+Z356+Z368+Z375+Z102+Z74+Z90+Z124</f>
        <v>0</v>
      </c>
      <c r="AA466" s="31">
        <f>AA66+AA78+AA102+AA119+AA129+AA192+AA318+AA356+AA368+AA375</f>
        <v>0</v>
      </c>
      <c r="AB466" s="78">
        <f>SUM(AC466:AD466)</f>
        <v>0</v>
      </c>
      <c r="AC466" s="100"/>
    </row>
    <row r="467" spans="2:29" s="1" customFormat="1" ht="32.25" hidden="1" customHeight="1" x14ac:dyDescent="0.25">
      <c r="B467" s="158" t="s">
        <v>364</v>
      </c>
      <c r="C467" s="159"/>
      <c r="D467" s="160"/>
      <c r="E467" s="160"/>
      <c r="F467" s="160"/>
      <c r="G467" s="160"/>
      <c r="H467" s="249"/>
      <c r="I467" s="249"/>
      <c r="J467" s="164"/>
      <c r="K467" s="162"/>
      <c r="L467" s="162"/>
      <c r="M467" s="161"/>
      <c r="N467" s="162"/>
      <c r="O467" s="162"/>
      <c r="P467" s="163"/>
      <c r="Q467" s="164"/>
      <c r="R467" s="249"/>
      <c r="S467" s="162"/>
      <c r="T467" s="162"/>
      <c r="U467" s="163"/>
      <c r="V467" s="164"/>
      <c r="W467" s="162"/>
      <c r="X467" s="162"/>
      <c r="Y467" s="163"/>
      <c r="Z467" s="162"/>
      <c r="AA467" s="162"/>
      <c r="AB467" s="85"/>
      <c r="AC467" s="100"/>
    </row>
    <row r="468" spans="2:29" s="1" customFormat="1" ht="30.75" hidden="1" customHeight="1" x14ac:dyDescent="0.25">
      <c r="B468" s="158" t="s">
        <v>365</v>
      </c>
      <c r="C468" s="159"/>
      <c r="D468" s="160"/>
      <c r="E468" s="160"/>
      <c r="F468" s="160"/>
      <c r="G468" s="160"/>
      <c r="H468" s="249"/>
      <c r="I468" s="249"/>
      <c r="J468" s="164">
        <v>-9446</v>
      </c>
      <c r="K468" s="162"/>
      <c r="L468" s="162"/>
      <c r="M468" s="161"/>
      <c r="N468" s="162"/>
      <c r="O468" s="162"/>
      <c r="P468" s="163">
        <v>-9446</v>
      </c>
      <c r="Q468" s="164"/>
      <c r="R468" s="249"/>
      <c r="S468" s="162"/>
      <c r="T468" s="162"/>
      <c r="U468" s="163">
        <v>-9446</v>
      </c>
      <c r="V468" s="164"/>
      <c r="W468" s="162"/>
      <c r="X468" s="162"/>
      <c r="Y468" s="163">
        <v>-9446</v>
      </c>
      <c r="Z468" s="162"/>
      <c r="AA468" s="162"/>
      <c r="AB468" s="85"/>
      <c r="AC468" s="100"/>
    </row>
    <row r="469" spans="2:29" s="1" customFormat="1" ht="25.5" hidden="1" customHeight="1" x14ac:dyDescent="0.25">
      <c r="B469" s="158" t="s">
        <v>366</v>
      </c>
      <c r="C469" s="159"/>
      <c r="D469" s="160"/>
      <c r="E469" s="160"/>
      <c r="F469" s="160"/>
      <c r="G469" s="160"/>
      <c r="H469" s="249"/>
      <c r="I469" s="249"/>
      <c r="J469" s="164">
        <v>40358.300000000003</v>
      </c>
      <c r="K469" s="162"/>
      <c r="L469" s="162"/>
      <c r="M469" s="161"/>
      <c r="N469" s="162"/>
      <c r="O469" s="162"/>
      <c r="P469" s="163">
        <v>40358.300000000003</v>
      </c>
      <c r="Q469" s="164"/>
      <c r="R469" s="249"/>
      <c r="S469" s="162"/>
      <c r="T469" s="162"/>
      <c r="U469" s="163">
        <v>40358.300000000003</v>
      </c>
      <c r="V469" s="164"/>
      <c r="W469" s="162"/>
      <c r="X469" s="162"/>
      <c r="Y469" s="163">
        <v>40358.300000000003</v>
      </c>
      <c r="Z469" s="162"/>
      <c r="AA469" s="162"/>
      <c r="AB469" s="85"/>
      <c r="AC469" s="100"/>
    </row>
    <row r="470" spans="2:29" s="1" customFormat="1" ht="28.5" hidden="1" customHeight="1" x14ac:dyDescent="0.25">
      <c r="B470" s="3" t="s">
        <v>124</v>
      </c>
      <c r="C470" s="7"/>
      <c r="D470" s="4"/>
      <c r="E470" s="4"/>
      <c r="F470" s="4"/>
      <c r="G470" s="4"/>
      <c r="H470" s="155">
        <f>H21+H44+H402+H406+H407</f>
        <v>188067.39999999997</v>
      </c>
      <c r="I470" s="155">
        <f>I21+I44+I402+I406+I407</f>
        <v>26241.599999999999</v>
      </c>
      <c r="J470" s="96">
        <f>J21+J44+J402+J406+J407</f>
        <v>191353.99999999997</v>
      </c>
      <c r="K470" s="31" t="e">
        <f>K21+#REF!+K437+#REF!+#REF!+#REF!</f>
        <v>#REF!</v>
      </c>
      <c r="L470" s="31" t="e">
        <f>L21+#REF!+L437+#REF!+#REF!+#REF!</f>
        <v>#REF!</v>
      </c>
      <c r="M470" s="76" t="e">
        <f>SUM(N470:O470)</f>
        <v>#REF!</v>
      </c>
      <c r="N470" s="31" t="e">
        <f>N21+#REF!+N437+#REF!+#REF!+#REF!</f>
        <v>#REF!</v>
      </c>
      <c r="O470" s="31" t="e">
        <f>O21+#REF!+O437+#REF!+#REF!+#REF!</f>
        <v>#REF!</v>
      </c>
      <c r="P470" s="155">
        <f>P21+P44+P402+P406+P407</f>
        <v>231819.3</v>
      </c>
      <c r="Q470" s="155" t="e">
        <f>Q21+#REF!+Q44+Q402+Q406+Q407</f>
        <v>#REF!</v>
      </c>
      <c r="R470" s="155">
        <f>R21+R44+R402+R406+R407</f>
        <v>225028.30000000002</v>
      </c>
      <c r="S470" s="155" t="e">
        <f>S21+#REF!+S44+S402+S406+S407</f>
        <v>#REF!</v>
      </c>
      <c r="T470" s="155">
        <f>T21+T44+T402+T406+T407</f>
        <v>0</v>
      </c>
      <c r="U470" s="155">
        <f>U21+U44+U402+U406+U407</f>
        <v>236452.7</v>
      </c>
      <c r="V470" s="155" t="e">
        <f>V21+#REF!+V44+V402+V406+V407</f>
        <v>#REF!</v>
      </c>
      <c r="W470" s="155">
        <f>W21+W44+W402+W406+W407</f>
        <v>0</v>
      </c>
      <c r="X470" s="155">
        <f>X21+X44+X402+X406+X407</f>
        <v>0</v>
      </c>
      <c r="Y470" s="155">
        <f>Y21+Y44+Y402+Y406+Y407+Y438</f>
        <v>236452.7</v>
      </c>
      <c r="Z470" s="155">
        <f>Z21+Z44+Z402+Z406+Z407</f>
        <v>0</v>
      </c>
      <c r="AA470" s="155">
        <f>AA21+AA44+AA402+AA406+AA407</f>
        <v>0</v>
      </c>
      <c r="AB470" s="85">
        <f>SUM(AC470:AD470)</f>
        <v>0</v>
      </c>
      <c r="AC470" s="100"/>
    </row>
    <row r="471" spans="2:29" s="1" customFormat="1" ht="21.75" hidden="1" customHeight="1" x14ac:dyDescent="0.25">
      <c r="B471" s="39"/>
      <c r="C471" s="113"/>
      <c r="D471" s="114"/>
      <c r="E471" s="114"/>
      <c r="F471" s="114"/>
      <c r="G471" s="114"/>
      <c r="H471" s="116"/>
      <c r="I471" s="116"/>
      <c r="J471" s="286"/>
      <c r="K471" s="115"/>
      <c r="L471" s="115"/>
      <c r="M471" s="116"/>
      <c r="N471" s="115"/>
      <c r="O471" s="115"/>
      <c r="P471" s="116"/>
      <c r="Q471" s="116"/>
      <c r="R471" s="116"/>
      <c r="S471" s="115"/>
      <c r="T471" s="115"/>
      <c r="U471" s="116"/>
      <c r="V471" s="116"/>
      <c r="W471" s="115"/>
      <c r="X471" s="115"/>
      <c r="Y471" s="116"/>
      <c r="Z471" s="115"/>
      <c r="AA471" s="115"/>
      <c r="AB471" s="171"/>
      <c r="AC471" s="100"/>
    </row>
    <row r="472" spans="2:29" s="34" customFormat="1" hidden="1" x14ac:dyDescent="0.25">
      <c r="B472" s="39"/>
      <c r="C472" s="113"/>
      <c r="D472" s="114"/>
      <c r="E472" s="114"/>
      <c r="F472" s="114"/>
      <c r="G472" s="114" t="s">
        <v>197</v>
      </c>
      <c r="H472" s="173"/>
      <c r="I472" s="173"/>
      <c r="J472" s="287"/>
      <c r="K472" s="172"/>
      <c r="L472" s="172"/>
      <c r="M472" s="173"/>
      <c r="N472" s="113"/>
      <c r="O472" s="113"/>
      <c r="P472" s="173"/>
      <c r="Q472" s="173"/>
      <c r="R472" s="173"/>
      <c r="S472" s="113"/>
      <c r="T472" s="113"/>
      <c r="U472" s="173"/>
      <c r="V472" s="173"/>
      <c r="W472" s="113"/>
      <c r="X472" s="113"/>
      <c r="Y472" s="173"/>
      <c r="Z472" s="113"/>
      <c r="AA472" s="113"/>
      <c r="AB472" s="113"/>
      <c r="AC472" s="205"/>
    </row>
    <row r="473" spans="2:29" s="1" customFormat="1" ht="24.75" hidden="1" customHeight="1" x14ac:dyDescent="0.25">
      <c r="B473" s="70" t="s">
        <v>393</v>
      </c>
      <c r="C473" s="71"/>
      <c r="D473" s="72"/>
      <c r="E473" s="72"/>
      <c r="F473" s="72"/>
      <c r="G473" s="73">
        <f t="shared" ref="G473:L473" si="133">SUM(G474:G475)</f>
        <v>0</v>
      </c>
      <c r="H473" s="76" t="e">
        <f t="shared" si="133"/>
        <v>#REF!</v>
      </c>
      <c r="I473" s="76" t="e">
        <f t="shared" si="133"/>
        <v>#REF!</v>
      </c>
      <c r="J473" s="96">
        <f t="shared" si="133"/>
        <v>2659209.7999999998</v>
      </c>
      <c r="K473" s="76">
        <f t="shared" si="133"/>
        <v>1465960.7000000002</v>
      </c>
      <c r="L473" s="76">
        <f t="shared" si="133"/>
        <v>1768491.4000000001</v>
      </c>
      <c r="M473" s="76">
        <f>SUM(N473:O473)</f>
        <v>3667830</v>
      </c>
      <c r="N473" s="76">
        <f>SUM(N474:N475)</f>
        <v>1609191.9</v>
      </c>
      <c r="O473" s="76">
        <f>SUM(O474:O475)</f>
        <v>2058638.1</v>
      </c>
      <c r="P473" s="76">
        <f t="shared" ref="P473:X473" si="134">SUM(P474:P475)</f>
        <v>2421276.9000000004</v>
      </c>
      <c r="Q473" s="76">
        <f t="shared" si="134"/>
        <v>656545.29999999993</v>
      </c>
      <c r="R473" s="76">
        <f t="shared" si="134"/>
        <v>640519.10000000009</v>
      </c>
      <c r="S473" s="76">
        <f t="shared" si="134"/>
        <v>369613.9</v>
      </c>
      <c r="T473" s="76">
        <f t="shared" si="134"/>
        <v>1877311.0999999996</v>
      </c>
      <c r="U473" s="76">
        <f t="shared" si="134"/>
        <v>2094182.1</v>
      </c>
      <c r="V473" s="76">
        <f t="shared" si="134"/>
        <v>120706.80000000002</v>
      </c>
      <c r="W473" s="76">
        <f t="shared" si="134"/>
        <v>390252.7</v>
      </c>
      <c r="X473" s="76">
        <f t="shared" si="134"/>
        <v>1835030.2</v>
      </c>
      <c r="Y473" s="76">
        <f>SUM(Y474:Y475)</f>
        <v>2311613.5000000005</v>
      </c>
      <c r="Z473" s="76">
        <f>SUM(Z474:Z475)</f>
        <v>341287.3</v>
      </c>
      <c r="AA473" s="76">
        <f>SUM(AA474:AA475)</f>
        <v>1728169.7999999998</v>
      </c>
      <c r="AB473" s="76">
        <f>SUM(AC473:AD473)</f>
        <v>0</v>
      </c>
      <c r="AC473" s="100"/>
    </row>
    <row r="474" spans="2:29" s="1" customFormat="1" hidden="1" x14ac:dyDescent="0.25">
      <c r="B474" s="3" t="s">
        <v>191</v>
      </c>
      <c r="C474" s="7"/>
      <c r="D474" s="4"/>
      <c r="E474" s="4"/>
      <c r="F474" s="61"/>
      <c r="G474" s="61"/>
      <c r="H474" s="248" t="e">
        <f>H408</f>
        <v>#REF!</v>
      </c>
      <c r="I474" s="248" t="e">
        <f>I408</f>
        <v>#REF!</v>
      </c>
      <c r="J474" s="96">
        <f>J408</f>
        <v>2505564.2999999998</v>
      </c>
      <c r="K474" s="31">
        <f>K408</f>
        <v>1412903.9000000001</v>
      </c>
      <c r="L474" s="31">
        <f>L408</f>
        <v>1665583.2000000002</v>
      </c>
      <c r="M474" s="76">
        <f>SUM(N474:O474)</f>
        <v>3501046.1</v>
      </c>
      <c r="N474" s="31">
        <f t="shared" ref="N474:Y474" si="135">N408</f>
        <v>1544709</v>
      </c>
      <c r="O474" s="31">
        <f t="shared" si="135"/>
        <v>1956337.1</v>
      </c>
      <c r="P474" s="155">
        <f t="shared" si="135"/>
        <v>2372855.9000000004</v>
      </c>
      <c r="Q474" s="155">
        <f t="shared" si="135"/>
        <v>607442.69999999995</v>
      </c>
      <c r="R474" s="248">
        <f t="shared" si="135"/>
        <v>592153.10000000009</v>
      </c>
      <c r="S474" s="168">
        <f t="shared" si="135"/>
        <v>276912.90000000002</v>
      </c>
      <c r="T474" s="168">
        <f t="shared" si="135"/>
        <v>1836695.1999999997</v>
      </c>
      <c r="U474" s="155">
        <f t="shared" si="135"/>
        <v>2016146.3</v>
      </c>
      <c r="V474" s="155">
        <f t="shared" si="135"/>
        <v>0</v>
      </c>
      <c r="W474" s="155">
        <f t="shared" si="135"/>
        <v>312298.90000000002</v>
      </c>
      <c r="X474" s="168">
        <f t="shared" si="135"/>
        <v>1792277.2</v>
      </c>
      <c r="Y474" s="155">
        <f t="shared" si="135"/>
        <v>2202320.3000000003</v>
      </c>
      <c r="Z474" s="31">
        <f>Z408</f>
        <v>232076.1</v>
      </c>
      <c r="AA474" s="31">
        <f>AA408</f>
        <v>1689738.7999999998</v>
      </c>
      <c r="AB474" s="77">
        <f>SUM(AC474:AD474)</f>
        <v>0</v>
      </c>
      <c r="AC474" s="100"/>
    </row>
    <row r="475" spans="2:29" s="1" customFormat="1" hidden="1" x14ac:dyDescent="0.25">
      <c r="B475" s="3" t="s">
        <v>192</v>
      </c>
      <c r="C475" s="7"/>
      <c r="D475" s="4"/>
      <c r="E475" s="4"/>
      <c r="F475" s="61"/>
      <c r="G475" s="61"/>
      <c r="H475" s="248">
        <f>H452</f>
        <v>200103</v>
      </c>
      <c r="I475" s="248">
        <f>I452</f>
        <v>0</v>
      </c>
      <c r="J475" s="96">
        <f>J452</f>
        <v>153645.5</v>
      </c>
      <c r="K475" s="31">
        <f>K452</f>
        <v>53056.799999999996</v>
      </c>
      <c r="L475" s="31">
        <f>L452</f>
        <v>102908.20000000001</v>
      </c>
      <c r="M475" s="76">
        <f>SUM(N475:O475)</f>
        <v>166783.9</v>
      </c>
      <c r="N475" s="31">
        <f t="shared" ref="N475:Y475" si="136">N452</f>
        <v>64482.899999999994</v>
      </c>
      <c r="O475" s="31">
        <f t="shared" si="136"/>
        <v>102301</v>
      </c>
      <c r="P475" s="155">
        <f t="shared" si="136"/>
        <v>48421</v>
      </c>
      <c r="Q475" s="155">
        <f t="shared" si="136"/>
        <v>49102.600000000006</v>
      </c>
      <c r="R475" s="248">
        <f t="shared" si="136"/>
        <v>48366</v>
      </c>
      <c r="S475" s="168">
        <f t="shared" si="136"/>
        <v>92701</v>
      </c>
      <c r="T475" s="168">
        <f t="shared" si="136"/>
        <v>40615.9</v>
      </c>
      <c r="U475" s="155">
        <f t="shared" si="136"/>
        <v>78035.8</v>
      </c>
      <c r="V475" s="155">
        <f t="shared" si="136"/>
        <v>120706.80000000002</v>
      </c>
      <c r="W475" s="155">
        <f t="shared" si="136"/>
        <v>77953.8</v>
      </c>
      <c r="X475" s="168">
        <f t="shared" si="136"/>
        <v>42753.000000000007</v>
      </c>
      <c r="Y475" s="155">
        <f t="shared" si="136"/>
        <v>109293.2</v>
      </c>
      <c r="Z475" s="31">
        <f>Z452</f>
        <v>109211.2</v>
      </c>
      <c r="AA475" s="31">
        <f>AA452</f>
        <v>38431</v>
      </c>
      <c r="AB475" s="77">
        <f>SUM(AC475:AD475)</f>
        <v>0</v>
      </c>
      <c r="AC475" s="100"/>
    </row>
    <row r="476" spans="2:29" s="34" customFormat="1" ht="14.25" hidden="1" customHeight="1" x14ac:dyDescent="0.25">
      <c r="B476" s="174"/>
      <c r="D476" s="175"/>
      <c r="E476" s="175"/>
      <c r="F476" s="175"/>
      <c r="G476" s="175"/>
      <c r="H476" s="35"/>
      <c r="I476" s="35"/>
      <c r="J476" s="278"/>
      <c r="K476" s="176"/>
      <c r="L476" s="176"/>
      <c r="M476" s="35"/>
      <c r="P476" s="35"/>
      <c r="Q476" s="35"/>
      <c r="R476" s="35"/>
      <c r="U476" s="35"/>
      <c r="V476" s="35"/>
      <c r="Y476" s="35"/>
      <c r="AC476" s="205"/>
    </row>
    <row r="477" spans="2:29" s="34" customFormat="1" ht="15.75" hidden="1" customHeight="1" x14ac:dyDescent="0.25">
      <c r="B477" s="177" t="s">
        <v>125</v>
      </c>
      <c r="C477" s="178"/>
      <c r="D477" s="179"/>
      <c r="E477" s="179"/>
      <c r="F477" s="179"/>
      <c r="G477" s="179"/>
      <c r="H477" s="178"/>
      <c r="I477" s="178"/>
      <c r="J477" s="288"/>
      <c r="K477" s="180"/>
      <c r="L477" s="180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  <c r="AA477" s="178"/>
      <c r="AB477" s="178"/>
      <c r="AC477" s="205"/>
    </row>
    <row r="478" spans="2:29" s="34" customFormat="1" ht="15.75" hidden="1" customHeight="1" x14ac:dyDescent="0.25">
      <c r="B478" s="177" t="s">
        <v>127</v>
      </c>
      <c r="C478" s="178"/>
      <c r="D478" s="179"/>
      <c r="E478" s="181" t="s">
        <v>12</v>
      </c>
      <c r="F478" s="181" t="s">
        <v>33</v>
      </c>
      <c r="G478" s="179"/>
      <c r="H478" s="178"/>
      <c r="I478" s="178"/>
      <c r="J478" s="288"/>
      <c r="K478" s="180"/>
      <c r="L478" s="180"/>
      <c r="M478" s="182" t="e">
        <f>SUM(#REF!+M41+M45+M97+M143+M146+M148+#REF!+M284+M290+#REF!)</f>
        <v>#REF!</v>
      </c>
      <c r="N478" s="182" t="e">
        <f>SUM(#REF!+N41+N45+N97+N143+N146+N148+#REF!+N284+N290+#REF!)</f>
        <v>#REF!</v>
      </c>
      <c r="O478" s="182" t="e">
        <f>SUM(#REF!+O41+O45+O48+O97+O143+O146+O148+#REF!+O284+O290+#REF!)</f>
        <v>#REF!</v>
      </c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  <c r="AA478" s="178"/>
      <c r="AB478" s="178"/>
      <c r="AC478" s="205"/>
    </row>
    <row r="479" spans="2:29" s="34" customFormat="1" ht="30" hidden="1" customHeight="1" x14ac:dyDescent="0.25">
      <c r="B479" s="183" t="s">
        <v>128</v>
      </c>
      <c r="C479" s="184"/>
      <c r="D479" s="18"/>
      <c r="E479" s="19" t="s">
        <v>12</v>
      </c>
      <c r="F479" s="19" t="s">
        <v>15</v>
      </c>
      <c r="G479" s="18"/>
      <c r="H479" s="186"/>
      <c r="I479" s="186"/>
      <c r="J479" s="289"/>
      <c r="K479" s="185"/>
      <c r="L479" s="185"/>
      <c r="M479" s="186"/>
      <c r="N479" s="187"/>
      <c r="O479" s="187"/>
      <c r="P479" s="186"/>
      <c r="Q479" s="186"/>
      <c r="R479" s="186"/>
      <c r="S479" s="187"/>
      <c r="T479" s="187"/>
      <c r="U479" s="186"/>
      <c r="V479" s="186"/>
      <c r="W479" s="187"/>
      <c r="X479" s="187"/>
      <c r="Y479" s="186"/>
      <c r="Z479" s="187"/>
      <c r="AA479" s="187"/>
      <c r="AB479" s="187"/>
      <c r="AC479" s="205"/>
    </row>
    <row r="480" spans="2:29" s="34" customFormat="1" ht="30" hidden="1" customHeight="1" x14ac:dyDescent="0.25">
      <c r="B480" s="183" t="s">
        <v>126</v>
      </c>
      <c r="C480" s="184"/>
      <c r="D480" s="18"/>
      <c r="E480" s="19" t="s">
        <v>12</v>
      </c>
      <c r="F480" s="19" t="s">
        <v>7</v>
      </c>
      <c r="G480" s="18"/>
      <c r="H480" s="186"/>
      <c r="I480" s="186"/>
      <c r="J480" s="289"/>
      <c r="K480" s="185"/>
      <c r="L480" s="185"/>
      <c r="M480" s="186"/>
      <c r="N480" s="187"/>
      <c r="O480" s="187"/>
      <c r="P480" s="186"/>
      <c r="Q480" s="186"/>
      <c r="R480" s="186"/>
      <c r="S480" s="187"/>
      <c r="T480" s="187"/>
      <c r="U480" s="186"/>
      <c r="V480" s="186"/>
      <c r="W480" s="187"/>
      <c r="X480" s="187"/>
      <c r="Y480" s="186"/>
      <c r="Z480" s="187"/>
      <c r="AA480" s="187"/>
      <c r="AB480" s="187"/>
      <c r="AC480" s="205"/>
    </row>
    <row r="481" spans="2:29" s="34" customFormat="1" ht="17.25" hidden="1" customHeight="1" x14ac:dyDescent="0.25">
      <c r="B481" s="183" t="s">
        <v>175</v>
      </c>
      <c r="C481" s="184"/>
      <c r="D481" s="18"/>
      <c r="E481" s="19" t="s">
        <v>12</v>
      </c>
      <c r="F481" s="19" t="s">
        <v>11</v>
      </c>
      <c r="G481" s="18"/>
      <c r="H481" s="186"/>
      <c r="I481" s="186"/>
      <c r="J481" s="289"/>
      <c r="K481" s="185"/>
      <c r="L481" s="185"/>
      <c r="M481" s="186"/>
      <c r="N481" s="187"/>
      <c r="O481" s="187"/>
      <c r="P481" s="186"/>
      <c r="Q481" s="186"/>
      <c r="R481" s="186"/>
      <c r="S481" s="187"/>
      <c r="T481" s="187"/>
      <c r="U481" s="186"/>
      <c r="V481" s="186"/>
      <c r="W481" s="187"/>
      <c r="X481" s="187"/>
      <c r="Y481" s="186"/>
      <c r="Z481" s="187"/>
      <c r="AA481" s="187"/>
      <c r="AB481" s="187"/>
      <c r="AC481" s="205"/>
    </row>
    <row r="482" spans="2:29" s="34" customFormat="1" ht="15" hidden="1" customHeight="1" x14ac:dyDescent="0.25">
      <c r="B482" s="183" t="s">
        <v>129</v>
      </c>
      <c r="C482" s="184"/>
      <c r="D482" s="18"/>
      <c r="E482" s="19" t="s">
        <v>12</v>
      </c>
      <c r="F482" s="19" t="s">
        <v>13</v>
      </c>
      <c r="G482" s="18"/>
      <c r="H482" s="186"/>
      <c r="I482" s="186"/>
      <c r="J482" s="289"/>
      <c r="K482" s="185"/>
      <c r="L482" s="185"/>
      <c r="M482" s="186"/>
      <c r="N482" s="187"/>
      <c r="O482" s="187"/>
      <c r="P482" s="186"/>
      <c r="Q482" s="186"/>
      <c r="R482" s="186"/>
      <c r="S482" s="187"/>
      <c r="T482" s="187"/>
      <c r="U482" s="186"/>
      <c r="V482" s="186"/>
      <c r="W482" s="187"/>
      <c r="X482" s="187"/>
      <c r="Y482" s="186"/>
      <c r="Z482" s="187"/>
      <c r="AA482" s="187"/>
      <c r="AB482" s="187"/>
      <c r="AC482" s="205"/>
    </row>
    <row r="483" spans="2:29" s="34" customFormat="1" ht="30" hidden="1" customHeight="1" x14ac:dyDescent="0.25">
      <c r="B483" s="183" t="s">
        <v>130</v>
      </c>
      <c r="C483" s="184"/>
      <c r="D483" s="18"/>
      <c r="E483" s="19" t="s">
        <v>12</v>
      </c>
      <c r="F483" s="19" t="s">
        <v>22</v>
      </c>
      <c r="G483" s="18"/>
      <c r="H483" s="186"/>
      <c r="I483" s="186"/>
      <c r="J483" s="289"/>
      <c r="K483" s="185"/>
      <c r="L483" s="185"/>
      <c r="M483" s="186"/>
      <c r="N483" s="187"/>
      <c r="O483" s="187"/>
      <c r="P483" s="186"/>
      <c r="Q483" s="186"/>
      <c r="R483" s="186"/>
      <c r="S483" s="187"/>
      <c r="T483" s="187"/>
      <c r="U483" s="186"/>
      <c r="V483" s="186"/>
      <c r="W483" s="187"/>
      <c r="X483" s="187"/>
      <c r="Y483" s="186"/>
      <c r="Z483" s="187"/>
      <c r="AA483" s="187"/>
      <c r="AB483" s="187"/>
      <c r="AC483" s="205"/>
    </row>
    <row r="484" spans="2:29" s="34" customFormat="1" ht="15" hidden="1" customHeight="1" x14ac:dyDescent="0.25">
      <c r="B484" s="183" t="s">
        <v>131</v>
      </c>
      <c r="C484" s="184"/>
      <c r="D484" s="18"/>
      <c r="E484" s="19" t="s">
        <v>12</v>
      </c>
      <c r="F484" s="19" t="s">
        <v>20</v>
      </c>
      <c r="G484" s="18"/>
      <c r="H484" s="186"/>
      <c r="I484" s="186"/>
      <c r="J484" s="289"/>
      <c r="K484" s="185"/>
      <c r="L484" s="185"/>
      <c r="M484" s="186"/>
      <c r="N484" s="187"/>
      <c r="O484" s="187"/>
      <c r="P484" s="186"/>
      <c r="Q484" s="186"/>
      <c r="R484" s="186"/>
      <c r="S484" s="187"/>
      <c r="T484" s="187"/>
      <c r="U484" s="186"/>
      <c r="V484" s="186"/>
      <c r="W484" s="187"/>
      <c r="X484" s="187"/>
      <c r="Y484" s="186"/>
      <c r="Z484" s="187"/>
      <c r="AA484" s="187"/>
      <c r="AB484" s="187"/>
      <c r="AC484" s="205"/>
    </row>
    <row r="485" spans="2:29" s="34" customFormat="1" ht="15" hidden="1" customHeight="1" x14ac:dyDescent="0.25">
      <c r="B485" s="183" t="s">
        <v>132</v>
      </c>
      <c r="C485" s="184"/>
      <c r="D485" s="18"/>
      <c r="E485" s="19" t="s">
        <v>12</v>
      </c>
      <c r="F485" s="19" t="s">
        <v>21</v>
      </c>
      <c r="G485" s="18"/>
      <c r="H485" s="186"/>
      <c r="I485" s="186"/>
      <c r="J485" s="289"/>
      <c r="K485" s="185"/>
      <c r="L485" s="185"/>
      <c r="M485" s="186"/>
      <c r="N485" s="187"/>
      <c r="O485" s="187"/>
      <c r="P485" s="186"/>
      <c r="Q485" s="186"/>
      <c r="R485" s="186"/>
      <c r="S485" s="187"/>
      <c r="T485" s="187"/>
      <c r="U485" s="186"/>
      <c r="V485" s="186"/>
      <c r="W485" s="187"/>
      <c r="X485" s="187"/>
      <c r="Y485" s="186"/>
      <c r="Z485" s="187"/>
      <c r="AA485" s="187"/>
      <c r="AB485" s="187"/>
      <c r="AC485" s="205"/>
    </row>
    <row r="486" spans="2:29" s="34" customFormat="1" ht="15.75" hidden="1" customHeight="1" x14ac:dyDescent="0.25">
      <c r="B486" s="683" t="s">
        <v>133</v>
      </c>
      <c r="C486" s="683"/>
      <c r="D486" s="179"/>
      <c r="E486" s="181" t="s">
        <v>7</v>
      </c>
      <c r="F486" s="181" t="s">
        <v>33</v>
      </c>
      <c r="G486" s="179"/>
      <c r="H486" s="178"/>
      <c r="I486" s="178"/>
      <c r="J486" s="288"/>
      <c r="K486" s="180"/>
      <c r="L486" s="180"/>
      <c r="M486" s="182" t="e">
        <f>SUM(M21+M15+M17+#REF!+M24+M22+#REF!+#REF!+M266+M271+#REF!+M277)</f>
        <v>#REF!</v>
      </c>
      <c r="N486" s="182" t="e">
        <f>SUM(N21+N15+N17+#REF!+N24+N22+#REF!+#REF!+N266+N271+#REF!+N277)</f>
        <v>#REF!</v>
      </c>
      <c r="O486" s="182" t="e">
        <f>SUM(O21+O15+O17+#REF!+O24+O22+#REF!+#REF!+O266+O271+#REF!+O277)</f>
        <v>#REF!</v>
      </c>
      <c r="P486" s="178"/>
      <c r="Q486" s="178"/>
      <c r="R486" s="178"/>
      <c r="S486" s="178"/>
      <c r="T486" s="178"/>
      <c r="U486" s="178"/>
      <c r="V486" s="178"/>
      <c r="W486" s="178"/>
      <c r="X486" s="178"/>
      <c r="Y486" s="178"/>
      <c r="Z486" s="178"/>
      <c r="AA486" s="178"/>
      <c r="AB486" s="178"/>
      <c r="AC486" s="205"/>
    </row>
    <row r="487" spans="2:29" s="34" customFormat="1" ht="15" hidden="1" customHeight="1" x14ac:dyDescent="0.25">
      <c r="B487" s="183" t="s">
        <v>134</v>
      </c>
      <c r="C487" s="184"/>
      <c r="D487" s="18"/>
      <c r="E487" s="19" t="s">
        <v>7</v>
      </c>
      <c r="F487" s="19" t="s">
        <v>11</v>
      </c>
      <c r="G487" s="18"/>
      <c r="H487" s="186"/>
      <c r="I487" s="186"/>
      <c r="J487" s="289"/>
      <c r="K487" s="185"/>
      <c r="L487" s="185"/>
      <c r="M487" s="186"/>
      <c r="N487" s="187"/>
      <c r="O487" s="187"/>
      <c r="P487" s="186"/>
      <c r="Q487" s="186"/>
      <c r="R487" s="186"/>
      <c r="S487" s="187"/>
      <c r="T487" s="187"/>
      <c r="U487" s="186"/>
      <c r="V487" s="186"/>
      <c r="W487" s="187"/>
      <c r="X487" s="187"/>
      <c r="Y487" s="186"/>
      <c r="Z487" s="187"/>
      <c r="AA487" s="187"/>
      <c r="AB487" s="187"/>
      <c r="AC487" s="205"/>
    </row>
    <row r="488" spans="2:29" s="34" customFormat="1" ht="30" hidden="1" customHeight="1" x14ac:dyDescent="0.25">
      <c r="B488" s="183" t="s">
        <v>135</v>
      </c>
      <c r="C488" s="184"/>
      <c r="D488" s="18"/>
      <c r="E488" s="19" t="s">
        <v>7</v>
      </c>
      <c r="F488" s="19" t="s">
        <v>8</v>
      </c>
      <c r="G488" s="18"/>
      <c r="H488" s="186"/>
      <c r="I488" s="186"/>
      <c r="J488" s="289"/>
      <c r="K488" s="185"/>
      <c r="L488" s="185"/>
      <c r="M488" s="186"/>
      <c r="N488" s="187"/>
      <c r="O488" s="187"/>
      <c r="P488" s="186"/>
      <c r="Q488" s="186"/>
      <c r="R488" s="186"/>
      <c r="S488" s="187"/>
      <c r="T488" s="187"/>
      <c r="U488" s="186"/>
      <c r="V488" s="186"/>
      <c r="W488" s="187"/>
      <c r="X488" s="187"/>
      <c r="Y488" s="186"/>
      <c r="Z488" s="187"/>
      <c r="AA488" s="187"/>
      <c r="AB488" s="187"/>
      <c r="AC488" s="205"/>
    </row>
    <row r="489" spans="2:29" s="34" customFormat="1" ht="15" hidden="1" customHeight="1" x14ac:dyDescent="0.25">
      <c r="B489" s="95" t="s">
        <v>136</v>
      </c>
      <c r="C489" s="184"/>
      <c r="D489" s="18"/>
      <c r="E489" s="19" t="s">
        <v>7</v>
      </c>
      <c r="F489" s="19" t="s">
        <v>10</v>
      </c>
      <c r="G489" s="18"/>
      <c r="H489" s="186"/>
      <c r="I489" s="186"/>
      <c r="J489" s="289"/>
      <c r="K489" s="185"/>
      <c r="L489" s="185"/>
      <c r="M489" s="186"/>
      <c r="N489" s="187"/>
      <c r="O489" s="187"/>
      <c r="P489" s="186"/>
      <c r="Q489" s="186"/>
      <c r="R489" s="186"/>
      <c r="S489" s="187"/>
      <c r="T489" s="187"/>
      <c r="U489" s="186"/>
      <c r="V489" s="186"/>
      <c r="W489" s="187"/>
      <c r="X489" s="187"/>
      <c r="Y489" s="186"/>
      <c r="Z489" s="187"/>
      <c r="AA489" s="187"/>
      <c r="AB489" s="187"/>
      <c r="AC489" s="205"/>
    </row>
    <row r="490" spans="2:29" s="34" customFormat="1" ht="15.75" hidden="1" customHeight="1" x14ac:dyDescent="0.25">
      <c r="B490" s="683" t="s">
        <v>137</v>
      </c>
      <c r="C490" s="683"/>
      <c r="D490" s="179"/>
      <c r="E490" s="181" t="s">
        <v>11</v>
      </c>
      <c r="F490" s="181" t="s">
        <v>33</v>
      </c>
      <c r="G490" s="179"/>
      <c r="H490" s="178"/>
      <c r="I490" s="178"/>
      <c r="J490" s="288"/>
      <c r="K490" s="180"/>
      <c r="L490" s="180"/>
      <c r="M490" s="182" t="e">
        <f>SUM(M29+M30+M32+M34+M43+M147+M160+M192+M206+M209+M213+M220+#REF!+M222+#REF!+M252+#REF!+M260+M261+#REF!+M292+#REF!)</f>
        <v>#REF!</v>
      </c>
      <c r="N490" s="182" t="e">
        <f>SUM(N29+N30+N32+N34+N43+N147+N160+N192+N206+N209+N213+N220+#REF!+N222+#REF!+N252+#REF!+N260+N261+#REF!+N292+#REF!)</f>
        <v>#REF!</v>
      </c>
      <c r="O490" s="182" t="e">
        <f>SUM(O29+O30+O32+O34+O43+O147+O160+O192+O206+O209+O213+O220+#REF!+O222+#REF!+O252+#REF!+O260+O261+#REF!+O292+#REF!)</f>
        <v>#REF!</v>
      </c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  <c r="Z490" s="178"/>
      <c r="AA490" s="178"/>
      <c r="AB490" s="178"/>
      <c r="AC490" s="205"/>
    </row>
    <row r="491" spans="2:29" s="34" customFormat="1" ht="15" hidden="1" customHeight="1" x14ac:dyDescent="0.25">
      <c r="B491" s="183" t="s">
        <v>138</v>
      </c>
      <c r="C491" s="183"/>
      <c r="D491" s="18"/>
      <c r="E491" s="19" t="s">
        <v>11</v>
      </c>
      <c r="F491" s="19" t="s">
        <v>12</v>
      </c>
      <c r="G491" s="18"/>
      <c r="H491" s="186"/>
      <c r="I491" s="186"/>
      <c r="J491" s="289"/>
      <c r="K491" s="185"/>
      <c r="L491" s="185"/>
      <c r="M491" s="186"/>
      <c r="N491" s="187"/>
      <c r="O491" s="187"/>
      <c r="P491" s="186"/>
      <c r="Q491" s="186"/>
      <c r="R491" s="186"/>
      <c r="S491" s="187"/>
      <c r="T491" s="187"/>
      <c r="U491" s="186"/>
      <c r="V491" s="186"/>
      <c r="W491" s="187"/>
      <c r="X491" s="187"/>
      <c r="Y491" s="186"/>
      <c r="Z491" s="187"/>
      <c r="AA491" s="187"/>
      <c r="AB491" s="187"/>
      <c r="AC491" s="205"/>
    </row>
    <row r="492" spans="2:29" s="34" customFormat="1" ht="15" hidden="1" customHeight="1" x14ac:dyDescent="0.25">
      <c r="B492" s="183" t="s">
        <v>139</v>
      </c>
      <c r="C492" s="188">
        <v>4</v>
      </c>
      <c r="D492" s="18"/>
      <c r="E492" s="19" t="s">
        <v>11</v>
      </c>
      <c r="F492" s="19" t="s">
        <v>13</v>
      </c>
      <c r="G492" s="18"/>
      <c r="H492" s="186"/>
      <c r="I492" s="186"/>
      <c r="J492" s="289"/>
      <c r="K492" s="185"/>
      <c r="L492" s="185"/>
      <c r="M492" s="186"/>
      <c r="N492" s="187"/>
      <c r="O492" s="187"/>
      <c r="P492" s="186"/>
      <c r="Q492" s="186"/>
      <c r="R492" s="186"/>
      <c r="S492" s="187"/>
      <c r="T492" s="187"/>
      <c r="U492" s="186"/>
      <c r="V492" s="186"/>
      <c r="W492" s="187"/>
      <c r="X492" s="187"/>
      <c r="Y492" s="186"/>
      <c r="Z492" s="187"/>
      <c r="AA492" s="187"/>
      <c r="AB492" s="187"/>
      <c r="AC492" s="205"/>
    </row>
    <row r="493" spans="2:29" s="34" customFormat="1" ht="15" hidden="1" customHeight="1" x14ac:dyDescent="0.25">
      <c r="B493" s="183" t="s">
        <v>140</v>
      </c>
      <c r="C493" s="184"/>
      <c r="D493" s="18"/>
      <c r="E493" s="19" t="s">
        <v>11</v>
      </c>
      <c r="F493" s="19" t="s">
        <v>19</v>
      </c>
      <c r="G493" s="18"/>
      <c r="H493" s="186"/>
      <c r="I493" s="186"/>
      <c r="J493" s="289"/>
      <c r="K493" s="185"/>
      <c r="L493" s="185"/>
      <c r="M493" s="186"/>
      <c r="N493" s="187"/>
      <c r="O493" s="187"/>
      <c r="P493" s="186"/>
      <c r="Q493" s="186"/>
      <c r="R493" s="186"/>
      <c r="S493" s="187"/>
      <c r="T493" s="187"/>
      <c r="U493" s="186"/>
      <c r="V493" s="186"/>
      <c r="W493" s="187"/>
      <c r="X493" s="187"/>
      <c r="Y493" s="186"/>
      <c r="Z493" s="187"/>
      <c r="AA493" s="187"/>
      <c r="AB493" s="187"/>
      <c r="AC493" s="205"/>
    </row>
    <row r="494" spans="2:29" s="34" customFormat="1" ht="15" hidden="1" customHeight="1" x14ac:dyDescent="0.25">
      <c r="B494" s="183" t="s">
        <v>141</v>
      </c>
      <c r="C494" s="184"/>
      <c r="D494" s="18"/>
      <c r="E494" s="19" t="s">
        <v>11</v>
      </c>
      <c r="F494" s="19" t="s">
        <v>8</v>
      </c>
      <c r="G494" s="18"/>
      <c r="H494" s="186"/>
      <c r="I494" s="186"/>
      <c r="J494" s="289"/>
      <c r="K494" s="185"/>
      <c r="L494" s="185"/>
      <c r="M494" s="186"/>
      <c r="N494" s="187"/>
      <c r="O494" s="187"/>
      <c r="P494" s="186"/>
      <c r="Q494" s="186"/>
      <c r="R494" s="186"/>
      <c r="S494" s="187"/>
      <c r="T494" s="187"/>
      <c r="U494" s="186"/>
      <c r="V494" s="186"/>
      <c r="W494" s="187"/>
      <c r="X494" s="187"/>
      <c r="Y494" s="186"/>
      <c r="Z494" s="187"/>
      <c r="AA494" s="187"/>
      <c r="AB494" s="187"/>
      <c r="AC494" s="205"/>
    </row>
    <row r="495" spans="2:29" s="34" customFormat="1" ht="15" hidden="1" customHeight="1" x14ac:dyDescent="0.25">
      <c r="B495" s="183" t="s">
        <v>142</v>
      </c>
      <c r="C495" s="184"/>
      <c r="D495" s="18"/>
      <c r="E495" s="19" t="s">
        <v>11</v>
      </c>
      <c r="F495" s="19" t="s">
        <v>17</v>
      </c>
      <c r="G495" s="18"/>
      <c r="H495" s="186"/>
      <c r="I495" s="186"/>
      <c r="J495" s="289"/>
      <c r="K495" s="185"/>
      <c r="L495" s="185"/>
      <c r="M495" s="186"/>
      <c r="N495" s="187"/>
      <c r="O495" s="187"/>
      <c r="P495" s="186"/>
      <c r="Q495" s="186"/>
      <c r="R495" s="186"/>
      <c r="S495" s="187"/>
      <c r="T495" s="187"/>
      <c r="U495" s="186"/>
      <c r="V495" s="186"/>
      <c r="W495" s="187"/>
      <c r="X495" s="187"/>
      <c r="Y495" s="186"/>
      <c r="Z495" s="187"/>
      <c r="AA495" s="187"/>
      <c r="AB495" s="187"/>
      <c r="AC495" s="205"/>
    </row>
    <row r="496" spans="2:29" s="34" customFormat="1" ht="15" hidden="1" customHeight="1" x14ac:dyDescent="0.25">
      <c r="B496" s="183" t="s">
        <v>143</v>
      </c>
      <c r="C496" s="184"/>
      <c r="D496" s="18"/>
      <c r="E496" s="19" t="s">
        <v>11</v>
      </c>
      <c r="F496" s="19" t="s">
        <v>14</v>
      </c>
      <c r="G496" s="18"/>
      <c r="H496" s="186"/>
      <c r="I496" s="186"/>
      <c r="J496" s="289"/>
      <c r="K496" s="185"/>
      <c r="L496" s="185"/>
      <c r="M496" s="186"/>
      <c r="N496" s="187"/>
      <c r="O496" s="187"/>
      <c r="P496" s="186"/>
      <c r="Q496" s="186"/>
      <c r="R496" s="186"/>
      <c r="S496" s="187"/>
      <c r="T496" s="187"/>
      <c r="U496" s="186"/>
      <c r="V496" s="186"/>
      <c r="W496" s="187"/>
      <c r="X496" s="187"/>
      <c r="Y496" s="186"/>
      <c r="Z496" s="187"/>
      <c r="AA496" s="187"/>
      <c r="AB496" s="187"/>
      <c r="AC496" s="205"/>
    </row>
    <row r="497" spans="2:29" s="34" customFormat="1" ht="15.75" hidden="1" customHeight="1" x14ac:dyDescent="0.25">
      <c r="B497" s="683" t="s">
        <v>144</v>
      </c>
      <c r="C497" s="683"/>
      <c r="D497" s="179"/>
      <c r="E497" s="181" t="s">
        <v>13</v>
      </c>
      <c r="F497" s="181" t="s">
        <v>33</v>
      </c>
      <c r="G497" s="179"/>
      <c r="H497" s="178"/>
      <c r="I497" s="178"/>
      <c r="J497" s="288"/>
      <c r="K497" s="180"/>
      <c r="L497" s="180"/>
      <c r="M497" s="182" t="e">
        <f>SUM(M174+M175+M178+M188+M189+#REF!+M186+M185+M231+M236+M239+M244+M249+M250+M254+M256+M257+M258)</f>
        <v>#REF!</v>
      </c>
      <c r="N497" s="182" t="e">
        <f>SUM(N174+N175+N178+N188+N189+#REF!+N186+N185+N231+N236+N239+N244+N249+N250+N254+N256+N257+N258)</f>
        <v>#REF!</v>
      </c>
      <c r="O497" s="182" t="e">
        <f>SUM(O174+O175+O178+O188+O189+#REF!+O186+O185+O231+O236+O239+O244+O249+O250+O254+O256+O257+O258)</f>
        <v>#REF!</v>
      </c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205"/>
    </row>
    <row r="498" spans="2:29" s="34" customFormat="1" ht="15" hidden="1" customHeight="1" x14ac:dyDescent="0.25">
      <c r="B498" s="183" t="s">
        <v>145</v>
      </c>
      <c r="C498" s="184"/>
      <c r="D498" s="18"/>
      <c r="E498" s="19" t="s">
        <v>13</v>
      </c>
      <c r="F498" s="19" t="s">
        <v>12</v>
      </c>
      <c r="G498" s="18"/>
      <c r="H498" s="186"/>
      <c r="I498" s="186"/>
      <c r="J498" s="289"/>
      <c r="K498" s="185"/>
      <c r="L498" s="185"/>
      <c r="M498" s="186"/>
      <c r="N498" s="187"/>
      <c r="O498" s="187"/>
      <c r="P498" s="186"/>
      <c r="Q498" s="186"/>
      <c r="R498" s="186"/>
      <c r="S498" s="187"/>
      <c r="T498" s="187"/>
      <c r="U498" s="186"/>
      <c r="V498" s="186"/>
      <c r="W498" s="187"/>
      <c r="X498" s="187"/>
      <c r="Y498" s="186"/>
      <c r="Z498" s="187"/>
      <c r="AA498" s="187"/>
      <c r="AB498" s="187"/>
      <c r="AC498" s="205"/>
    </row>
    <row r="499" spans="2:29" s="34" customFormat="1" ht="15" hidden="1" customHeight="1" x14ac:dyDescent="0.25">
      <c r="B499" s="183" t="s">
        <v>146</v>
      </c>
      <c r="C499" s="184"/>
      <c r="D499" s="18"/>
      <c r="E499" s="19" t="s">
        <v>13</v>
      </c>
      <c r="F499" s="19" t="s">
        <v>15</v>
      </c>
      <c r="G499" s="18"/>
      <c r="H499" s="186"/>
      <c r="I499" s="186"/>
      <c r="J499" s="289"/>
      <c r="K499" s="185"/>
      <c r="L499" s="185"/>
      <c r="M499" s="186"/>
      <c r="N499" s="187"/>
      <c r="O499" s="187"/>
      <c r="P499" s="186"/>
      <c r="Q499" s="186"/>
      <c r="R499" s="186"/>
      <c r="S499" s="187"/>
      <c r="T499" s="187"/>
      <c r="U499" s="186"/>
      <c r="V499" s="186"/>
      <c r="W499" s="187"/>
      <c r="X499" s="187"/>
      <c r="Y499" s="186"/>
      <c r="Z499" s="187"/>
      <c r="AA499" s="187"/>
      <c r="AB499" s="187"/>
      <c r="AC499" s="205"/>
    </row>
    <row r="500" spans="2:29" s="34" customFormat="1" ht="15" hidden="1" customHeight="1" x14ac:dyDescent="0.25">
      <c r="B500" s="183" t="s">
        <v>147</v>
      </c>
      <c r="C500" s="184"/>
      <c r="D500" s="18"/>
      <c r="E500" s="19" t="s">
        <v>13</v>
      </c>
      <c r="F500" s="19" t="s">
        <v>7</v>
      </c>
      <c r="G500" s="18"/>
      <c r="H500" s="186"/>
      <c r="I500" s="186"/>
      <c r="J500" s="289"/>
      <c r="K500" s="185"/>
      <c r="L500" s="185"/>
      <c r="M500" s="186"/>
      <c r="N500" s="187"/>
      <c r="O500" s="187"/>
      <c r="P500" s="186"/>
      <c r="Q500" s="186"/>
      <c r="R500" s="186"/>
      <c r="S500" s="187"/>
      <c r="T500" s="187"/>
      <c r="U500" s="186"/>
      <c r="V500" s="186"/>
      <c r="W500" s="187"/>
      <c r="X500" s="187"/>
      <c r="Y500" s="186"/>
      <c r="Z500" s="187"/>
      <c r="AA500" s="187"/>
      <c r="AB500" s="187"/>
      <c r="AC500" s="205"/>
    </row>
    <row r="501" spans="2:29" s="34" customFormat="1" ht="15.75" hidden="1" customHeight="1" x14ac:dyDescent="0.25">
      <c r="B501" s="546" t="s">
        <v>148</v>
      </c>
      <c r="C501" s="189"/>
      <c r="D501" s="179"/>
      <c r="E501" s="181" t="s">
        <v>22</v>
      </c>
      <c r="F501" s="181" t="s">
        <v>33</v>
      </c>
      <c r="G501" s="179"/>
      <c r="H501" s="178"/>
      <c r="I501" s="178"/>
      <c r="J501" s="288"/>
      <c r="K501" s="180"/>
      <c r="L501" s="180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  <c r="AA501" s="178"/>
      <c r="AB501" s="178"/>
      <c r="AC501" s="205"/>
    </row>
    <row r="502" spans="2:29" s="34" customFormat="1" ht="15" hidden="1" customHeight="1" x14ac:dyDescent="0.25">
      <c r="B502" s="183" t="s">
        <v>149</v>
      </c>
      <c r="C502" s="184"/>
      <c r="D502" s="18"/>
      <c r="E502" s="19" t="s">
        <v>22</v>
      </c>
      <c r="F502" s="19" t="s">
        <v>13</v>
      </c>
      <c r="G502" s="18"/>
      <c r="H502" s="186"/>
      <c r="I502" s="186"/>
      <c r="J502" s="289"/>
      <c r="K502" s="185"/>
      <c r="L502" s="185"/>
      <c r="M502" s="186"/>
      <c r="N502" s="187"/>
      <c r="O502" s="187"/>
      <c r="P502" s="186"/>
      <c r="Q502" s="186"/>
      <c r="R502" s="186"/>
      <c r="S502" s="187"/>
      <c r="T502" s="187"/>
      <c r="U502" s="186"/>
      <c r="V502" s="186"/>
      <c r="W502" s="187"/>
      <c r="X502" s="187"/>
      <c r="Y502" s="186"/>
      <c r="Z502" s="187"/>
      <c r="AA502" s="187"/>
      <c r="AB502" s="187"/>
      <c r="AC502" s="205"/>
    </row>
    <row r="503" spans="2:29" s="34" customFormat="1" ht="15.75" hidden="1" customHeight="1" x14ac:dyDescent="0.25">
      <c r="B503" s="683" t="s">
        <v>150</v>
      </c>
      <c r="C503" s="683"/>
      <c r="D503" s="179"/>
      <c r="E503" s="181" t="s">
        <v>16</v>
      </c>
      <c r="F503" s="181" t="s">
        <v>33</v>
      </c>
      <c r="G503" s="179"/>
      <c r="H503" s="178"/>
      <c r="I503" s="178"/>
      <c r="J503" s="288"/>
      <c r="K503" s="180"/>
      <c r="L503" s="180"/>
      <c r="M503" s="182" t="e">
        <f>SUM(M58+M59+M64+M66+#REF!+M119+#REF!+#REF!+M227+#REF!+#REF!+#REF!+M273+#REF!+#REF!+M287+#REF!+M288+#REF!+#REF!+M293+#REF!+M294+#REF!+M295+M297+M299+M300+M301+M303+M318+M343+M356+M368+#REF!+#REF!+#REF!+#REF!+#REF!+M375+M379+M380+M381+M382+M383+M112+M106+#REF!)</f>
        <v>#REF!</v>
      </c>
      <c r="N503" s="182" t="e">
        <f>SUM(N58+N59+N64+N66+#REF!+N119+#REF!+#REF!+N227+#REF!+#REF!+#REF!+N273+#REF!+#REF!+N287+#REF!+N288+#REF!+#REF!+N293+#REF!+N294+#REF!+N295+N297+N299+N300+N301+N303+N318+N343+N356+N368+#REF!+#REF!+#REF!+#REF!+#REF!+N375+N379+N380+N381+N382+N383+N106+#REF!+#REF!)</f>
        <v>#REF!</v>
      </c>
      <c r="O503" s="182" t="e">
        <f>SUM(O58+O59+O64+O66+#REF!+O119+#REF!+#REF!+O227+#REF!+#REF!+#REF!+O273+#REF!+#REF!+O287+#REF!+O288+#REF!+#REF!+O293+#REF!+O294+#REF!+O295+O297+O299+O300+O301+O303+O318+O343+O356+O368+#REF!+#REF!+#REF!+#REF!+#REF!+O375+O379+O380+O381+O382+O383+O112+#REF!)</f>
        <v>#REF!</v>
      </c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  <c r="AA503" s="178"/>
      <c r="AB503" s="178"/>
      <c r="AC503" s="205"/>
    </row>
    <row r="504" spans="2:29" s="34" customFormat="1" ht="15" hidden="1" customHeight="1" x14ac:dyDescent="0.25">
      <c r="B504" s="183" t="s">
        <v>151</v>
      </c>
      <c r="C504" s="184"/>
      <c r="D504" s="18"/>
      <c r="E504" s="19" t="s">
        <v>16</v>
      </c>
      <c r="F504" s="19" t="s">
        <v>12</v>
      </c>
      <c r="G504" s="18"/>
      <c r="H504" s="186"/>
      <c r="I504" s="186"/>
      <c r="J504" s="289"/>
      <c r="K504" s="185"/>
      <c r="L504" s="185"/>
      <c r="M504" s="186"/>
      <c r="N504" s="187"/>
      <c r="O504" s="187"/>
      <c r="P504" s="186"/>
      <c r="Q504" s="186"/>
      <c r="R504" s="186"/>
      <c r="S504" s="187"/>
      <c r="T504" s="187"/>
      <c r="U504" s="186"/>
      <c r="V504" s="186"/>
      <c r="W504" s="187"/>
      <c r="X504" s="187"/>
      <c r="Y504" s="186"/>
      <c r="Z504" s="187"/>
      <c r="AA504" s="187"/>
      <c r="AB504" s="187"/>
      <c r="AC504" s="205"/>
    </row>
    <row r="505" spans="2:29" s="34" customFormat="1" ht="15" hidden="1" customHeight="1" x14ac:dyDescent="0.25">
      <c r="B505" s="183" t="s">
        <v>152</v>
      </c>
      <c r="C505" s="184"/>
      <c r="D505" s="18"/>
      <c r="E505" s="19" t="s">
        <v>16</v>
      </c>
      <c r="F505" s="19" t="s">
        <v>15</v>
      </c>
      <c r="G505" s="18"/>
      <c r="H505" s="186"/>
      <c r="I505" s="186"/>
      <c r="J505" s="289"/>
      <c r="K505" s="185"/>
      <c r="L505" s="185"/>
      <c r="M505" s="186"/>
      <c r="N505" s="187"/>
      <c r="O505" s="187"/>
      <c r="P505" s="186"/>
      <c r="Q505" s="186"/>
      <c r="R505" s="186"/>
      <c r="S505" s="187"/>
      <c r="T505" s="187"/>
      <c r="U505" s="186"/>
      <c r="V505" s="186"/>
      <c r="W505" s="187"/>
      <c r="X505" s="187"/>
      <c r="Y505" s="186"/>
      <c r="Z505" s="187"/>
      <c r="AA505" s="187"/>
      <c r="AB505" s="187"/>
      <c r="AC505" s="205"/>
    </row>
    <row r="506" spans="2:29" s="34" customFormat="1" ht="15" hidden="1" customHeight="1" x14ac:dyDescent="0.25">
      <c r="B506" s="183" t="s">
        <v>153</v>
      </c>
      <c r="C506" s="184"/>
      <c r="D506" s="18"/>
      <c r="E506" s="19" t="s">
        <v>16</v>
      </c>
      <c r="F506" s="19" t="s">
        <v>16</v>
      </c>
      <c r="G506" s="18"/>
      <c r="H506" s="186"/>
      <c r="I506" s="186"/>
      <c r="J506" s="289"/>
      <c r="K506" s="185"/>
      <c r="L506" s="185"/>
      <c r="M506" s="186"/>
      <c r="N506" s="187"/>
      <c r="O506" s="187"/>
      <c r="P506" s="186"/>
      <c r="Q506" s="186"/>
      <c r="R506" s="186"/>
      <c r="S506" s="187"/>
      <c r="T506" s="187"/>
      <c r="U506" s="186"/>
      <c r="V506" s="186"/>
      <c r="W506" s="187"/>
      <c r="X506" s="187"/>
      <c r="Y506" s="186"/>
      <c r="Z506" s="187"/>
      <c r="AA506" s="187"/>
      <c r="AB506" s="187"/>
      <c r="AC506" s="205"/>
    </row>
    <row r="507" spans="2:29" s="34" customFormat="1" ht="15" hidden="1" customHeight="1" x14ac:dyDescent="0.25">
      <c r="B507" s="183" t="s">
        <v>154</v>
      </c>
      <c r="C507" s="184"/>
      <c r="D507" s="18"/>
      <c r="E507" s="19" t="s">
        <v>16</v>
      </c>
      <c r="F507" s="19" t="s">
        <v>8</v>
      </c>
      <c r="G507" s="18"/>
      <c r="H507" s="186"/>
      <c r="I507" s="186"/>
      <c r="J507" s="289"/>
      <c r="K507" s="185"/>
      <c r="L507" s="185"/>
      <c r="M507" s="186"/>
      <c r="N507" s="187"/>
      <c r="O507" s="187"/>
      <c r="P507" s="186"/>
      <c r="Q507" s="186"/>
      <c r="R507" s="186"/>
      <c r="S507" s="187"/>
      <c r="T507" s="187"/>
      <c r="U507" s="186"/>
      <c r="V507" s="186"/>
      <c r="W507" s="187"/>
      <c r="X507" s="187"/>
      <c r="Y507" s="186"/>
      <c r="Z507" s="187"/>
      <c r="AA507" s="187"/>
      <c r="AB507" s="187"/>
      <c r="AC507" s="205"/>
    </row>
    <row r="508" spans="2:29" s="34" customFormat="1" ht="15.75" hidden="1" customHeight="1" x14ac:dyDescent="0.25">
      <c r="B508" s="683" t="s">
        <v>155</v>
      </c>
      <c r="C508" s="683"/>
      <c r="D508" s="179"/>
      <c r="E508" s="181" t="s">
        <v>19</v>
      </c>
      <c r="F508" s="181" t="s">
        <v>33</v>
      </c>
      <c r="G508" s="179"/>
      <c r="H508" s="178"/>
      <c r="I508" s="178"/>
      <c r="J508" s="288"/>
      <c r="K508" s="180"/>
      <c r="L508" s="180"/>
      <c r="M508" s="182" t="e">
        <f>SUM(M52+M57+M61+#REF!+#REF!+M63+#REF!+M78)</f>
        <v>#REF!</v>
      </c>
      <c r="N508" s="182" t="e">
        <f>SUM(N52+N57+N61+#REF!+#REF!+N63+#REF!+N78)</f>
        <v>#REF!</v>
      </c>
      <c r="O508" s="182" t="e">
        <f>SUM(O52+O57+O61+#REF!+#REF!+O63+#REF!+O78)</f>
        <v>#REF!</v>
      </c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  <c r="AA508" s="178"/>
      <c r="AB508" s="178"/>
      <c r="AC508" s="205"/>
    </row>
    <row r="509" spans="2:29" s="34" customFormat="1" ht="15" hidden="1" customHeight="1" x14ac:dyDescent="0.25">
      <c r="B509" s="183" t="s">
        <v>156</v>
      </c>
      <c r="C509" s="184"/>
      <c r="D509" s="18"/>
      <c r="E509" s="19" t="s">
        <v>19</v>
      </c>
      <c r="F509" s="19" t="s">
        <v>12</v>
      </c>
      <c r="G509" s="18"/>
      <c r="H509" s="186"/>
      <c r="I509" s="186"/>
      <c r="J509" s="289"/>
      <c r="K509" s="185"/>
      <c r="L509" s="185"/>
      <c r="M509" s="186"/>
      <c r="N509" s="187"/>
      <c r="O509" s="187"/>
      <c r="P509" s="186"/>
      <c r="Q509" s="186"/>
      <c r="R509" s="186"/>
      <c r="S509" s="187"/>
      <c r="T509" s="187"/>
      <c r="U509" s="186"/>
      <c r="V509" s="186"/>
      <c r="W509" s="187"/>
      <c r="X509" s="187"/>
      <c r="Y509" s="186"/>
      <c r="Z509" s="187"/>
      <c r="AA509" s="187"/>
      <c r="AB509" s="187"/>
      <c r="AC509" s="205"/>
    </row>
    <row r="510" spans="2:29" s="34" customFormat="1" ht="15.75" hidden="1" customHeight="1" x14ac:dyDescent="0.25">
      <c r="B510" s="683" t="s">
        <v>157</v>
      </c>
      <c r="C510" s="683"/>
      <c r="D510" s="179"/>
      <c r="E510" s="181" t="s">
        <v>8</v>
      </c>
      <c r="F510" s="181" t="s">
        <v>33</v>
      </c>
      <c r="G510" s="179"/>
      <c r="H510" s="178"/>
      <c r="I510" s="178"/>
      <c r="J510" s="288"/>
      <c r="K510" s="180"/>
      <c r="L510" s="180"/>
      <c r="M510" s="182"/>
      <c r="N510" s="182"/>
      <c r="O510" s="182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  <c r="AA510" s="178"/>
      <c r="AB510" s="178"/>
      <c r="AC510" s="205"/>
    </row>
    <row r="511" spans="2:29" s="34" customFormat="1" ht="15" hidden="1" customHeight="1" x14ac:dyDescent="0.25">
      <c r="B511" s="183" t="s">
        <v>158</v>
      </c>
      <c r="C511" s="184"/>
      <c r="D511" s="18"/>
      <c r="E511" s="19" t="s">
        <v>8</v>
      </c>
      <c r="F511" s="19" t="s">
        <v>12</v>
      </c>
      <c r="G511" s="18"/>
      <c r="H511" s="186"/>
      <c r="I511" s="186"/>
      <c r="J511" s="289"/>
      <c r="K511" s="185"/>
      <c r="L511" s="185"/>
      <c r="M511" s="186"/>
      <c r="N511" s="187"/>
      <c r="O511" s="187"/>
      <c r="P511" s="186"/>
      <c r="Q511" s="186"/>
      <c r="R511" s="186"/>
      <c r="S511" s="187"/>
      <c r="T511" s="187"/>
      <c r="U511" s="186"/>
      <c r="V511" s="186"/>
      <c r="W511" s="187"/>
      <c r="X511" s="187"/>
      <c r="Y511" s="186"/>
      <c r="Z511" s="187"/>
      <c r="AA511" s="187"/>
      <c r="AB511" s="187"/>
      <c r="AC511" s="205"/>
    </row>
    <row r="512" spans="2:29" s="34" customFormat="1" ht="15" hidden="1" customHeight="1" x14ac:dyDescent="0.25">
      <c r="B512" s="183" t="s">
        <v>159</v>
      </c>
      <c r="C512" s="184"/>
      <c r="D512" s="18"/>
      <c r="E512" s="19" t="s">
        <v>8</v>
      </c>
      <c r="F512" s="19" t="s">
        <v>15</v>
      </c>
      <c r="G512" s="18"/>
      <c r="H512" s="186"/>
      <c r="I512" s="186"/>
      <c r="J512" s="289"/>
      <c r="K512" s="185"/>
      <c r="L512" s="185"/>
      <c r="M512" s="186"/>
      <c r="N512" s="187"/>
      <c r="O512" s="187"/>
      <c r="P512" s="186"/>
      <c r="Q512" s="186"/>
      <c r="R512" s="186"/>
      <c r="S512" s="187"/>
      <c r="T512" s="187"/>
      <c r="U512" s="186"/>
      <c r="V512" s="186"/>
      <c r="W512" s="187"/>
      <c r="X512" s="187"/>
      <c r="Y512" s="186"/>
      <c r="Z512" s="187"/>
      <c r="AA512" s="187"/>
      <c r="AB512" s="187"/>
      <c r="AC512" s="205"/>
    </row>
    <row r="513" spans="2:29" s="34" customFormat="1" ht="15" hidden="1" customHeight="1" x14ac:dyDescent="0.25">
      <c r="B513" s="183" t="s">
        <v>176</v>
      </c>
      <c r="C513" s="184"/>
      <c r="D513" s="18"/>
      <c r="E513" s="19" t="s">
        <v>8</v>
      </c>
      <c r="F513" s="19" t="s">
        <v>16</v>
      </c>
      <c r="G513" s="18"/>
      <c r="H513" s="186"/>
      <c r="I513" s="186"/>
      <c r="J513" s="289"/>
      <c r="K513" s="185"/>
      <c r="L513" s="185"/>
      <c r="M513" s="186"/>
      <c r="N513" s="187"/>
      <c r="O513" s="187"/>
      <c r="P513" s="186"/>
      <c r="Q513" s="186"/>
      <c r="R513" s="186"/>
      <c r="S513" s="187"/>
      <c r="T513" s="187"/>
      <c r="U513" s="186"/>
      <c r="V513" s="186"/>
      <c r="W513" s="187"/>
      <c r="X513" s="187"/>
      <c r="Y513" s="186"/>
      <c r="Z513" s="187"/>
      <c r="AA513" s="187"/>
      <c r="AB513" s="187"/>
      <c r="AC513" s="205"/>
    </row>
    <row r="514" spans="2:29" s="34" customFormat="1" ht="15" hidden="1" customHeight="1" x14ac:dyDescent="0.25">
      <c r="B514" s="183" t="s">
        <v>160</v>
      </c>
      <c r="C514" s="184"/>
      <c r="D514" s="18"/>
      <c r="E514" s="19" t="s">
        <v>8</v>
      </c>
      <c r="F514" s="19" t="s">
        <v>8</v>
      </c>
      <c r="G514" s="18"/>
      <c r="H514" s="186"/>
      <c r="I514" s="186"/>
      <c r="J514" s="289"/>
      <c r="K514" s="185"/>
      <c r="L514" s="185"/>
      <c r="M514" s="186"/>
      <c r="N514" s="187"/>
      <c r="O514" s="187"/>
      <c r="P514" s="186"/>
      <c r="Q514" s="186"/>
      <c r="R514" s="186"/>
      <c r="S514" s="187"/>
      <c r="T514" s="187"/>
      <c r="U514" s="186"/>
      <c r="V514" s="186"/>
      <c r="W514" s="187"/>
      <c r="X514" s="187"/>
      <c r="Y514" s="186"/>
      <c r="Z514" s="187"/>
      <c r="AA514" s="187"/>
      <c r="AB514" s="187"/>
      <c r="AC514" s="205"/>
    </row>
    <row r="515" spans="2:29" s="34" customFormat="1" ht="15.75" hidden="1" customHeight="1" x14ac:dyDescent="0.25">
      <c r="B515" s="683" t="s">
        <v>161</v>
      </c>
      <c r="C515" s="683"/>
      <c r="D515" s="179"/>
      <c r="E515" s="181" t="s">
        <v>17</v>
      </c>
      <c r="F515" s="181" t="s">
        <v>33</v>
      </c>
      <c r="G515" s="179"/>
      <c r="H515" s="178"/>
      <c r="I515" s="178"/>
      <c r="J515" s="288"/>
      <c r="K515" s="180"/>
      <c r="L515" s="180"/>
      <c r="M515" s="182" t="e">
        <f>SUM(M36+M164+M166+#REF!+M298)</f>
        <v>#REF!</v>
      </c>
      <c r="N515" s="182" t="e">
        <f>SUM(N36+N164+N166+#REF!+N298)</f>
        <v>#REF!</v>
      </c>
      <c r="O515" s="182" t="e">
        <f>SUM(O36+O164+O166+#REF!+O298)</f>
        <v>#REF!</v>
      </c>
      <c r="P515" s="182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205"/>
    </row>
    <row r="516" spans="2:29" s="34" customFormat="1" ht="15" hidden="1" customHeight="1" x14ac:dyDescent="0.25">
      <c r="B516" s="183" t="s">
        <v>162</v>
      </c>
      <c r="C516" s="184"/>
      <c r="D516" s="18"/>
      <c r="E516" s="19" t="s">
        <v>17</v>
      </c>
      <c r="F516" s="19" t="s">
        <v>12</v>
      </c>
      <c r="G516" s="18"/>
      <c r="H516" s="186"/>
      <c r="I516" s="186"/>
      <c r="J516" s="289"/>
      <c r="K516" s="185"/>
      <c r="L516" s="185"/>
      <c r="M516" s="186"/>
      <c r="N516" s="187"/>
      <c r="O516" s="187"/>
      <c r="P516" s="186"/>
      <c r="Q516" s="186"/>
      <c r="R516" s="186"/>
      <c r="S516" s="187"/>
      <c r="T516" s="187"/>
      <c r="U516" s="186"/>
      <c r="V516" s="186"/>
      <c r="W516" s="187"/>
      <c r="X516" s="187"/>
      <c r="Y516" s="186"/>
      <c r="Z516" s="187"/>
      <c r="AA516" s="187"/>
      <c r="AB516" s="187"/>
      <c r="AC516" s="205"/>
    </row>
    <row r="517" spans="2:29" s="34" customFormat="1" ht="15" hidden="1" customHeight="1" x14ac:dyDescent="0.25">
      <c r="B517" s="183" t="s">
        <v>163</v>
      </c>
      <c r="C517" s="184"/>
      <c r="D517" s="18"/>
      <c r="E517" s="19" t="s">
        <v>17</v>
      </c>
      <c r="F517" s="19" t="s">
        <v>7</v>
      </c>
      <c r="G517" s="18"/>
      <c r="H517" s="186"/>
      <c r="I517" s="186"/>
      <c r="J517" s="289"/>
      <c r="K517" s="185"/>
      <c r="L517" s="185"/>
      <c r="M517" s="186"/>
      <c r="N517" s="187"/>
      <c r="O517" s="187"/>
      <c r="P517" s="186"/>
      <c r="Q517" s="186"/>
      <c r="R517" s="186"/>
      <c r="S517" s="187"/>
      <c r="T517" s="187"/>
      <c r="U517" s="186"/>
      <c r="V517" s="186"/>
      <c r="W517" s="187"/>
      <c r="X517" s="187"/>
      <c r="Y517" s="186"/>
      <c r="Z517" s="187"/>
      <c r="AA517" s="187"/>
      <c r="AB517" s="187"/>
      <c r="AC517" s="205"/>
    </row>
    <row r="518" spans="2:29" s="34" customFormat="1" ht="15" hidden="1" customHeight="1" x14ac:dyDescent="0.25">
      <c r="B518" s="183" t="s">
        <v>164</v>
      </c>
      <c r="C518" s="184"/>
      <c r="D518" s="18"/>
      <c r="E518" s="19" t="s">
        <v>17</v>
      </c>
      <c r="F518" s="19" t="s">
        <v>11</v>
      </c>
      <c r="G518" s="18"/>
      <c r="H518" s="186"/>
      <c r="I518" s="186"/>
      <c r="J518" s="289"/>
      <c r="K518" s="185"/>
      <c r="L518" s="185"/>
      <c r="M518" s="186"/>
      <c r="N518" s="187"/>
      <c r="O518" s="187"/>
      <c r="P518" s="186"/>
      <c r="Q518" s="186"/>
      <c r="R518" s="186"/>
      <c r="S518" s="187"/>
      <c r="T518" s="187"/>
      <c r="U518" s="186"/>
      <c r="V518" s="186"/>
      <c r="W518" s="187"/>
      <c r="X518" s="187"/>
      <c r="Y518" s="186"/>
      <c r="Z518" s="187"/>
      <c r="AA518" s="187"/>
      <c r="AB518" s="187"/>
      <c r="AC518" s="205"/>
    </row>
    <row r="519" spans="2:29" s="34" customFormat="1" ht="15" hidden="1" customHeight="1" x14ac:dyDescent="0.25">
      <c r="B519" s="183" t="s">
        <v>165</v>
      </c>
      <c r="C519" s="184"/>
      <c r="D519" s="18"/>
      <c r="E519" s="19" t="s">
        <v>17</v>
      </c>
      <c r="F519" s="19" t="s">
        <v>22</v>
      </c>
      <c r="G519" s="18"/>
      <c r="H519" s="186"/>
      <c r="I519" s="186"/>
      <c r="J519" s="289"/>
      <c r="K519" s="185"/>
      <c r="L519" s="185"/>
      <c r="M519" s="186"/>
      <c r="N519" s="187"/>
      <c r="O519" s="187"/>
      <c r="P519" s="186"/>
      <c r="Q519" s="186"/>
      <c r="R519" s="186"/>
      <c r="S519" s="187"/>
      <c r="T519" s="187"/>
      <c r="U519" s="186"/>
      <c r="V519" s="186"/>
      <c r="W519" s="187"/>
      <c r="X519" s="187"/>
      <c r="Y519" s="186"/>
      <c r="Z519" s="187"/>
      <c r="AA519" s="187"/>
      <c r="AB519" s="187"/>
      <c r="AC519" s="205"/>
    </row>
    <row r="520" spans="2:29" s="34" customFormat="1" ht="15.75" hidden="1" customHeight="1" x14ac:dyDescent="0.25">
      <c r="B520" s="683" t="s">
        <v>166</v>
      </c>
      <c r="C520" s="683"/>
      <c r="D520" s="179"/>
      <c r="E520" s="181" t="s">
        <v>20</v>
      </c>
      <c r="F520" s="181" t="s">
        <v>33</v>
      </c>
      <c r="G520" s="179"/>
      <c r="H520" s="178"/>
      <c r="I520" s="178"/>
      <c r="J520" s="288"/>
      <c r="K520" s="180"/>
      <c r="L520" s="180"/>
      <c r="M520" s="182" t="e">
        <f>SUM(M107+M113+M114+M129+M133+M141+#REF!)</f>
        <v>#REF!</v>
      </c>
      <c r="N520" s="182" t="e">
        <f>SUM(N107+N113+N114+N129+N133+N141+#REF!)</f>
        <v>#REF!</v>
      </c>
      <c r="O520" s="182" t="e">
        <f>SUM(O107+O113+O114+O129+O133+O141+#REF!)</f>
        <v>#REF!</v>
      </c>
      <c r="P520" s="178"/>
      <c r="Q520" s="178"/>
      <c r="R520" s="178"/>
      <c r="S520" s="178"/>
      <c r="T520" s="178"/>
      <c r="U520" s="178"/>
      <c r="V520" s="178"/>
      <c r="W520" s="178"/>
      <c r="X520" s="178"/>
      <c r="Y520" s="178"/>
      <c r="Z520" s="178"/>
      <c r="AA520" s="178"/>
      <c r="AB520" s="178"/>
      <c r="AC520" s="205"/>
    </row>
    <row r="521" spans="2:29" s="34" customFormat="1" ht="15" hidden="1" customHeight="1" x14ac:dyDescent="0.25">
      <c r="B521" s="183" t="s">
        <v>167</v>
      </c>
      <c r="C521" s="184"/>
      <c r="D521" s="18"/>
      <c r="E521" s="19" t="s">
        <v>20</v>
      </c>
      <c r="F521" s="19" t="s">
        <v>12</v>
      </c>
      <c r="G521" s="18"/>
      <c r="H521" s="186"/>
      <c r="I521" s="186"/>
      <c r="J521" s="289"/>
      <c r="K521" s="185"/>
      <c r="L521" s="185"/>
      <c r="M521" s="186"/>
      <c r="N521" s="187"/>
      <c r="O521" s="187"/>
      <c r="P521" s="186"/>
      <c r="Q521" s="186"/>
      <c r="R521" s="186"/>
      <c r="S521" s="187"/>
      <c r="T521" s="187"/>
      <c r="U521" s="186"/>
      <c r="V521" s="186"/>
      <c r="W521" s="187"/>
      <c r="X521" s="187"/>
      <c r="Y521" s="186"/>
      <c r="Z521" s="187"/>
      <c r="AA521" s="187"/>
      <c r="AB521" s="187"/>
      <c r="AC521" s="205"/>
    </row>
    <row r="522" spans="2:29" s="34" customFormat="1" ht="15" hidden="1" customHeight="1" x14ac:dyDescent="0.25">
      <c r="B522" s="183" t="s">
        <v>168</v>
      </c>
      <c r="C522" s="184"/>
      <c r="D522" s="18"/>
      <c r="E522" s="19" t="s">
        <v>20</v>
      </c>
      <c r="F522" s="19" t="s">
        <v>15</v>
      </c>
      <c r="G522" s="18"/>
      <c r="H522" s="186"/>
      <c r="I522" s="186"/>
      <c r="J522" s="289"/>
      <c r="K522" s="185"/>
      <c r="L522" s="185"/>
      <c r="M522" s="186"/>
      <c r="N522" s="187"/>
      <c r="O522" s="187"/>
      <c r="P522" s="186"/>
      <c r="Q522" s="186"/>
      <c r="R522" s="186"/>
      <c r="S522" s="187"/>
      <c r="T522" s="187"/>
      <c r="U522" s="186"/>
      <c r="V522" s="186"/>
      <c r="W522" s="187"/>
      <c r="X522" s="187"/>
      <c r="Y522" s="186"/>
      <c r="Z522" s="187"/>
      <c r="AA522" s="187"/>
      <c r="AB522" s="187"/>
      <c r="AC522" s="205"/>
    </row>
    <row r="523" spans="2:29" s="34" customFormat="1" ht="15" hidden="1" customHeight="1" x14ac:dyDescent="0.25">
      <c r="B523" s="183" t="s">
        <v>169</v>
      </c>
      <c r="C523" s="184"/>
      <c r="D523" s="18"/>
      <c r="E523" s="19" t="s">
        <v>20</v>
      </c>
      <c r="F523" s="19" t="s">
        <v>13</v>
      </c>
      <c r="G523" s="18"/>
      <c r="H523" s="186"/>
      <c r="I523" s="186"/>
      <c r="J523" s="289"/>
      <c r="K523" s="185"/>
      <c r="L523" s="185"/>
      <c r="M523" s="186"/>
      <c r="N523" s="187"/>
      <c r="O523" s="187"/>
      <c r="P523" s="186"/>
      <c r="Q523" s="186"/>
      <c r="R523" s="186"/>
      <c r="S523" s="187"/>
      <c r="T523" s="187"/>
      <c r="U523" s="186"/>
      <c r="V523" s="186"/>
      <c r="W523" s="187"/>
      <c r="X523" s="187"/>
      <c r="Y523" s="186"/>
      <c r="Z523" s="187"/>
      <c r="AA523" s="187"/>
      <c r="AB523" s="187"/>
      <c r="AC523" s="205"/>
    </row>
    <row r="524" spans="2:29" s="34" customFormat="1" ht="15.75" hidden="1" customHeight="1" x14ac:dyDescent="0.25">
      <c r="B524" s="683" t="s">
        <v>170</v>
      </c>
      <c r="C524" s="683"/>
      <c r="D524" s="179"/>
      <c r="E524" s="181" t="s">
        <v>14</v>
      </c>
      <c r="F524" s="181" t="s">
        <v>33</v>
      </c>
      <c r="G524" s="179"/>
      <c r="H524" s="178"/>
      <c r="I524" s="178"/>
      <c r="J524" s="288"/>
      <c r="K524" s="180"/>
      <c r="L524" s="180"/>
      <c r="M524" s="182" t="e">
        <f>SUM(M102+M103+M226+#REF!)</f>
        <v>#REF!</v>
      </c>
      <c r="N524" s="182" t="e">
        <f>SUM(N102+N103+N226+#REF!)</f>
        <v>#REF!</v>
      </c>
      <c r="O524" s="182" t="e">
        <f>SUM(O102+O103+O226+#REF!)</f>
        <v>#REF!</v>
      </c>
      <c r="P524" s="182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  <c r="AA524" s="178"/>
      <c r="AB524" s="178"/>
      <c r="AC524" s="205"/>
    </row>
    <row r="525" spans="2:29" s="34" customFormat="1" ht="15" hidden="1" customHeight="1" x14ac:dyDescent="0.25">
      <c r="B525" s="183" t="s">
        <v>171</v>
      </c>
      <c r="C525" s="184"/>
      <c r="D525" s="18"/>
      <c r="E525" s="19" t="s">
        <v>14</v>
      </c>
      <c r="F525" s="19" t="s">
        <v>15</v>
      </c>
      <c r="G525" s="18"/>
      <c r="H525" s="186"/>
      <c r="I525" s="186"/>
      <c r="J525" s="289"/>
      <c r="K525" s="185"/>
      <c r="L525" s="185"/>
      <c r="M525" s="186"/>
      <c r="N525" s="187"/>
      <c r="O525" s="187"/>
      <c r="P525" s="186"/>
      <c r="Q525" s="186"/>
      <c r="R525" s="186"/>
      <c r="S525" s="187"/>
      <c r="T525" s="187"/>
      <c r="U525" s="186"/>
      <c r="V525" s="186"/>
      <c r="W525" s="187"/>
      <c r="X525" s="187"/>
      <c r="Y525" s="186"/>
      <c r="Z525" s="187"/>
      <c r="AA525" s="187"/>
      <c r="AB525" s="187"/>
      <c r="AC525" s="205"/>
    </row>
    <row r="526" spans="2:29" s="34" customFormat="1" ht="15" hidden="1" customHeight="1" x14ac:dyDescent="0.25">
      <c r="B526" s="95" t="s">
        <v>172</v>
      </c>
      <c r="C526" s="184"/>
      <c r="D526" s="18"/>
      <c r="E526" s="19" t="s">
        <v>14</v>
      </c>
      <c r="F526" s="19" t="s">
        <v>11</v>
      </c>
      <c r="G526" s="18"/>
      <c r="H526" s="186"/>
      <c r="I526" s="186"/>
      <c r="J526" s="289"/>
      <c r="K526" s="185"/>
      <c r="L526" s="185"/>
      <c r="M526" s="186"/>
      <c r="N526" s="187"/>
      <c r="O526" s="187"/>
      <c r="P526" s="186"/>
      <c r="Q526" s="186"/>
      <c r="R526" s="186"/>
      <c r="S526" s="187"/>
      <c r="T526" s="187"/>
      <c r="U526" s="186"/>
      <c r="V526" s="186"/>
      <c r="W526" s="187"/>
      <c r="X526" s="187"/>
      <c r="Y526" s="186"/>
      <c r="Z526" s="187"/>
      <c r="AA526" s="187"/>
      <c r="AB526" s="187"/>
      <c r="AC526" s="205"/>
    </row>
    <row r="527" spans="2:29" s="34" customFormat="1" ht="15.75" hidden="1" customHeight="1" x14ac:dyDescent="0.25">
      <c r="B527" s="683" t="s">
        <v>173</v>
      </c>
      <c r="C527" s="683"/>
      <c r="D527" s="179"/>
      <c r="E527" s="181" t="s">
        <v>21</v>
      </c>
      <c r="F527" s="181" t="s">
        <v>33</v>
      </c>
      <c r="G527" s="179"/>
      <c r="H527" s="178"/>
      <c r="I527" s="178"/>
      <c r="J527" s="288"/>
      <c r="K527" s="180"/>
      <c r="L527" s="180"/>
      <c r="M527" s="182">
        <f>SUM(M48)</f>
        <v>0</v>
      </c>
      <c r="N527" s="182">
        <f>SUM(N48)</f>
        <v>0</v>
      </c>
      <c r="O527" s="182">
        <f>SUM(O48)</f>
        <v>0</v>
      </c>
      <c r="P527" s="178"/>
      <c r="Q527" s="178"/>
      <c r="R527" s="178"/>
      <c r="S527" s="178"/>
      <c r="T527" s="178"/>
      <c r="U527" s="178"/>
      <c r="V527" s="178"/>
      <c r="W527" s="178"/>
      <c r="X527" s="178"/>
      <c r="Y527" s="178"/>
      <c r="Z527" s="178"/>
      <c r="AA527" s="178"/>
      <c r="AB527" s="178"/>
      <c r="AC527" s="205"/>
    </row>
    <row r="528" spans="2:29" s="34" customFormat="1" ht="20.25" hidden="1" customHeight="1" x14ac:dyDescent="0.25">
      <c r="B528" s="190" t="s">
        <v>174</v>
      </c>
      <c r="C528" s="191"/>
      <c r="D528" s="192"/>
      <c r="E528" s="193" t="s">
        <v>21</v>
      </c>
      <c r="F528" s="193" t="s">
        <v>12</v>
      </c>
      <c r="G528" s="192"/>
      <c r="H528" s="195"/>
      <c r="I528" s="195"/>
      <c r="J528" s="290"/>
      <c r="K528" s="194"/>
      <c r="L528" s="194"/>
      <c r="M528" s="195"/>
      <c r="N528" s="196"/>
      <c r="O528" s="196"/>
      <c r="P528" s="195"/>
      <c r="Q528" s="195"/>
      <c r="R528" s="195"/>
      <c r="S528" s="196"/>
      <c r="T528" s="196"/>
      <c r="U528" s="195"/>
      <c r="V528" s="195"/>
      <c r="W528" s="196"/>
      <c r="X528" s="196"/>
      <c r="Y528" s="195"/>
      <c r="Z528" s="196"/>
      <c r="AA528" s="196"/>
      <c r="AB528" s="196"/>
      <c r="AC528" s="205"/>
    </row>
    <row r="529" spans="1:29" s="113" customFormat="1" ht="20.25" hidden="1" customHeight="1" x14ac:dyDescent="0.25">
      <c r="B529" s="198"/>
      <c r="C529" s="199"/>
      <c r="D529" s="200"/>
      <c r="E529" s="201"/>
      <c r="F529" s="201"/>
      <c r="G529" s="200"/>
      <c r="H529" s="203"/>
      <c r="I529" s="203"/>
      <c r="J529" s="291"/>
      <c r="K529" s="202"/>
      <c r="L529" s="202"/>
      <c r="M529" s="203"/>
      <c r="N529" s="204"/>
      <c r="O529" s="204"/>
      <c r="P529" s="203"/>
      <c r="Q529" s="203"/>
      <c r="R529" s="203"/>
      <c r="S529" s="204"/>
      <c r="T529" s="204"/>
      <c r="U529" s="203"/>
      <c r="V529" s="203"/>
      <c r="W529" s="204"/>
      <c r="X529" s="204"/>
      <c r="Y529" s="203"/>
      <c r="Z529" s="204"/>
      <c r="AA529" s="204"/>
      <c r="AB529" s="204"/>
      <c r="AC529" s="206"/>
    </row>
    <row r="530" spans="1:29" s="90" customFormat="1" ht="24.75" hidden="1" customHeight="1" x14ac:dyDescent="0.25">
      <c r="A530" s="86"/>
      <c r="B530" s="87" t="s">
        <v>208</v>
      </c>
      <c r="C530" s="87"/>
      <c r="D530" s="88"/>
      <c r="E530" s="88"/>
      <c r="F530" s="88"/>
      <c r="G530" s="88"/>
      <c r="H530" s="273">
        <f t="shared" ref="H530:R530" si="137">SUM(H39+H40+H144+H143+H288+H289+H416+H417+H418+H424+H425+H388+H389)</f>
        <v>285566.30000000005</v>
      </c>
      <c r="I530" s="273">
        <f t="shared" si="137"/>
        <v>29084.7</v>
      </c>
      <c r="J530" s="157">
        <f t="shared" si="137"/>
        <v>280563.59999999998</v>
      </c>
      <c r="K530" s="89">
        <f t="shared" si="137"/>
        <v>286390.2</v>
      </c>
      <c r="L530" s="89">
        <f t="shared" si="137"/>
        <v>0</v>
      </c>
      <c r="M530" s="156">
        <f t="shared" si="137"/>
        <v>284794</v>
      </c>
      <c r="N530" s="89">
        <f t="shared" si="137"/>
        <v>284794</v>
      </c>
      <c r="O530" s="89">
        <f t="shared" si="137"/>
        <v>0</v>
      </c>
      <c r="P530" s="156">
        <f t="shared" si="137"/>
        <v>280457.59999999998</v>
      </c>
      <c r="Q530" s="156">
        <f t="shared" si="137"/>
        <v>239189.8</v>
      </c>
      <c r="R530" s="273">
        <f t="shared" si="137"/>
        <v>30456.600000000002</v>
      </c>
      <c r="S530" s="273">
        <v>292205.40000000002</v>
      </c>
      <c r="T530" s="273">
        <f t="shared" ref="T530:AA530" si="138">SUM(T39+T40+T144+T143+T288+T289+T416+T417+T418+T424+T425+T388+T389)</f>
        <v>0</v>
      </c>
      <c r="U530" s="273">
        <f t="shared" si="138"/>
        <v>280457.59999999998</v>
      </c>
      <c r="V530" s="273">
        <f t="shared" si="138"/>
        <v>30456.600000000002</v>
      </c>
      <c r="W530" s="273">
        <f t="shared" si="138"/>
        <v>30456.600000000002</v>
      </c>
      <c r="X530" s="273">
        <f t="shared" si="138"/>
        <v>0</v>
      </c>
      <c r="Y530" s="273">
        <f t="shared" si="138"/>
        <v>280457.59999999998</v>
      </c>
      <c r="Z530" s="273">
        <f t="shared" si="138"/>
        <v>30456.600000000002</v>
      </c>
      <c r="AA530" s="273">
        <f t="shared" si="138"/>
        <v>0</v>
      </c>
      <c r="AB530" s="197" t="e">
        <f>SUM(#REF!+AB143+AB288+AB416+AB417+AB418+#REF!+AB424+AB425+#REF!+#REF!+#REF!)</f>
        <v>#REF!</v>
      </c>
      <c r="AC530" s="207"/>
    </row>
    <row r="531" spans="1:29" s="90" customFormat="1" ht="24.75" hidden="1" customHeight="1" x14ac:dyDescent="0.25">
      <c r="A531" s="86"/>
      <c r="B531" s="87" t="s">
        <v>597</v>
      </c>
      <c r="C531" s="87"/>
      <c r="D531" s="88"/>
      <c r="E531" s="88"/>
      <c r="F531" s="88"/>
      <c r="G531" s="88"/>
      <c r="H531" s="273">
        <v>1953.1</v>
      </c>
      <c r="I531" s="273"/>
      <c r="J531" s="157">
        <v>1953.1</v>
      </c>
      <c r="K531" s="89"/>
      <c r="L531" s="89"/>
      <c r="M531" s="156"/>
      <c r="N531" s="89"/>
      <c r="O531" s="89"/>
      <c r="P531" s="156">
        <v>1492.5</v>
      </c>
      <c r="Q531" s="156"/>
      <c r="R531" s="273">
        <v>1492.5</v>
      </c>
      <c r="S531" s="89"/>
      <c r="T531" s="89"/>
      <c r="U531" s="273">
        <v>1492.5</v>
      </c>
      <c r="V531" s="89"/>
      <c r="W531" s="89"/>
      <c r="X531" s="89"/>
      <c r="Y531" s="273">
        <v>1492.5</v>
      </c>
      <c r="Z531" s="89"/>
      <c r="AA531" s="89"/>
      <c r="AB531" s="197"/>
      <c r="AC531" s="207"/>
    </row>
    <row r="532" spans="1:29" s="90" customFormat="1" ht="24.75" hidden="1" customHeight="1" x14ac:dyDescent="0.35">
      <c r="A532" s="86"/>
      <c r="B532" s="276" t="s">
        <v>429</v>
      </c>
      <c r="C532" s="87"/>
      <c r="D532" s="88"/>
      <c r="E532" s="88"/>
      <c r="F532" s="88"/>
      <c r="G532" s="88"/>
      <c r="H532" s="273">
        <f>SUM(H530-H531)</f>
        <v>283613.20000000007</v>
      </c>
      <c r="I532" s="273">
        <f>SUM(I530-I531)</f>
        <v>29084.7</v>
      </c>
      <c r="J532" s="157">
        <f>SUM(J530-J531)</f>
        <v>278610.5</v>
      </c>
      <c r="K532" s="157">
        <f t="shared" ref="K532:P532" si="139">SUM(K530-K531)</f>
        <v>286390.2</v>
      </c>
      <c r="L532" s="157">
        <f t="shared" si="139"/>
        <v>0</v>
      </c>
      <c r="M532" s="157">
        <f t="shared" si="139"/>
        <v>284794</v>
      </c>
      <c r="N532" s="157">
        <f t="shared" si="139"/>
        <v>284794</v>
      </c>
      <c r="O532" s="157">
        <f t="shared" si="139"/>
        <v>0</v>
      </c>
      <c r="P532" s="157">
        <f t="shared" si="139"/>
        <v>278965.09999999998</v>
      </c>
      <c r="Q532" s="156"/>
      <c r="R532" s="273">
        <f>SUM(R530-R531)</f>
        <v>28964.100000000002</v>
      </c>
      <c r="S532" s="89"/>
      <c r="T532" s="89"/>
      <c r="U532" s="273">
        <f>SUM(U530-U531)</f>
        <v>278965.09999999998</v>
      </c>
      <c r="V532" s="89"/>
      <c r="W532" s="89"/>
      <c r="X532" s="89"/>
      <c r="Y532" s="273">
        <f>SUM(Y530-Y531)</f>
        <v>278965.09999999998</v>
      </c>
      <c r="Z532" s="89"/>
      <c r="AA532" s="89"/>
      <c r="AB532" s="197"/>
      <c r="AC532" s="207"/>
    </row>
    <row r="533" spans="1:29" s="92" customFormat="1" ht="32.25" hidden="1" customHeight="1" x14ac:dyDescent="0.25">
      <c r="A533" s="91"/>
      <c r="B533" s="87" t="s">
        <v>209</v>
      </c>
      <c r="C533" s="87"/>
      <c r="D533" s="88"/>
      <c r="E533" s="88"/>
      <c r="F533" s="88"/>
      <c r="G533" s="88"/>
      <c r="H533" s="273">
        <v>334929.90000000002</v>
      </c>
      <c r="I533" s="273">
        <v>334929.90000000002</v>
      </c>
      <c r="J533" s="157">
        <v>338806.7</v>
      </c>
      <c r="K533" s="89"/>
      <c r="L533" s="89"/>
      <c r="M533" s="156"/>
      <c r="N533" s="89"/>
      <c r="O533" s="89"/>
      <c r="P533" s="156">
        <v>338806.7</v>
      </c>
      <c r="Q533" s="156">
        <v>334930.90000000002</v>
      </c>
      <c r="R533" s="157">
        <v>338806.7</v>
      </c>
      <c r="S533" s="89"/>
      <c r="T533" s="89"/>
      <c r="U533" s="157">
        <v>338806.7</v>
      </c>
      <c r="V533" s="157">
        <v>338806.7</v>
      </c>
      <c r="W533" s="157">
        <v>338806.7</v>
      </c>
      <c r="X533" s="89"/>
      <c r="Y533" s="273">
        <v>334929.90000000002</v>
      </c>
      <c r="Z533" s="89">
        <v>334929.90000000002</v>
      </c>
      <c r="AA533" s="89"/>
      <c r="AB533" s="89"/>
      <c r="AC533" s="208"/>
    </row>
    <row r="534" spans="1:29" s="92" customFormat="1" ht="23.25" hidden="1" customHeight="1" outlineLevel="1" x14ac:dyDescent="0.25">
      <c r="A534" s="91"/>
      <c r="B534" s="259" t="s">
        <v>416</v>
      </c>
      <c r="C534" s="259"/>
      <c r="D534" s="260"/>
      <c r="E534" s="260"/>
      <c r="F534" s="260"/>
      <c r="G534" s="260"/>
      <c r="H534" s="274">
        <f>SUM(H429+H427+H422+H421+H419+H392+H391+H292+H291+H290+H147+H146+H43+H42+H41)</f>
        <v>8649.9</v>
      </c>
      <c r="I534" s="274">
        <f>SUM(I429+I427+I422+I421+I419+I392+I391+I292+I291+I290+I147+I146+I43+I42+I41)</f>
        <v>2311.6999999999998</v>
      </c>
      <c r="J534" s="292">
        <f>SUM(J429+J427+J422+J421+J419+J392+J391+J292+J291+J290+J147+J146+J43+J42+J41)</f>
        <v>5813.9000000000005</v>
      </c>
      <c r="K534" s="261"/>
      <c r="L534" s="261"/>
      <c r="M534" s="262"/>
      <c r="N534" s="261"/>
      <c r="O534" s="261"/>
      <c r="P534" s="262">
        <f>SUM(P429+P427+P422+P421+P419+P392+P391+P292+P291+P290+P147+P146+P43+P42+P41)</f>
        <v>9705.9999999999982</v>
      </c>
      <c r="Q534" s="262">
        <f>SUM(Q429+Q427+Q422+Q421+Q419+Q392+Q391+Q292+Q291+Q290+Q147+Q146+Q43+Q42+Q41)</f>
        <v>8576</v>
      </c>
      <c r="R534" s="274">
        <f>SUM(R429+R427+R422+R421+R419+R392+R391+R292+R291+R290+R147+R146+R43+R42+R41)</f>
        <v>1973.6</v>
      </c>
      <c r="S534" s="262"/>
      <c r="T534" s="262">
        <f t="shared" ref="T534:AA534" si="140">SUM(T429+T427+T422+T421+T419+T392+T391+T292+T291+T290+T147+T146+T43+T42+T41)</f>
        <v>0</v>
      </c>
      <c r="U534" s="274">
        <f t="shared" si="140"/>
        <v>9705.9999999999982</v>
      </c>
      <c r="V534" s="262">
        <f t="shared" si="140"/>
        <v>1063.5999999999999</v>
      </c>
      <c r="W534" s="262">
        <f t="shared" si="140"/>
        <v>1063.5999999999999</v>
      </c>
      <c r="X534" s="262">
        <f t="shared" si="140"/>
        <v>0</v>
      </c>
      <c r="Y534" s="274">
        <f t="shared" si="140"/>
        <v>9705.9999999999982</v>
      </c>
      <c r="Z534" s="262">
        <f t="shared" si="140"/>
        <v>1063.5999999999999</v>
      </c>
      <c r="AA534" s="262">
        <f t="shared" si="140"/>
        <v>0</v>
      </c>
      <c r="AB534" s="261"/>
      <c r="AC534" s="208"/>
    </row>
    <row r="535" spans="1:29" hidden="1" x14ac:dyDescent="0.25">
      <c r="B535" s="1" t="s">
        <v>398</v>
      </c>
      <c r="H535" s="275">
        <f>SUM(H533-H532)</f>
        <v>51316.699999999953</v>
      </c>
      <c r="I535" s="275">
        <f>SUM(I533-I532)</f>
        <v>305845.2</v>
      </c>
      <c r="J535" s="293">
        <f>SUM(J533-J532)</f>
        <v>60196.200000000012</v>
      </c>
      <c r="P535" s="99">
        <f>SUM(P533-P530)</f>
        <v>58349.100000000035</v>
      </c>
      <c r="Q535" s="99"/>
      <c r="R535" s="275">
        <f>SUM(R533-R532)</f>
        <v>309842.60000000003</v>
      </c>
      <c r="U535" s="275">
        <f>SUM(U533-U532)</f>
        <v>59841.600000000035</v>
      </c>
      <c r="Y535" s="275">
        <f>SUM(Y533-Y532)</f>
        <v>55964.800000000047</v>
      </c>
      <c r="AC535" s="100"/>
    </row>
    <row r="536" spans="1:29" ht="15.75" hidden="1" thickBot="1" x14ac:dyDescent="0.3">
      <c r="H536" s="167"/>
      <c r="I536" s="167"/>
      <c r="J536" s="294"/>
      <c r="P536" s="167"/>
      <c r="Q536" s="167"/>
      <c r="R536" s="167"/>
      <c r="S536" s="100"/>
      <c r="T536" s="100"/>
      <c r="U536" s="167"/>
      <c r="V536" s="167"/>
      <c r="W536" s="100"/>
      <c r="X536" s="100"/>
      <c r="Y536" s="167"/>
      <c r="Z536" s="100"/>
      <c r="AA536" s="100"/>
      <c r="AC536" s="100"/>
    </row>
    <row r="537" spans="1:29" ht="15.75" hidden="1" thickBot="1" x14ac:dyDescent="0.3">
      <c r="B537" s="263" t="s">
        <v>598</v>
      </c>
      <c r="C537" s="264"/>
      <c r="D537" s="265"/>
      <c r="E537" s="265"/>
      <c r="F537" s="265"/>
      <c r="G537" s="265"/>
      <c r="H537" s="267"/>
      <c r="I537" s="267"/>
      <c r="J537" s="295"/>
      <c r="K537" s="265"/>
      <c r="L537" s="265"/>
      <c r="M537" s="266"/>
      <c r="N537" s="264"/>
      <c r="O537" s="264"/>
      <c r="P537" s="267"/>
      <c r="Q537" s="267"/>
      <c r="R537" s="267"/>
      <c r="S537" s="267"/>
      <c r="T537" s="267"/>
      <c r="U537" s="267"/>
      <c r="V537" s="267"/>
      <c r="W537" s="267"/>
      <c r="X537" s="267"/>
      <c r="Y537" s="267"/>
      <c r="Z537" s="267"/>
      <c r="AA537" s="268"/>
      <c r="AB537" s="99"/>
      <c r="AC537" s="100"/>
    </row>
    <row r="538" spans="1:29" ht="15.75" hidden="1" thickBot="1" x14ac:dyDescent="0.3">
      <c r="B538" s="1" t="s">
        <v>394</v>
      </c>
      <c r="H538" s="167"/>
      <c r="I538" s="167"/>
      <c r="J538" s="294"/>
      <c r="P538" s="100"/>
      <c r="Q538" s="167">
        <f>SUM(Q475/Q473*100)</f>
        <v>7.4789355738286476</v>
      </c>
      <c r="R538" s="167"/>
      <c r="S538" s="100"/>
      <c r="T538" s="100"/>
      <c r="U538" s="167"/>
      <c r="V538" s="167">
        <f>SUM(V475/V473*100)</f>
        <v>100</v>
      </c>
      <c r="W538" s="100">
        <f>SUM(W475/W473*100)</f>
        <v>19.975210933838511</v>
      </c>
      <c r="X538" s="100"/>
      <c r="Y538" s="167"/>
      <c r="Z538" s="100">
        <f>SUM(Z475/Z473*100)</f>
        <v>31.999784345916183</v>
      </c>
      <c r="AA538" s="100"/>
      <c r="AB538" s="102" t="e">
        <f>SUM(AB475/AB473*100)</f>
        <v>#DIV/0!</v>
      </c>
      <c r="AC538" s="100"/>
    </row>
    <row r="539" spans="1:29" ht="15.75" hidden="1" thickBot="1" x14ac:dyDescent="0.3">
      <c r="B539" s="269" t="s">
        <v>421</v>
      </c>
      <c r="C539" s="266"/>
      <c r="D539" s="270"/>
      <c r="E539" s="270"/>
      <c r="F539" s="270"/>
      <c r="G539" s="270"/>
      <c r="H539" s="267"/>
      <c r="I539" s="267"/>
      <c r="J539" s="295"/>
      <c r="K539" s="270"/>
      <c r="L539" s="270"/>
      <c r="M539" s="266"/>
      <c r="N539" s="266"/>
      <c r="O539" s="266"/>
      <c r="P539" s="267"/>
      <c r="Q539" s="267"/>
      <c r="R539" s="267"/>
      <c r="S539" s="267"/>
      <c r="T539" s="267"/>
      <c r="U539" s="267"/>
      <c r="V539" s="267"/>
      <c r="W539" s="267"/>
      <c r="X539" s="267"/>
      <c r="Y539" s="267"/>
      <c r="Z539" s="267"/>
      <c r="AA539" s="271"/>
      <c r="AC539" s="100"/>
    </row>
    <row r="540" spans="1:29" hidden="1" x14ac:dyDescent="0.25">
      <c r="B540" s="8" t="s">
        <v>395</v>
      </c>
      <c r="C540" s="8"/>
      <c r="D540" s="272"/>
      <c r="E540" s="272"/>
      <c r="F540" s="272"/>
      <c r="G540" s="272"/>
      <c r="H540" s="167"/>
      <c r="I540" s="167"/>
      <c r="J540" s="293"/>
      <c r="K540" s="272"/>
      <c r="L540" s="272"/>
      <c r="N540" s="99"/>
      <c r="O540" s="99"/>
      <c r="P540" s="99"/>
      <c r="Q540" s="167"/>
      <c r="R540" s="167"/>
      <c r="S540" s="99"/>
      <c r="T540" s="99"/>
      <c r="U540" s="99"/>
      <c r="V540" s="99"/>
      <c r="W540" s="99"/>
      <c r="X540" s="167"/>
      <c r="Y540" s="102"/>
      <c r="Z540" s="99"/>
      <c r="AA540" s="99"/>
      <c r="AB540" s="6"/>
      <c r="AC540" s="100"/>
    </row>
    <row r="541" spans="1:29" hidden="1" x14ac:dyDescent="0.25">
      <c r="B541" s="8" t="s">
        <v>396</v>
      </c>
      <c r="C541" s="8"/>
      <c r="D541" s="272"/>
      <c r="E541" s="272"/>
      <c r="F541" s="272"/>
      <c r="G541" s="272"/>
      <c r="H541" s="167"/>
      <c r="I541" s="167"/>
      <c r="J541" s="296"/>
      <c r="K541" s="272"/>
      <c r="L541" s="272"/>
      <c r="N541" s="8"/>
      <c r="O541" s="8"/>
      <c r="P541" s="102"/>
      <c r="R541" s="167"/>
      <c r="S541" s="102"/>
      <c r="T541" s="102"/>
      <c r="U541" s="102"/>
      <c r="V541" s="102"/>
      <c r="W541" s="102"/>
      <c r="X541" s="167"/>
      <c r="Y541" s="99"/>
      <c r="Z541" s="102"/>
      <c r="AA541" s="99"/>
      <c r="AC541" s="100"/>
    </row>
    <row r="542" spans="1:29" hidden="1" x14ac:dyDescent="0.25">
      <c r="J542" s="294"/>
      <c r="P542" s="167"/>
      <c r="U542" s="167"/>
      <c r="Y542" s="167"/>
    </row>
    <row r="543" spans="1:29" hidden="1" x14ac:dyDescent="0.25">
      <c r="B543" s="518" t="s">
        <v>602</v>
      </c>
      <c r="C543" s="518"/>
      <c r="D543" s="521"/>
      <c r="E543" s="521"/>
      <c r="F543" s="521"/>
      <c r="G543" s="521"/>
      <c r="H543" s="518"/>
      <c r="I543" s="518"/>
      <c r="J543" s="519"/>
      <c r="K543" s="521"/>
      <c r="L543" s="521"/>
      <c r="M543" s="518"/>
      <c r="N543" s="518"/>
      <c r="O543" s="518"/>
      <c r="P543" s="520"/>
      <c r="Q543" s="518"/>
      <c r="R543" s="518"/>
      <c r="S543" s="518"/>
      <c r="T543" s="518"/>
      <c r="U543" s="518"/>
      <c r="V543" s="518"/>
      <c r="W543" s="518"/>
      <c r="X543" s="520">
        <v>43728.7</v>
      </c>
      <c r="Y543" s="520"/>
      <c r="Z543" s="520"/>
      <c r="AA543" s="520">
        <v>11551.3</v>
      </c>
    </row>
    <row r="544" spans="1:29" hidden="1" x14ac:dyDescent="0.25"/>
    <row r="545" spans="8:18" s="1" customFormat="1" hidden="1" x14ac:dyDescent="0.25">
      <c r="H545" s="99"/>
      <c r="I545" s="99"/>
      <c r="J545" s="278"/>
      <c r="K545" s="5"/>
      <c r="L545" s="5"/>
      <c r="M545" s="8"/>
      <c r="P545" s="167"/>
      <c r="Q545" s="8"/>
      <c r="R545" s="99"/>
    </row>
  </sheetData>
  <mergeCells count="84">
    <mergeCell ref="B508:C508"/>
    <mergeCell ref="B510:C510"/>
    <mergeCell ref="B515:C515"/>
    <mergeCell ref="B520:C520"/>
    <mergeCell ref="B524:C524"/>
    <mergeCell ref="B527:C527"/>
    <mergeCell ref="Z411:Z413"/>
    <mergeCell ref="AA411:AA413"/>
    <mergeCell ref="B486:C486"/>
    <mergeCell ref="B490:C490"/>
    <mergeCell ref="B497:C497"/>
    <mergeCell ref="B503:C503"/>
    <mergeCell ref="W411:W413"/>
    <mergeCell ref="X411:X413"/>
    <mergeCell ref="G410:G413"/>
    <mergeCell ref="H410:H413"/>
    <mergeCell ref="K410:L410"/>
    <mergeCell ref="M410:M413"/>
    <mergeCell ref="N410:O410"/>
    <mergeCell ref="P410:P413"/>
    <mergeCell ref="F410:F413"/>
    <mergeCell ref="Z410:AA410"/>
    <mergeCell ref="AB410:AB413"/>
    <mergeCell ref="J411:J413"/>
    <mergeCell ref="K411:K413"/>
    <mergeCell ref="L411:L413"/>
    <mergeCell ref="N411:N413"/>
    <mergeCell ref="O411:O413"/>
    <mergeCell ref="S411:S413"/>
    <mergeCell ref="T411:T413"/>
    <mergeCell ref="U411:U413"/>
    <mergeCell ref="Q410:Q413"/>
    <mergeCell ref="R410:R413"/>
    <mergeCell ref="S410:T410"/>
    <mergeCell ref="V410:V413"/>
    <mergeCell ref="W410:X410"/>
    <mergeCell ref="Y410:Y413"/>
    <mergeCell ref="B398:B399"/>
    <mergeCell ref="B410:B413"/>
    <mergeCell ref="C410:C413"/>
    <mergeCell ref="D410:D413"/>
    <mergeCell ref="E410:E413"/>
    <mergeCell ref="AB8:AB11"/>
    <mergeCell ref="Q8:Q11"/>
    <mergeCell ref="R8:R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O9:O11"/>
    <mergeCell ref="I8:I11"/>
    <mergeCell ref="J8:J11"/>
    <mergeCell ref="K8:L8"/>
    <mergeCell ref="M8:M11"/>
    <mergeCell ref="N8:O8"/>
    <mergeCell ref="H8:H11"/>
    <mergeCell ref="N3:O3"/>
    <mergeCell ref="S3:T3"/>
    <mergeCell ref="W3:X3"/>
    <mergeCell ref="Z3:AA3"/>
    <mergeCell ref="N4:S4"/>
    <mergeCell ref="B6:AA6"/>
    <mergeCell ref="B8:B11"/>
    <mergeCell ref="D8:D11"/>
    <mergeCell ref="E8:E11"/>
    <mergeCell ref="F8:F11"/>
    <mergeCell ref="G8:G11"/>
    <mergeCell ref="P8:P11"/>
    <mergeCell ref="K9:K11"/>
    <mergeCell ref="L9:L11"/>
    <mergeCell ref="N9:N11"/>
    <mergeCell ref="N1:O1"/>
    <mergeCell ref="S1:T1"/>
    <mergeCell ref="W1:X1"/>
    <mergeCell ref="Z1:AA1"/>
    <mergeCell ref="N2:O2"/>
    <mergeCell ref="S2:T2"/>
    <mergeCell ref="W2:X2"/>
    <mergeCell ref="Z2:AA2"/>
  </mergeCells>
  <pageMargins left="0.23622047244094491" right="0.23622047244094491" top="0.74803149606299213" bottom="0.74803149606299213" header="0.31496062992125984" footer="0.31496062992125984"/>
  <pageSetup paperSize="8" scale="60" fitToHeight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5"/>
  <sheetViews>
    <sheetView topLeftCell="B6" workbookViewId="0">
      <selection activeCell="AD6" sqref="AD6"/>
    </sheetView>
  </sheetViews>
  <sheetFormatPr defaultRowHeight="15" outlineLevelRow="2" outlineLevelCol="1" x14ac:dyDescent="0.25"/>
  <cols>
    <col min="1" max="1" width="4.28515625" style="34" hidden="1" customWidth="1"/>
    <col min="2" max="2" width="90.140625" style="1" customWidth="1"/>
    <col min="3" max="3" width="28.42578125" style="1" hidden="1" customWidth="1"/>
    <col min="4" max="4" width="7.140625" style="5" hidden="1" customWidth="1" outlineLevel="1"/>
    <col min="5" max="5" width="6.7109375" style="5" hidden="1" customWidth="1" outlineLevel="1"/>
    <col min="6" max="6" width="7.42578125" style="5" hidden="1" customWidth="1" outlineLevel="1"/>
    <col min="7" max="7" width="12.140625" style="5" hidden="1" customWidth="1" collapsed="1"/>
    <col min="8" max="8" width="25.85546875" style="8" hidden="1" customWidth="1"/>
    <col min="9" max="9" width="24.85546875" style="8" hidden="1" customWidth="1"/>
    <col min="10" max="10" width="18.140625" style="278" customWidth="1"/>
    <col min="11" max="11" width="14.7109375" style="5" hidden="1" customWidth="1"/>
    <col min="12" max="12" width="16.140625" style="5" hidden="1" customWidth="1"/>
    <col min="13" max="13" width="20.5703125" style="8" hidden="1" customWidth="1"/>
    <col min="14" max="14" width="14.42578125" style="1" hidden="1" customWidth="1"/>
    <col min="15" max="15" width="14" style="1" hidden="1" customWidth="1"/>
    <col min="16" max="16" width="21" style="8" customWidth="1"/>
    <col min="17" max="17" width="23" style="8" hidden="1" customWidth="1"/>
    <col min="18" max="18" width="19.85546875" style="8" customWidth="1"/>
    <col min="19" max="19" width="21.28515625" style="1" hidden="1" customWidth="1"/>
    <col min="20" max="20" width="20.5703125" style="1" customWidth="1"/>
    <col min="21" max="21" width="19.5703125" style="8" customWidth="1"/>
    <col min="22" max="22" width="19.7109375" style="8" hidden="1" customWidth="1"/>
    <col min="23" max="23" width="20" style="1" customWidth="1"/>
    <col min="24" max="24" width="20.85546875" style="1" customWidth="1"/>
    <col min="25" max="25" width="20.28515625" style="8" customWidth="1"/>
    <col min="26" max="26" width="20.140625" style="1" customWidth="1"/>
    <col min="27" max="27" width="20.42578125" style="1" customWidth="1"/>
    <col min="28" max="28" width="15.5703125" style="1" hidden="1" customWidth="1"/>
    <col min="29" max="29" width="13" style="1" hidden="1" customWidth="1"/>
    <col min="30" max="31" width="18.7109375" style="1" customWidth="1"/>
    <col min="32" max="33" width="17" style="1" customWidth="1"/>
    <col min="34" max="265" width="9.140625" style="1"/>
    <col min="266" max="266" width="68.28515625" style="1" customWidth="1"/>
    <col min="267" max="268" width="9.140625" style="1"/>
    <col min="269" max="269" width="9.28515625" style="1" bestFit="1" customWidth="1"/>
    <col min="270" max="270" width="14.7109375" style="1" customWidth="1"/>
    <col min="271" max="271" width="20.5703125" style="1" customWidth="1"/>
    <col min="272" max="272" width="15.85546875" style="1" customWidth="1"/>
    <col min="273" max="273" width="15.7109375" style="1" customWidth="1"/>
    <col min="274" max="274" width="14.85546875" style="1" customWidth="1"/>
    <col min="275" max="521" width="9.140625" style="1"/>
    <col min="522" max="522" width="68.28515625" style="1" customWidth="1"/>
    <col min="523" max="524" width="9.140625" style="1"/>
    <col min="525" max="525" width="9.28515625" style="1" bestFit="1" customWidth="1"/>
    <col min="526" max="526" width="14.7109375" style="1" customWidth="1"/>
    <col min="527" max="527" width="20.5703125" style="1" customWidth="1"/>
    <col min="528" max="528" width="15.85546875" style="1" customWidth="1"/>
    <col min="529" max="529" width="15.7109375" style="1" customWidth="1"/>
    <col min="530" max="530" width="14.85546875" style="1" customWidth="1"/>
    <col min="531" max="777" width="9.140625" style="1"/>
    <col min="778" max="778" width="68.28515625" style="1" customWidth="1"/>
    <col min="779" max="780" width="9.140625" style="1"/>
    <col min="781" max="781" width="9.28515625" style="1" bestFit="1" customWidth="1"/>
    <col min="782" max="782" width="14.7109375" style="1" customWidth="1"/>
    <col min="783" max="783" width="20.5703125" style="1" customWidth="1"/>
    <col min="784" max="784" width="15.85546875" style="1" customWidth="1"/>
    <col min="785" max="785" width="15.7109375" style="1" customWidth="1"/>
    <col min="786" max="786" width="14.85546875" style="1" customWidth="1"/>
    <col min="787" max="1033" width="9.140625" style="1"/>
    <col min="1034" max="1034" width="68.28515625" style="1" customWidth="1"/>
    <col min="1035" max="1036" width="9.140625" style="1"/>
    <col min="1037" max="1037" width="9.28515625" style="1" bestFit="1" customWidth="1"/>
    <col min="1038" max="1038" width="14.7109375" style="1" customWidth="1"/>
    <col min="1039" max="1039" width="20.5703125" style="1" customWidth="1"/>
    <col min="1040" max="1040" width="15.85546875" style="1" customWidth="1"/>
    <col min="1041" max="1041" width="15.7109375" style="1" customWidth="1"/>
    <col min="1042" max="1042" width="14.85546875" style="1" customWidth="1"/>
    <col min="1043" max="1289" width="9.140625" style="1"/>
    <col min="1290" max="1290" width="68.28515625" style="1" customWidth="1"/>
    <col min="1291" max="1292" width="9.140625" style="1"/>
    <col min="1293" max="1293" width="9.28515625" style="1" bestFit="1" customWidth="1"/>
    <col min="1294" max="1294" width="14.7109375" style="1" customWidth="1"/>
    <col min="1295" max="1295" width="20.5703125" style="1" customWidth="1"/>
    <col min="1296" max="1296" width="15.85546875" style="1" customWidth="1"/>
    <col min="1297" max="1297" width="15.7109375" style="1" customWidth="1"/>
    <col min="1298" max="1298" width="14.85546875" style="1" customWidth="1"/>
    <col min="1299" max="1545" width="9.140625" style="1"/>
    <col min="1546" max="1546" width="68.28515625" style="1" customWidth="1"/>
    <col min="1547" max="1548" width="9.140625" style="1"/>
    <col min="1549" max="1549" width="9.28515625" style="1" bestFit="1" customWidth="1"/>
    <col min="1550" max="1550" width="14.7109375" style="1" customWidth="1"/>
    <col min="1551" max="1551" width="20.5703125" style="1" customWidth="1"/>
    <col min="1552" max="1552" width="15.85546875" style="1" customWidth="1"/>
    <col min="1553" max="1553" width="15.7109375" style="1" customWidth="1"/>
    <col min="1554" max="1554" width="14.85546875" style="1" customWidth="1"/>
    <col min="1555" max="1801" width="9.140625" style="1"/>
    <col min="1802" max="1802" width="68.28515625" style="1" customWidth="1"/>
    <col min="1803" max="1804" width="9.140625" style="1"/>
    <col min="1805" max="1805" width="9.28515625" style="1" bestFit="1" customWidth="1"/>
    <col min="1806" max="1806" width="14.7109375" style="1" customWidth="1"/>
    <col min="1807" max="1807" width="20.5703125" style="1" customWidth="1"/>
    <col min="1808" max="1808" width="15.85546875" style="1" customWidth="1"/>
    <col min="1809" max="1809" width="15.7109375" style="1" customWidth="1"/>
    <col min="1810" max="1810" width="14.85546875" style="1" customWidth="1"/>
    <col min="1811" max="2057" width="9.140625" style="1"/>
    <col min="2058" max="2058" width="68.28515625" style="1" customWidth="1"/>
    <col min="2059" max="2060" width="9.140625" style="1"/>
    <col min="2061" max="2061" width="9.28515625" style="1" bestFit="1" customWidth="1"/>
    <col min="2062" max="2062" width="14.7109375" style="1" customWidth="1"/>
    <col min="2063" max="2063" width="20.5703125" style="1" customWidth="1"/>
    <col min="2064" max="2064" width="15.85546875" style="1" customWidth="1"/>
    <col min="2065" max="2065" width="15.7109375" style="1" customWidth="1"/>
    <col min="2066" max="2066" width="14.85546875" style="1" customWidth="1"/>
    <col min="2067" max="2313" width="9.140625" style="1"/>
    <col min="2314" max="2314" width="68.28515625" style="1" customWidth="1"/>
    <col min="2315" max="2316" width="9.140625" style="1"/>
    <col min="2317" max="2317" width="9.28515625" style="1" bestFit="1" customWidth="1"/>
    <col min="2318" max="2318" width="14.7109375" style="1" customWidth="1"/>
    <col min="2319" max="2319" width="20.5703125" style="1" customWidth="1"/>
    <col min="2320" max="2320" width="15.85546875" style="1" customWidth="1"/>
    <col min="2321" max="2321" width="15.7109375" style="1" customWidth="1"/>
    <col min="2322" max="2322" width="14.85546875" style="1" customWidth="1"/>
    <col min="2323" max="2569" width="9.140625" style="1"/>
    <col min="2570" max="2570" width="68.28515625" style="1" customWidth="1"/>
    <col min="2571" max="2572" width="9.140625" style="1"/>
    <col min="2573" max="2573" width="9.28515625" style="1" bestFit="1" customWidth="1"/>
    <col min="2574" max="2574" width="14.7109375" style="1" customWidth="1"/>
    <col min="2575" max="2575" width="20.5703125" style="1" customWidth="1"/>
    <col min="2576" max="2576" width="15.85546875" style="1" customWidth="1"/>
    <col min="2577" max="2577" width="15.7109375" style="1" customWidth="1"/>
    <col min="2578" max="2578" width="14.85546875" style="1" customWidth="1"/>
    <col min="2579" max="2825" width="9.140625" style="1"/>
    <col min="2826" max="2826" width="68.28515625" style="1" customWidth="1"/>
    <col min="2827" max="2828" width="9.140625" style="1"/>
    <col min="2829" max="2829" width="9.28515625" style="1" bestFit="1" customWidth="1"/>
    <col min="2830" max="2830" width="14.7109375" style="1" customWidth="1"/>
    <col min="2831" max="2831" width="20.5703125" style="1" customWidth="1"/>
    <col min="2832" max="2832" width="15.85546875" style="1" customWidth="1"/>
    <col min="2833" max="2833" width="15.7109375" style="1" customWidth="1"/>
    <col min="2834" max="2834" width="14.85546875" style="1" customWidth="1"/>
    <col min="2835" max="3081" width="9.140625" style="1"/>
    <col min="3082" max="3082" width="68.28515625" style="1" customWidth="1"/>
    <col min="3083" max="3084" width="9.140625" style="1"/>
    <col min="3085" max="3085" width="9.28515625" style="1" bestFit="1" customWidth="1"/>
    <col min="3086" max="3086" width="14.7109375" style="1" customWidth="1"/>
    <col min="3087" max="3087" width="20.5703125" style="1" customWidth="1"/>
    <col min="3088" max="3088" width="15.85546875" style="1" customWidth="1"/>
    <col min="3089" max="3089" width="15.7109375" style="1" customWidth="1"/>
    <col min="3090" max="3090" width="14.85546875" style="1" customWidth="1"/>
    <col min="3091" max="3337" width="9.140625" style="1"/>
    <col min="3338" max="3338" width="68.28515625" style="1" customWidth="1"/>
    <col min="3339" max="3340" width="9.140625" style="1"/>
    <col min="3341" max="3341" width="9.28515625" style="1" bestFit="1" customWidth="1"/>
    <col min="3342" max="3342" width="14.7109375" style="1" customWidth="1"/>
    <col min="3343" max="3343" width="20.5703125" style="1" customWidth="1"/>
    <col min="3344" max="3344" width="15.85546875" style="1" customWidth="1"/>
    <col min="3345" max="3345" width="15.7109375" style="1" customWidth="1"/>
    <col min="3346" max="3346" width="14.85546875" style="1" customWidth="1"/>
    <col min="3347" max="3593" width="9.140625" style="1"/>
    <col min="3594" max="3594" width="68.28515625" style="1" customWidth="1"/>
    <col min="3595" max="3596" width="9.140625" style="1"/>
    <col min="3597" max="3597" width="9.28515625" style="1" bestFit="1" customWidth="1"/>
    <col min="3598" max="3598" width="14.7109375" style="1" customWidth="1"/>
    <col min="3599" max="3599" width="20.5703125" style="1" customWidth="1"/>
    <col min="3600" max="3600" width="15.85546875" style="1" customWidth="1"/>
    <col min="3601" max="3601" width="15.7109375" style="1" customWidth="1"/>
    <col min="3602" max="3602" width="14.85546875" style="1" customWidth="1"/>
    <col min="3603" max="3849" width="9.140625" style="1"/>
    <col min="3850" max="3850" width="68.28515625" style="1" customWidth="1"/>
    <col min="3851" max="3852" width="9.140625" style="1"/>
    <col min="3853" max="3853" width="9.28515625" style="1" bestFit="1" customWidth="1"/>
    <col min="3854" max="3854" width="14.7109375" style="1" customWidth="1"/>
    <col min="3855" max="3855" width="20.5703125" style="1" customWidth="1"/>
    <col min="3856" max="3856" width="15.85546875" style="1" customWidth="1"/>
    <col min="3857" max="3857" width="15.7109375" style="1" customWidth="1"/>
    <col min="3858" max="3858" width="14.85546875" style="1" customWidth="1"/>
    <col min="3859" max="4105" width="9.140625" style="1"/>
    <col min="4106" max="4106" width="68.28515625" style="1" customWidth="1"/>
    <col min="4107" max="4108" width="9.140625" style="1"/>
    <col min="4109" max="4109" width="9.28515625" style="1" bestFit="1" customWidth="1"/>
    <col min="4110" max="4110" width="14.7109375" style="1" customWidth="1"/>
    <col min="4111" max="4111" width="20.5703125" style="1" customWidth="1"/>
    <col min="4112" max="4112" width="15.85546875" style="1" customWidth="1"/>
    <col min="4113" max="4113" width="15.7109375" style="1" customWidth="1"/>
    <col min="4114" max="4114" width="14.85546875" style="1" customWidth="1"/>
    <col min="4115" max="4361" width="9.140625" style="1"/>
    <col min="4362" max="4362" width="68.28515625" style="1" customWidth="1"/>
    <col min="4363" max="4364" width="9.140625" style="1"/>
    <col min="4365" max="4365" width="9.28515625" style="1" bestFit="1" customWidth="1"/>
    <col min="4366" max="4366" width="14.7109375" style="1" customWidth="1"/>
    <col min="4367" max="4367" width="20.5703125" style="1" customWidth="1"/>
    <col min="4368" max="4368" width="15.85546875" style="1" customWidth="1"/>
    <col min="4369" max="4369" width="15.7109375" style="1" customWidth="1"/>
    <col min="4370" max="4370" width="14.85546875" style="1" customWidth="1"/>
    <col min="4371" max="4617" width="9.140625" style="1"/>
    <col min="4618" max="4618" width="68.28515625" style="1" customWidth="1"/>
    <col min="4619" max="4620" width="9.140625" style="1"/>
    <col min="4621" max="4621" width="9.28515625" style="1" bestFit="1" customWidth="1"/>
    <col min="4622" max="4622" width="14.7109375" style="1" customWidth="1"/>
    <col min="4623" max="4623" width="20.5703125" style="1" customWidth="1"/>
    <col min="4624" max="4624" width="15.85546875" style="1" customWidth="1"/>
    <col min="4625" max="4625" width="15.7109375" style="1" customWidth="1"/>
    <col min="4626" max="4626" width="14.85546875" style="1" customWidth="1"/>
    <col min="4627" max="4873" width="9.140625" style="1"/>
    <col min="4874" max="4874" width="68.28515625" style="1" customWidth="1"/>
    <col min="4875" max="4876" width="9.140625" style="1"/>
    <col min="4877" max="4877" width="9.28515625" style="1" bestFit="1" customWidth="1"/>
    <col min="4878" max="4878" width="14.7109375" style="1" customWidth="1"/>
    <col min="4879" max="4879" width="20.5703125" style="1" customWidth="1"/>
    <col min="4880" max="4880" width="15.85546875" style="1" customWidth="1"/>
    <col min="4881" max="4881" width="15.7109375" style="1" customWidth="1"/>
    <col min="4882" max="4882" width="14.85546875" style="1" customWidth="1"/>
    <col min="4883" max="5129" width="9.140625" style="1"/>
    <col min="5130" max="5130" width="68.28515625" style="1" customWidth="1"/>
    <col min="5131" max="5132" width="9.140625" style="1"/>
    <col min="5133" max="5133" width="9.28515625" style="1" bestFit="1" customWidth="1"/>
    <col min="5134" max="5134" width="14.7109375" style="1" customWidth="1"/>
    <col min="5135" max="5135" width="20.5703125" style="1" customWidth="1"/>
    <col min="5136" max="5136" width="15.85546875" style="1" customWidth="1"/>
    <col min="5137" max="5137" width="15.7109375" style="1" customWidth="1"/>
    <col min="5138" max="5138" width="14.85546875" style="1" customWidth="1"/>
    <col min="5139" max="5385" width="9.140625" style="1"/>
    <col min="5386" max="5386" width="68.28515625" style="1" customWidth="1"/>
    <col min="5387" max="5388" width="9.140625" style="1"/>
    <col min="5389" max="5389" width="9.28515625" style="1" bestFit="1" customWidth="1"/>
    <col min="5390" max="5390" width="14.7109375" style="1" customWidth="1"/>
    <col min="5391" max="5391" width="20.5703125" style="1" customWidth="1"/>
    <col min="5392" max="5392" width="15.85546875" style="1" customWidth="1"/>
    <col min="5393" max="5393" width="15.7109375" style="1" customWidth="1"/>
    <col min="5394" max="5394" width="14.85546875" style="1" customWidth="1"/>
    <col min="5395" max="5641" width="9.140625" style="1"/>
    <col min="5642" max="5642" width="68.28515625" style="1" customWidth="1"/>
    <col min="5643" max="5644" width="9.140625" style="1"/>
    <col min="5645" max="5645" width="9.28515625" style="1" bestFit="1" customWidth="1"/>
    <col min="5646" max="5646" width="14.7109375" style="1" customWidth="1"/>
    <col min="5647" max="5647" width="20.5703125" style="1" customWidth="1"/>
    <col min="5648" max="5648" width="15.85546875" style="1" customWidth="1"/>
    <col min="5649" max="5649" width="15.7109375" style="1" customWidth="1"/>
    <col min="5650" max="5650" width="14.85546875" style="1" customWidth="1"/>
    <col min="5651" max="5897" width="9.140625" style="1"/>
    <col min="5898" max="5898" width="68.28515625" style="1" customWidth="1"/>
    <col min="5899" max="5900" width="9.140625" style="1"/>
    <col min="5901" max="5901" width="9.28515625" style="1" bestFit="1" customWidth="1"/>
    <col min="5902" max="5902" width="14.7109375" style="1" customWidth="1"/>
    <col min="5903" max="5903" width="20.5703125" style="1" customWidth="1"/>
    <col min="5904" max="5904" width="15.85546875" style="1" customWidth="1"/>
    <col min="5905" max="5905" width="15.7109375" style="1" customWidth="1"/>
    <col min="5906" max="5906" width="14.85546875" style="1" customWidth="1"/>
    <col min="5907" max="6153" width="9.140625" style="1"/>
    <col min="6154" max="6154" width="68.28515625" style="1" customWidth="1"/>
    <col min="6155" max="6156" width="9.140625" style="1"/>
    <col min="6157" max="6157" width="9.28515625" style="1" bestFit="1" customWidth="1"/>
    <col min="6158" max="6158" width="14.7109375" style="1" customWidth="1"/>
    <col min="6159" max="6159" width="20.5703125" style="1" customWidth="1"/>
    <col min="6160" max="6160" width="15.85546875" style="1" customWidth="1"/>
    <col min="6161" max="6161" width="15.7109375" style="1" customWidth="1"/>
    <col min="6162" max="6162" width="14.85546875" style="1" customWidth="1"/>
    <col min="6163" max="6409" width="9.140625" style="1"/>
    <col min="6410" max="6410" width="68.28515625" style="1" customWidth="1"/>
    <col min="6411" max="6412" width="9.140625" style="1"/>
    <col min="6413" max="6413" width="9.28515625" style="1" bestFit="1" customWidth="1"/>
    <col min="6414" max="6414" width="14.7109375" style="1" customWidth="1"/>
    <col min="6415" max="6415" width="20.5703125" style="1" customWidth="1"/>
    <col min="6416" max="6416" width="15.85546875" style="1" customWidth="1"/>
    <col min="6417" max="6417" width="15.7109375" style="1" customWidth="1"/>
    <col min="6418" max="6418" width="14.85546875" style="1" customWidth="1"/>
    <col min="6419" max="6665" width="9.140625" style="1"/>
    <col min="6666" max="6666" width="68.28515625" style="1" customWidth="1"/>
    <col min="6667" max="6668" width="9.140625" style="1"/>
    <col min="6669" max="6669" width="9.28515625" style="1" bestFit="1" customWidth="1"/>
    <col min="6670" max="6670" width="14.7109375" style="1" customWidth="1"/>
    <col min="6671" max="6671" width="20.5703125" style="1" customWidth="1"/>
    <col min="6672" max="6672" width="15.85546875" style="1" customWidth="1"/>
    <col min="6673" max="6673" width="15.7109375" style="1" customWidth="1"/>
    <col min="6674" max="6674" width="14.85546875" style="1" customWidth="1"/>
    <col min="6675" max="6921" width="9.140625" style="1"/>
    <col min="6922" max="6922" width="68.28515625" style="1" customWidth="1"/>
    <col min="6923" max="6924" width="9.140625" style="1"/>
    <col min="6925" max="6925" width="9.28515625" style="1" bestFit="1" customWidth="1"/>
    <col min="6926" max="6926" width="14.7109375" style="1" customWidth="1"/>
    <col min="6927" max="6927" width="20.5703125" style="1" customWidth="1"/>
    <col min="6928" max="6928" width="15.85546875" style="1" customWidth="1"/>
    <col min="6929" max="6929" width="15.7109375" style="1" customWidth="1"/>
    <col min="6930" max="6930" width="14.85546875" style="1" customWidth="1"/>
    <col min="6931" max="7177" width="9.140625" style="1"/>
    <col min="7178" max="7178" width="68.28515625" style="1" customWidth="1"/>
    <col min="7179" max="7180" width="9.140625" style="1"/>
    <col min="7181" max="7181" width="9.28515625" style="1" bestFit="1" customWidth="1"/>
    <col min="7182" max="7182" width="14.7109375" style="1" customWidth="1"/>
    <col min="7183" max="7183" width="20.5703125" style="1" customWidth="1"/>
    <col min="7184" max="7184" width="15.85546875" style="1" customWidth="1"/>
    <col min="7185" max="7185" width="15.7109375" style="1" customWidth="1"/>
    <col min="7186" max="7186" width="14.85546875" style="1" customWidth="1"/>
    <col min="7187" max="7433" width="9.140625" style="1"/>
    <col min="7434" max="7434" width="68.28515625" style="1" customWidth="1"/>
    <col min="7435" max="7436" width="9.140625" style="1"/>
    <col min="7437" max="7437" width="9.28515625" style="1" bestFit="1" customWidth="1"/>
    <col min="7438" max="7438" width="14.7109375" style="1" customWidth="1"/>
    <col min="7439" max="7439" width="20.5703125" style="1" customWidth="1"/>
    <col min="7440" max="7440" width="15.85546875" style="1" customWidth="1"/>
    <col min="7441" max="7441" width="15.7109375" style="1" customWidth="1"/>
    <col min="7442" max="7442" width="14.85546875" style="1" customWidth="1"/>
    <col min="7443" max="7689" width="9.140625" style="1"/>
    <col min="7690" max="7690" width="68.28515625" style="1" customWidth="1"/>
    <col min="7691" max="7692" width="9.140625" style="1"/>
    <col min="7693" max="7693" width="9.28515625" style="1" bestFit="1" customWidth="1"/>
    <col min="7694" max="7694" width="14.7109375" style="1" customWidth="1"/>
    <col min="7695" max="7695" width="20.5703125" style="1" customWidth="1"/>
    <col min="7696" max="7696" width="15.85546875" style="1" customWidth="1"/>
    <col min="7697" max="7697" width="15.7109375" style="1" customWidth="1"/>
    <col min="7698" max="7698" width="14.85546875" style="1" customWidth="1"/>
    <col min="7699" max="7945" width="9.140625" style="1"/>
    <col min="7946" max="7946" width="68.28515625" style="1" customWidth="1"/>
    <col min="7947" max="7948" width="9.140625" style="1"/>
    <col min="7949" max="7949" width="9.28515625" style="1" bestFit="1" customWidth="1"/>
    <col min="7950" max="7950" width="14.7109375" style="1" customWidth="1"/>
    <col min="7951" max="7951" width="20.5703125" style="1" customWidth="1"/>
    <col min="7952" max="7952" width="15.85546875" style="1" customWidth="1"/>
    <col min="7953" max="7953" width="15.7109375" style="1" customWidth="1"/>
    <col min="7954" max="7954" width="14.85546875" style="1" customWidth="1"/>
    <col min="7955" max="8201" width="9.140625" style="1"/>
    <col min="8202" max="8202" width="68.28515625" style="1" customWidth="1"/>
    <col min="8203" max="8204" width="9.140625" style="1"/>
    <col min="8205" max="8205" width="9.28515625" style="1" bestFit="1" customWidth="1"/>
    <col min="8206" max="8206" width="14.7109375" style="1" customWidth="1"/>
    <col min="8207" max="8207" width="20.5703125" style="1" customWidth="1"/>
    <col min="8208" max="8208" width="15.85546875" style="1" customWidth="1"/>
    <col min="8209" max="8209" width="15.7109375" style="1" customWidth="1"/>
    <col min="8210" max="8210" width="14.85546875" style="1" customWidth="1"/>
    <col min="8211" max="8457" width="9.140625" style="1"/>
    <col min="8458" max="8458" width="68.28515625" style="1" customWidth="1"/>
    <col min="8459" max="8460" width="9.140625" style="1"/>
    <col min="8461" max="8461" width="9.28515625" style="1" bestFit="1" customWidth="1"/>
    <col min="8462" max="8462" width="14.7109375" style="1" customWidth="1"/>
    <col min="8463" max="8463" width="20.5703125" style="1" customWidth="1"/>
    <col min="8464" max="8464" width="15.85546875" style="1" customWidth="1"/>
    <col min="8465" max="8465" width="15.7109375" style="1" customWidth="1"/>
    <col min="8466" max="8466" width="14.85546875" style="1" customWidth="1"/>
    <col min="8467" max="8713" width="9.140625" style="1"/>
    <col min="8714" max="8714" width="68.28515625" style="1" customWidth="1"/>
    <col min="8715" max="8716" width="9.140625" style="1"/>
    <col min="8717" max="8717" width="9.28515625" style="1" bestFit="1" customWidth="1"/>
    <col min="8718" max="8718" width="14.7109375" style="1" customWidth="1"/>
    <col min="8719" max="8719" width="20.5703125" style="1" customWidth="1"/>
    <col min="8720" max="8720" width="15.85546875" style="1" customWidth="1"/>
    <col min="8721" max="8721" width="15.7109375" style="1" customWidth="1"/>
    <col min="8722" max="8722" width="14.85546875" style="1" customWidth="1"/>
    <col min="8723" max="8969" width="9.140625" style="1"/>
    <col min="8970" max="8970" width="68.28515625" style="1" customWidth="1"/>
    <col min="8971" max="8972" width="9.140625" style="1"/>
    <col min="8973" max="8973" width="9.28515625" style="1" bestFit="1" customWidth="1"/>
    <col min="8974" max="8974" width="14.7109375" style="1" customWidth="1"/>
    <col min="8975" max="8975" width="20.5703125" style="1" customWidth="1"/>
    <col min="8976" max="8976" width="15.85546875" style="1" customWidth="1"/>
    <col min="8977" max="8977" width="15.7109375" style="1" customWidth="1"/>
    <col min="8978" max="8978" width="14.85546875" style="1" customWidth="1"/>
    <col min="8979" max="9225" width="9.140625" style="1"/>
    <col min="9226" max="9226" width="68.28515625" style="1" customWidth="1"/>
    <col min="9227" max="9228" width="9.140625" style="1"/>
    <col min="9229" max="9229" width="9.28515625" style="1" bestFit="1" customWidth="1"/>
    <col min="9230" max="9230" width="14.7109375" style="1" customWidth="1"/>
    <col min="9231" max="9231" width="20.5703125" style="1" customWidth="1"/>
    <col min="9232" max="9232" width="15.85546875" style="1" customWidth="1"/>
    <col min="9233" max="9233" width="15.7109375" style="1" customWidth="1"/>
    <col min="9234" max="9234" width="14.85546875" style="1" customWidth="1"/>
    <col min="9235" max="9481" width="9.140625" style="1"/>
    <col min="9482" max="9482" width="68.28515625" style="1" customWidth="1"/>
    <col min="9483" max="9484" width="9.140625" style="1"/>
    <col min="9485" max="9485" width="9.28515625" style="1" bestFit="1" customWidth="1"/>
    <col min="9486" max="9486" width="14.7109375" style="1" customWidth="1"/>
    <col min="9487" max="9487" width="20.5703125" style="1" customWidth="1"/>
    <col min="9488" max="9488" width="15.85546875" style="1" customWidth="1"/>
    <col min="9489" max="9489" width="15.7109375" style="1" customWidth="1"/>
    <col min="9490" max="9490" width="14.85546875" style="1" customWidth="1"/>
    <col min="9491" max="9737" width="9.140625" style="1"/>
    <col min="9738" max="9738" width="68.28515625" style="1" customWidth="1"/>
    <col min="9739" max="9740" width="9.140625" style="1"/>
    <col min="9741" max="9741" width="9.28515625" style="1" bestFit="1" customWidth="1"/>
    <col min="9742" max="9742" width="14.7109375" style="1" customWidth="1"/>
    <col min="9743" max="9743" width="20.5703125" style="1" customWidth="1"/>
    <col min="9744" max="9744" width="15.85546875" style="1" customWidth="1"/>
    <col min="9745" max="9745" width="15.7109375" style="1" customWidth="1"/>
    <col min="9746" max="9746" width="14.85546875" style="1" customWidth="1"/>
    <col min="9747" max="9993" width="9.140625" style="1"/>
    <col min="9994" max="9994" width="68.28515625" style="1" customWidth="1"/>
    <col min="9995" max="9996" width="9.140625" style="1"/>
    <col min="9997" max="9997" width="9.28515625" style="1" bestFit="1" customWidth="1"/>
    <col min="9998" max="9998" width="14.7109375" style="1" customWidth="1"/>
    <col min="9999" max="9999" width="20.5703125" style="1" customWidth="1"/>
    <col min="10000" max="10000" width="15.85546875" style="1" customWidth="1"/>
    <col min="10001" max="10001" width="15.7109375" style="1" customWidth="1"/>
    <col min="10002" max="10002" width="14.85546875" style="1" customWidth="1"/>
    <col min="10003" max="10249" width="9.140625" style="1"/>
    <col min="10250" max="10250" width="68.28515625" style="1" customWidth="1"/>
    <col min="10251" max="10252" width="9.140625" style="1"/>
    <col min="10253" max="10253" width="9.28515625" style="1" bestFit="1" customWidth="1"/>
    <col min="10254" max="10254" width="14.7109375" style="1" customWidth="1"/>
    <col min="10255" max="10255" width="20.5703125" style="1" customWidth="1"/>
    <col min="10256" max="10256" width="15.85546875" style="1" customWidth="1"/>
    <col min="10257" max="10257" width="15.7109375" style="1" customWidth="1"/>
    <col min="10258" max="10258" width="14.85546875" style="1" customWidth="1"/>
    <col min="10259" max="10505" width="9.140625" style="1"/>
    <col min="10506" max="10506" width="68.28515625" style="1" customWidth="1"/>
    <col min="10507" max="10508" width="9.140625" style="1"/>
    <col min="10509" max="10509" width="9.28515625" style="1" bestFit="1" customWidth="1"/>
    <col min="10510" max="10510" width="14.7109375" style="1" customWidth="1"/>
    <col min="10511" max="10511" width="20.5703125" style="1" customWidth="1"/>
    <col min="10512" max="10512" width="15.85546875" style="1" customWidth="1"/>
    <col min="10513" max="10513" width="15.7109375" style="1" customWidth="1"/>
    <col min="10514" max="10514" width="14.85546875" style="1" customWidth="1"/>
    <col min="10515" max="10761" width="9.140625" style="1"/>
    <col min="10762" max="10762" width="68.28515625" style="1" customWidth="1"/>
    <col min="10763" max="10764" width="9.140625" style="1"/>
    <col min="10765" max="10765" width="9.28515625" style="1" bestFit="1" customWidth="1"/>
    <col min="10766" max="10766" width="14.7109375" style="1" customWidth="1"/>
    <col min="10767" max="10767" width="20.5703125" style="1" customWidth="1"/>
    <col min="10768" max="10768" width="15.85546875" style="1" customWidth="1"/>
    <col min="10769" max="10769" width="15.7109375" style="1" customWidth="1"/>
    <col min="10770" max="10770" width="14.85546875" style="1" customWidth="1"/>
    <col min="10771" max="11017" width="9.140625" style="1"/>
    <col min="11018" max="11018" width="68.28515625" style="1" customWidth="1"/>
    <col min="11019" max="11020" width="9.140625" style="1"/>
    <col min="11021" max="11021" width="9.28515625" style="1" bestFit="1" customWidth="1"/>
    <col min="11022" max="11022" width="14.7109375" style="1" customWidth="1"/>
    <col min="11023" max="11023" width="20.5703125" style="1" customWidth="1"/>
    <col min="11024" max="11024" width="15.85546875" style="1" customWidth="1"/>
    <col min="11025" max="11025" width="15.7109375" style="1" customWidth="1"/>
    <col min="11026" max="11026" width="14.85546875" style="1" customWidth="1"/>
    <col min="11027" max="11273" width="9.140625" style="1"/>
    <col min="11274" max="11274" width="68.28515625" style="1" customWidth="1"/>
    <col min="11275" max="11276" width="9.140625" style="1"/>
    <col min="11277" max="11277" width="9.28515625" style="1" bestFit="1" customWidth="1"/>
    <col min="11278" max="11278" width="14.7109375" style="1" customWidth="1"/>
    <col min="11279" max="11279" width="20.5703125" style="1" customWidth="1"/>
    <col min="11280" max="11280" width="15.85546875" style="1" customWidth="1"/>
    <col min="11281" max="11281" width="15.7109375" style="1" customWidth="1"/>
    <col min="11282" max="11282" width="14.85546875" style="1" customWidth="1"/>
    <col min="11283" max="11529" width="9.140625" style="1"/>
    <col min="11530" max="11530" width="68.28515625" style="1" customWidth="1"/>
    <col min="11531" max="11532" width="9.140625" style="1"/>
    <col min="11533" max="11533" width="9.28515625" style="1" bestFit="1" customWidth="1"/>
    <col min="11534" max="11534" width="14.7109375" style="1" customWidth="1"/>
    <col min="11535" max="11535" width="20.5703125" style="1" customWidth="1"/>
    <col min="11536" max="11536" width="15.85546875" style="1" customWidth="1"/>
    <col min="11537" max="11537" width="15.7109375" style="1" customWidth="1"/>
    <col min="11538" max="11538" width="14.85546875" style="1" customWidth="1"/>
    <col min="11539" max="11785" width="9.140625" style="1"/>
    <col min="11786" max="11786" width="68.28515625" style="1" customWidth="1"/>
    <col min="11787" max="11788" width="9.140625" style="1"/>
    <col min="11789" max="11789" width="9.28515625" style="1" bestFit="1" customWidth="1"/>
    <col min="11790" max="11790" width="14.7109375" style="1" customWidth="1"/>
    <col min="11791" max="11791" width="20.5703125" style="1" customWidth="1"/>
    <col min="11792" max="11792" width="15.85546875" style="1" customWidth="1"/>
    <col min="11793" max="11793" width="15.7109375" style="1" customWidth="1"/>
    <col min="11794" max="11794" width="14.85546875" style="1" customWidth="1"/>
    <col min="11795" max="12041" width="9.140625" style="1"/>
    <col min="12042" max="12042" width="68.28515625" style="1" customWidth="1"/>
    <col min="12043" max="12044" width="9.140625" style="1"/>
    <col min="12045" max="12045" width="9.28515625" style="1" bestFit="1" customWidth="1"/>
    <col min="12046" max="12046" width="14.7109375" style="1" customWidth="1"/>
    <col min="12047" max="12047" width="20.5703125" style="1" customWidth="1"/>
    <col min="12048" max="12048" width="15.85546875" style="1" customWidth="1"/>
    <col min="12049" max="12049" width="15.7109375" style="1" customWidth="1"/>
    <col min="12050" max="12050" width="14.85546875" style="1" customWidth="1"/>
    <col min="12051" max="12297" width="9.140625" style="1"/>
    <col min="12298" max="12298" width="68.28515625" style="1" customWidth="1"/>
    <col min="12299" max="12300" width="9.140625" style="1"/>
    <col min="12301" max="12301" width="9.28515625" style="1" bestFit="1" customWidth="1"/>
    <col min="12302" max="12302" width="14.7109375" style="1" customWidth="1"/>
    <col min="12303" max="12303" width="20.5703125" style="1" customWidth="1"/>
    <col min="12304" max="12304" width="15.85546875" style="1" customWidth="1"/>
    <col min="12305" max="12305" width="15.7109375" style="1" customWidth="1"/>
    <col min="12306" max="12306" width="14.85546875" style="1" customWidth="1"/>
    <col min="12307" max="12553" width="9.140625" style="1"/>
    <col min="12554" max="12554" width="68.28515625" style="1" customWidth="1"/>
    <col min="12555" max="12556" width="9.140625" style="1"/>
    <col min="12557" max="12557" width="9.28515625" style="1" bestFit="1" customWidth="1"/>
    <col min="12558" max="12558" width="14.7109375" style="1" customWidth="1"/>
    <col min="12559" max="12559" width="20.5703125" style="1" customWidth="1"/>
    <col min="12560" max="12560" width="15.85546875" style="1" customWidth="1"/>
    <col min="12561" max="12561" width="15.7109375" style="1" customWidth="1"/>
    <col min="12562" max="12562" width="14.85546875" style="1" customWidth="1"/>
    <col min="12563" max="12809" width="9.140625" style="1"/>
    <col min="12810" max="12810" width="68.28515625" style="1" customWidth="1"/>
    <col min="12811" max="12812" width="9.140625" style="1"/>
    <col min="12813" max="12813" width="9.28515625" style="1" bestFit="1" customWidth="1"/>
    <col min="12814" max="12814" width="14.7109375" style="1" customWidth="1"/>
    <col min="12815" max="12815" width="20.5703125" style="1" customWidth="1"/>
    <col min="12816" max="12816" width="15.85546875" style="1" customWidth="1"/>
    <col min="12817" max="12817" width="15.7109375" style="1" customWidth="1"/>
    <col min="12818" max="12818" width="14.85546875" style="1" customWidth="1"/>
    <col min="12819" max="13065" width="9.140625" style="1"/>
    <col min="13066" max="13066" width="68.28515625" style="1" customWidth="1"/>
    <col min="13067" max="13068" width="9.140625" style="1"/>
    <col min="13069" max="13069" width="9.28515625" style="1" bestFit="1" customWidth="1"/>
    <col min="13070" max="13070" width="14.7109375" style="1" customWidth="1"/>
    <col min="13071" max="13071" width="20.5703125" style="1" customWidth="1"/>
    <col min="13072" max="13072" width="15.85546875" style="1" customWidth="1"/>
    <col min="13073" max="13073" width="15.7109375" style="1" customWidth="1"/>
    <col min="13074" max="13074" width="14.85546875" style="1" customWidth="1"/>
    <col min="13075" max="13321" width="9.140625" style="1"/>
    <col min="13322" max="13322" width="68.28515625" style="1" customWidth="1"/>
    <col min="13323" max="13324" width="9.140625" style="1"/>
    <col min="13325" max="13325" width="9.28515625" style="1" bestFit="1" customWidth="1"/>
    <col min="13326" max="13326" width="14.7109375" style="1" customWidth="1"/>
    <col min="13327" max="13327" width="20.5703125" style="1" customWidth="1"/>
    <col min="13328" max="13328" width="15.85546875" style="1" customWidth="1"/>
    <col min="13329" max="13329" width="15.7109375" style="1" customWidth="1"/>
    <col min="13330" max="13330" width="14.85546875" style="1" customWidth="1"/>
    <col min="13331" max="13577" width="9.140625" style="1"/>
    <col min="13578" max="13578" width="68.28515625" style="1" customWidth="1"/>
    <col min="13579" max="13580" width="9.140625" style="1"/>
    <col min="13581" max="13581" width="9.28515625" style="1" bestFit="1" customWidth="1"/>
    <col min="13582" max="13582" width="14.7109375" style="1" customWidth="1"/>
    <col min="13583" max="13583" width="20.5703125" style="1" customWidth="1"/>
    <col min="13584" max="13584" width="15.85546875" style="1" customWidth="1"/>
    <col min="13585" max="13585" width="15.7109375" style="1" customWidth="1"/>
    <col min="13586" max="13586" width="14.85546875" style="1" customWidth="1"/>
    <col min="13587" max="13833" width="9.140625" style="1"/>
    <col min="13834" max="13834" width="68.28515625" style="1" customWidth="1"/>
    <col min="13835" max="13836" width="9.140625" style="1"/>
    <col min="13837" max="13837" width="9.28515625" style="1" bestFit="1" customWidth="1"/>
    <col min="13838" max="13838" width="14.7109375" style="1" customWidth="1"/>
    <col min="13839" max="13839" width="20.5703125" style="1" customWidth="1"/>
    <col min="13840" max="13840" width="15.85546875" style="1" customWidth="1"/>
    <col min="13841" max="13841" width="15.7109375" style="1" customWidth="1"/>
    <col min="13842" max="13842" width="14.85546875" style="1" customWidth="1"/>
    <col min="13843" max="14089" width="9.140625" style="1"/>
    <col min="14090" max="14090" width="68.28515625" style="1" customWidth="1"/>
    <col min="14091" max="14092" width="9.140625" style="1"/>
    <col min="14093" max="14093" width="9.28515625" style="1" bestFit="1" customWidth="1"/>
    <col min="14094" max="14094" width="14.7109375" style="1" customWidth="1"/>
    <col min="14095" max="14095" width="20.5703125" style="1" customWidth="1"/>
    <col min="14096" max="14096" width="15.85546875" style="1" customWidth="1"/>
    <col min="14097" max="14097" width="15.7109375" style="1" customWidth="1"/>
    <col min="14098" max="14098" width="14.85546875" style="1" customWidth="1"/>
    <col min="14099" max="14345" width="9.140625" style="1"/>
    <col min="14346" max="14346" width="68.28515625" style="1" customWidth="1"/>
    <col min="14347" max="14348" width="9.140625" style="1"/>
    <col min="14349" max="14349" width="9.28515625" style="1" bestFit="1" customWidth="1"/>
    <col min="14350" max="14350" width="14.7109375" style="1" customWidth="1"/>
    <col min="14351" max="14351" width="20.5703125" style="1" customWidth="1"/>
    <col min="14352" max="14352" width="15.85546875" style="1" customWidth="1"/>
    <col min="14353" max="14353" width="15.7109375" style="1" customWidth="1"/>
    <col min="14354" max="14354" width="14.85546875" style="1" customWidth="1"/>
    <col min="14355" max="14601" width="9.140625" style="1"/>
    <col min="14602" max="14602" width="68.28515625" style="1" customWidth="1"/>
    <col min="14603" max="14604" width="9.140625" style="1"/>
    <col min="14605" max="14605" width="9.28515625" style="1" bestFit="1" customWidth="1"/>
    <col min="14606" max="14606" width="14.7109375" style="1" customWidth="1"/>
    <col min="14607" max="14607" width="20.5703125" style="1" customWidth="1"/>
    <col min="14608" max="14608" width="15.85546875" style="1" customWidth="1"/>
    <col min="14609" max="14609" width="15.7109375" style="1" customWidth="1"/>
    <col min="14610" max="14610" width="14.85546875" style="1" customWidth="1"/>
    <col min="14611" max="14857" width="9.140625" style="1"/>
    <col min="14858" max="14858" width="68.28515625" style="1" customWidth="1"/>
    <col min="14859" max="14860" width="9.140625" style="1"/>
    <col min="14861" max="14861" width="9.28515625" style="1" bestFit="1" customWidth="1"/>
    <col min="14862" max="14862" width="14.7109375" style="1" customWidth="1"/>
    <col min="14863" max="14863" width="20.5703125" style="1" customWidth="1"/>
    <col min="14864" max="14864" width="15.85546875" style="1" customWidth="1"/>
    <col min="14865" max="14865" width="15.7109375" style="1" customWidth="1"/>
    <col min="14866" max="14866" width="14.85546875" style="1" customWidth="1"/>
    <col min="14867" max="15113" width="9.140625" style="1"/>
    <col min="15114" max="15114" width="68.28515625" style="1" customWidth="1"/>
    <col min="15115" max="15116" width="9.140625" style="1"/>
    <col min="15117" max="15117" width="9.28515625" style="1" bestFit="1" customWidth="1"/>
    <col min="15118" max="15118" width="14.7109375" style="1" customWidth="1"/>
    <col min="15119" max="15119" width="20.5703125" style="1" customWidth="1"/>
    <col min="15120" max="15120" width="15.85546875" style="1" customWidth="1"/>
    <col min="15121" max="15121" width="15.7109375" style="1" customWidth="1"/>
    <col min="15122" max="15122" width="14.85546875" style="1" customWidth="1"/>
    <col min="15123" max="15369" width="9.140625" style="1"/>
    <col min="15370" max="15370" width="68.28515625" style="1" customWidth="1"/>
    <col min="15371" max="15372" width="9.140625" style="1"/>
    <col min="15373" max="15373" width="9.28515625" style="1" bestFit="1" customWidth="1"/>
    <col min="15374" max="15374" width="14.7109375" style="1" customWidth="1"/>
    <col min="15375" max="15375" width="20.5703125" style="1" customWidth="1"/>
    <col min="15376" max="15376" width="15.85546875" style="1" customWidth="1"/>
    <col min="15377" max="15377" width="15.7109375" style="1" customWidth="1"/>
    <col min="15378" max="15378" width="14.85546875" style="1" customWidth="1"/>
    <col min="15379" max="15625" width="9.140625" style="1"/>
    <col min="15626" max="15626" width="68.28515625" style="1" customWidth="1"/>
    <col min="15627" max="15628" width="9.140625" style="1"/>
    <col min="15629" max="15629" width="9.28515625" style="1" bestFit="1" customWidth="1"/>
    <col min="15630" max="15630" width="14.7109375" style="1" customWidth="1"/>
    <col min="15631" max="15631" width="20.5703125" style="1" customWidth="1"/>
    <col min="15632" max="15632" width="15.85546875" style="1" customWidth="1"/>
    <col min="15633" max="15633" width="15.7109375" style="1" customWidth="1"/>
    <col min="15634" max="15634" width="14.85546875" style="1" customWidth="1"/>
    <col min="15635" max="15881" width="9.140625" style="1"/>
    <col min="15882" max="15882" width="68.28515625" style="1" customWidth="1"/>
    <col min="15883" max="15884" width="9.140625" style="1"/>
    <col min="15885" max="15885" width="9.28515625" style="1" bestFit="1" customWidth="1"/>
    <col min="15886" max="15886" width="14.7109375" style="1" customWidth="1"/>
    <col min="15887" max="15887" width="20.5703125" style="1" customWidth="1"/>
    <col min="15888" max="15888" width="15.85546875" style="1" customWidth="1"/>
    <col min="15889" max="15889" width="15.7109375" style="1" customWidth="1"/>
    <col min="15890" max="15890" width="14.85546875" style="1" customWidth="1"/>
    <col min="15891" max="16137" width="9.140625" style="1"/>
    <col min="16138" max="16138" width="68.28515625" style="1" customWidth="1"/>
    <col min="16139" max="16140" width="9.140625" style="1"/>
    <col min="16141" max="16141" width="9.28515625" style="1" bestFit="1" customWidth="1"/>
    <col min="16142" max="16142" width="14.7109375" style="1" customWidth="1"/>
    <col min="16143" max="16143" width="20.5703125" style="1" customWidth="1"/>
    <col min="16144" max="16144" width="15.85546875" style="1" customWidth="1"/>
    <col min="16145" max="16145" width="15.7109375" style="1" customWidth="1"/>
    <col min="16146" max="16146" width="14.85546875" style="1" customWidth="1"/>
    <col min="16147" max="16384" width="9.140625" style="1"/>
  </cols>
  <sheetData>
    <row r="1" spans="1:30" ht="15" hidden="1" customHeight="1" x14ac:dyDescent="0.25">
      <c r="J1" s="277"/>
      <c r="N1" s="620"/>
      <c r="O1" s="620"/>
      <c r="P1" s="45"/>
      <c r="S1" s="620"/>
      <c r="T1" s="620"/>
      <c r="U1" s="45"/>
      <c r="W1" s="620"/>
      <c r="X1" s="620"/>
      <c r="Z1" s="620"/>
      <c r="AA1" s="620"/>
    </row>
    <row r="2" spans="1:30" ht="15" hidden="1" customHeight="1" x14ac:dyDescent="0.25">
      <c r="J2" s="277"/>
      <c r="N2" s="620"/>
      <c r="O2" s="620"/>
      <c r="P2" s="45"/>
      <c r="S2" s="620"/>
      <c r="T2" s="620"/>
      <c r="U2" s="45"/>
      <c r="W2" s="620"/>
      <c r="X2" s="620"/>
      <c r="Z2" s="620"/>
      <c r="AA2" s="620"/>
    </row>
    <row r="3" spans="1:30" ht="15" hidden="1" customHeight="1" x14ac:dyDescent="0.25">
      <c r="J3" s="277"/>
      <c r="N3" s="620"/>
      <c r="O3" s="620"/>
      <c r="P3" s="45"/>
      <c r="S3" s="620"/>
      <c r="T3" s="620"/>
      <c r="U3" s="45"/>
      <c r="W3" s="620"/>
      <c r="X3" s="620"/>
      <c r="Z3" s="620"/>
      <c r="AA3" s="620"/>
    </row>
    <row r="4" spans="1:30" ht="15" hidden="1" customHeight="1" x14ac:dyDescent="0.25">
      <c r="H4" s="5"/>
      <c r="I4" s="5"/>
      <c r="N4" s="620"/>
      <c r="O4" s="620"/>
      <c r="P4" s="620"/>
      <c r="Q4" s="620"/>
      <c r="R4" s="620"/>
      <c r="S4" s="620"/>
    </row>
    <row r="5" spans="1:30" ht="15" hidden="1" customHeight="1" x14ac:dyDescent="0.25"/>
    <row r="6" spans="1:30" ht="25.5" customHeight="1" x14ac:dyDescent="0.3">
      <c r="B6" s="624" t="s">
        <v>593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D6" s="6"/>
    </row>
    <row r="7" spans="1:30" x14ac:dyDescent="0.25">
      <c r="J7" s="35"/>
    </row>
    <row r="8" spans="1:30" s="8" customFormat="1" ht="15" customHeight="1" x14ac:dyDescent="0.25">
      <c r="A8" s="35"/>
      <c r="B8" s="625" t="s">
        <v>0</v>
      </c>
      <c r="C8" s="556"/>
      <c r="D8" s="628" t="s">
        <v>1</v>
      </c>
      <c r="E8" s="628" t="s">
        <v>2</v>
      </c>
      <c r="F8" s="628" t="s">
        <v>23</v>
      </c>
      <c r="G8" s="628" t="s">
        <v>3</v>
      </c>
      <c r="H8" s="621" t="s">
        <v>468</v>
      </c>
      <c r="I8" s="621" t="s">
        <v>469</v>
      </c>
      <c r="J8" s="634" t="s">
        <v>613</v>
      </c>
      <c r="K8" s="635" t="s">
        <v>4</v>
      </c>
      <c r="L8" s="636"/>
      <c r="M8" s="637" t="s">
        <v>470</v>
      </c>
      <c r="N8" s="639" t="s">
        <v>4</v>
      </c>
      <c r="O8" s="640"/>
      <c r="P8" s="630" t="s">
        <v>391</v>
      </c>
      <c r="Q8" s="637" t="s">
        <v>471</v>
      </c>
      <c r="R8" s="643" t="s">
        <v>440</v>
      </c>
      <c r="S8" s="646" t="s">
        <v>399</v>
      </c>
      <c r="T8" s="649" t="s">
        <v>397</v>
      </c>
      <c r="U8" s="630" t="s">
        <v>392</v>
      </c>
      <c r="V8" s="637" t="s">
        <v>451</v>
      </c>
      <c r="W8" s="643" t="s">
        <v>454</v>
      </c>
      <c r="X8" s="649" t="s">
        <v>455</v>
      </c>
      <c r="Y8" s="630" t="s">
        <v>441</v>
      </c>
      <c r="Z8" s="643" t="s">
        <v>456</v>
      </c>
      <c r="AA8" s="649" t="s">
        <v>457</v>
      </c>
      <c r="AB8" s="641" t="s">
        <v>27</v>
      </c>
    </row>
    <row r="9" spans="1:30" s="8" customFormat="1" ht="15" customHeight="1" x14ac:dyDescent="0.2">
      <c r="A9" s="35"/>
      <c r="B9" s="626"/>
      <c r="C9" s="554"/>
      <c r="D9" s="629"/>
      <c r="E9" s="629"/>
      <c r="F9" s="629"/>
      <c r="G9" s="629"/>
      <c r="H9" s="622"/>
      <c r="I9" s="622"/>
      <c r="J9" s="622"/>
      <c r="K9" s="633" t="s">
        <v>5</v>
      </c>
      <c r="L9" s="633" t="s">
        <v>26</v>
      </c>
      <c r="M9" s="638"/>
      <c r="N9" s="633" t="s">
        <v>5</v>
      </c>
      <c r="O9" s="633" t="s">
        <v>26</v>
      </c>
      <c r="P9" s="631"/>
      <c r="Q9" s="638"/>
      <c r="R9" s="644"/>
      <c r="S9" s="647"/>
      <c r="T9" s="650"/>
      <c r="U9" s="631"/>
      <c r="V9" s="638"/>
      <c r="W9" s="644"/>
      <c r="X9" s="650"/>
      <c r="Y9" s="631"/>
      <c r="Z9" s="644"/>
      <c r="AA9" s="650"/>
      <c r="AB9" s="642"/>
    </row>
    <row r="10" spans="1:30" s="8" customFormat="1" ht="15" customHeight="1" x14ac:dyDescent="0.2">
      <c r="A10" s="35"/>
      <c r="B10" s="626"/>
      <c r="C10" s="554"/>
      <c r="D10" s="629"/>
      <c r="E10" s="629"/>
      <c r="F10" s="629"/>
      <c r="G10" s="629"/>
      <c r="H10" s="622"/>
      <c r="I10" s="622"/>
      <c r="J10" s="622"/>
      <c r="K10" s="629"/>
      <c r="L10" s="629"/>
      <c r="M10" s="638"/>
      <c r="N10" s="629"/>
      <c r="O10" s="629"/>
      <c r="P10" s="631"/>
      <c r="Q10" s="638"/>
      <c r="R10" s="644"/>
      <c r="S10" s="647"/>
      <c r="T10" s="650"/>
      <c r="U10" s="631"/>
      <c r="V10" s="638"/>
      <c r="W10" s="644"/>
      <c r="X10" s="650"/>
      <c r="Y10" s="631"/>
      <c r="Z10" s="644"/>
      <c r="AA10" s="650"/>
      <c r="AB10" s="642"/>
    </row>
    <row r="11" spans="1:30" s="8" customFormat="1" ht="87" customHeight="1" x14ac:dyDescent="0.2">
      <c r="A11" s="35"/>
      <c r="B11" s="627"/>
      <c r="C11" s="554" t="s">
        <v>24</v>
      </c>
      <c r="D11" s="629"/>
      <c r="E11" s="629"/>
      <c r="F11" s="629"/>
      <c r="G11" s="629"/>
      <c r="H11" s="623"/>
      <c r="I11" s="623"/>
      <c r="J11" s="623"/>
      <c r="K11" s="629"/>
      <c r="L11" s="629"/>
      <c r="M11" s="638"/>
      <c r="N11" s="629"/>
      <c r="O11" s="629"/>
      <c r="P11" s="632"/>
      <c r="Q11" s="638"/>
      <c r="R11" s="645"/>
      <c r="S11" s="648"/>
      <c r="T11" s="651"/>
      <c r="U11" s="632"/>
      <c r="V11" s="638"/>
      <c r="W11" s="645"/>
      <c r="X11" s="651"/>
      <c r="Y11" s="632"/>
      <c r="Z11" s="645"/>
      <c r="AA11" s="651"/>
      <c r="AB11" s="642"/>
    </row>
    <row r="12" spans="1:30" s="8" customFormat="1" ht="14.25" customHeight="1" x14ac:dyDescent="0.25">
      <c r="A12" s="35"/>
      <c r="B12" s="555">
        <v>1</v>
      </c>
      <c r="C12" s="555"/>
      <c r="D12" s="556">
        <v>2</v>
      </c>
      <c r="E12" s="556">
        <v>3</v>
      </c>
      <c r="F12" s="556">
        <v>4</v>
      </c>
      <c r="G12" s="556">
        <v>2</v>
      </c>
      <c r="H12" s="311">
        <v>3</v>
      </c>
      <c r="I12" s="311">
        <v>4</v>
      </c>
      <c r="J12" s="311">
        <v>5</v>
      </c>
      <c r="K12" s="311">
        <v>7</v>
      </c>
      <c r="L12" s="311">
        <v>8</v>
      </c>
      <c r="M12" s="311">
        <v>9</v>
      </c>
      <c r="N12" s="311">
        <v>10</v>
      </c>
      <c r="O12" s="311">
        <v>11</v>
      </c>
      <c r="P12" s="311">
        <v>6</v>
      </c>
      <c r="Q12" s="311">
        <v>13</v>
      </c>
      <c r="R12" s="311">
        <v>7</v>
      </c>
      <c r="S12" s="311">
        <v>14</v>
      </c>
      <c r="T12" s="311">
        <v>8</v>
      </c>
      <c r="U12" s="311">
        <v>9</v>
      </c>
      <c r="V12" s="311">
        <v>17</v>
      </c>
      <c r="W12" s="311">
        <v>10</v>
      </c>
      <c r="X12" s="311">
        <v>11</v>
      </c>
      <c r="Y12" s="311">
        <v>12</v>
      </c>
      <c r="Z12" s="311">
        <v>13</v>
      </c>
      <c r="AA12" s="311">
        <v>14</v>
      </c>
      <c r="AB12" s="552">
        <v>15</v>
      </c>
    </row>
    <row r="13" spans="1:30" ht="30" hidden="1" customHeight="1" x14ac:dyDescent="0.25">
      <c r="B13" s="312" t="s">
        <v>625</v>
      </c>
      <c r="C13" s="313"/>
      <c r="D13" s="314"/>
      <c r="E13" s="314"/>
      <c r="F13" s="314"/>
      <c r="G13" s="147" t="s">
        <v>45</v>
      </c>
      <c r="H13" s="148">
        <f t="shared" ref="H13:O13" si="0">SUM(H14+H16+H20+H23+H26)</f>
        <v>27180.9</v>
      </c>
      <c r="I13" s="148">
        <f t="shared" si="0"/>
        <v>0</v>
      </c>
      <c r="J13" s="148">
        <f t="shared" si="0"/>
        <v>29360.100000000002</v>
      </c>
      <c r="K13" s="148">
        <f t="shared" si="0"/>
        <v>30797.3</v>
      </c>
      <c r="L13" s="148">
        <f t="shared" si="0"/>
        <v>99.4</v>
      </c>
      <c r="M13" s="148">
        <f t="shared" si="0"/>
        <v>30996.700000000004</v>
      </c>
      <c r="N13" s="148">
        <f t="shared" si="0"/>
        <v>30897.300000000003</v>
      </c>
      <c r="O13" s="148">
        <f t="shared" si="0"/>
        <v>99.4</v>
      </c>
      <c r="P13" s="148">
        <f>SUM(P14+P16+P18+P20+P23+P26)</f>
        <v>39870.800000000003</v>
      </c>
      <c r="Q13" s="148">
        <f t="shared" ref="Q13:AC13" si="1">SUM(Q14+Q16+Q18+Q20+Q23+Q26)</f>
        <v>1313.6</v>
      </c>
      <c r="R13" s="148">
        <f t="shared" si="1"/>
        <v>38375.1</v>
      </c>
      <c r="S13" s="148">
        <f t="shared" si="1"/>
        <v>1313.6</v>
      </c>
      <c r="T13" s="148">
        <f t="shared" si="1"/>
        <v>0</v>
      </c>
      <c r="U13" s="148">
        <f t="shared" si="1"/>
        <v>42965.299999999996</v>
      </c>
      <c r="V13" s="148">
        <f t="shared" si="1"/>
        <v>0</v>
      </c>
      <c r="W13" s="148">
        <f t="shared" si="1"/>
        <v>0</v>
      </c>
      <c r="X13" s="148">
        <f t="shared" si="1"/>
        <v>0</v>
      </c>
      <c r="Y13" s="148">
        <f t="shared" si="1"/>
        <v>42620.2</v>
      </c>
      <c r="Z13" s="148">
        <f t="shared" si="1"/>
        <v>0</v>
      </c>
      <c r="AA13" s="148">
        <f t="shared" si="1"/>
        <v>0</v>
      </c>
      <c r="AB13" s="148">
        <f t="shared" si="1"/>
        <v>0</v>
      </c>
      <c r="AC13" s="148">
        <f t="shared" si="1"/>
        <v>0</v>
      </c>
      <c r="AD13" s="6"/>
    </row>
    <row r="14" spans="1:30" ht="30" hidden="1" customHeight="1" x14ac:dyDescent="0.25">
      <c r="B14" s="315" t="s">
        <v>238</v>
      </c>
      <c r="C14" s="316"/>
      <c r="D14" s="317"/>
      <c r="E14" s="317"/>
      <c r="F14" s="317"/>
      <c r="G14" s="318" t="s">
        <v>44</v>
      </c>
      <c r="H14" s="319">
        <f t="shared" ref="H14:N14" si="2">SUM(H15)</f>
        <v>1500</v>
      </c>
      <c r="I14" s="319">
        <f t="shared" si="2"/>
        <v>0</v>
      </c>
      <c r="J14" s="319">
        <f t="shared" si="2"/>
        <v>1709.2</v>
      </c>
      <c r="K14" s="319">
        <f t="shared" si="2"/>
        <v>2566.9</v>
      </c>
      <c r="L14" s="319">
        <f t="shared" si="2"/>
        <v>0</v>
      </c>
      <c r="M14" s="319">
        <f t="shared" si="2"/>
        <v>2558.5</v>
      </c>
      <c r="N14" s="319">
        <f t="shared" si="2"/>
        <v>2558.5</v>
      </c>
      <c r="O14" s="319">
        <f t="shared" ref="O14:AB14" si="3">SUM(O15)</f>
        <v>0</v>
      </c>
      <c r="P14" s="319">
        <f t="shared" si="3"/>
        <v>2837.5</v>
      </c>
      <c r="Q14" s="319">
        <f t="shared" si="3"/>
        <v>1313.6</v>
      </c>
      <c r="R14" s="319">
        <f>SUM(R15)</f>
        <v>2837.5</v>
      </c>
      <c r="S14" s="319">
        <f>SUM(S15)</f>
        <v>1313.6</v>
      </c>
      <c r="T14" s="319">
        <f t="shared" si="3"/>
        <v>0</v>
      </c>
      <c r="U14" s="319">
        <f t="shared" si="3"/>
        <v>2048.6</v>
      </c>
      <c r="V14" s="319">
        <f>SUM(V15)</f>
        <v>0</v>
      </c>
      <c r="W14" s="319">
        <f>SUM(W15)</f>
        <v>0</v>
      </c>
      <c r="X14" s="319">
        <f t="shared" si="3"/>
        <v>0</v>
      </c>
      <c r="Y14" s="319">
        <f t="shared" si="3"/>
        <v>2253.5</v>
      </c>
      <c r="Z14" s="319">
        <f>SUM(Z15)</f>
        <v>0</v>
      </c>
      <c r="AA14" s="319">
        <f t="shared" si="3"/>
        <v>0</v>
      </c>
      <c r="AB14" s="210">
        <f t="shared" si="3"/>
        <v>0</v>
      </c>
      <c r="AC14" s="234"/>
    </row>
    <row r="15" spans="1:30" s="23" customFormat="1" ht="98.25" hidden="1" customHeight="1" x14ac:dyDescent="0.25">
      <c r="A15" s="36"/>
      <c r="B15" s="320" t="s">
        <v>626</v>
      </c>
      <c r="C15" s="321"/>
      <c r="D15" s="322" t="s">
        <v>9</v>
      </c>
      <c r="E15" s="322" t="s">
        <v>7</v>
      </c>
      <c r="F15" s="322" t="s">
        <v>8</v>
      </c>
      <c r="G15" s="323" t="s">
        <v>47</v>
      </c>
      <c r="H15" s="302">
        <v>1500</v>
      </c>
      <c r="I15" s="302"/>
      <c r="J15" s="302">
        <v>1709.2</v>
      </c>
      <c r="K15" s="133">
        <v>2566.9</v>
      </c>
      <c r="L15" s="133"/>
      <c r="M15" s="319">
        <f>SUM(N15:O15)</f>
        <v>2558.5</v>
      </c>
      <c r="N15" s="324">
        <v>2558.5</v>
      </c>
      <c r="O15" s="324"/>
      <c r="P15" s="134">
        <v>2837.5</v>
      </c>
      <c r="Q15" s="319">
        <f>SUM(S15:T15)</f>
        <v>1313.6</v>
      </c>
      <c r="R15" s="325">
        <v>2837.5</v>
      </c>
      <c r="S15" s="324">
        <v>1313.6</v>
      </c>
      <c r="T15" s="324"/>
      <c r="U15" s="134">
        <v>2048.6</v>
      </c>
      <c r="V15" s="319">
        <f>SUM(W15:X15)</f>
        <v>0</v>
      </c>
      <c r="W15" s="133"/>
      <c r="X15" s="324"/>
      <c r="Y15" s="134">
        <v>2253.5</v>
      </c>
      <c r="Z15" s="133"/>
      <c r="AA15" s="324"/>
      <c r="AB15" s="211"/>
      <c r="AC15" s="235">
        <v>1500</v>
      </c>
    </row>
    <row r="16" spans="1:30" ht="38.25" hidden="1" customHeight="1" x14ac:dyDescent="0.25">
      <c r="A16" s="34" t="s">
        <v>177</v>
      </c>
      <c r="B16" s="315" t="s">
        <v>34</v>
      </c>
      <c r="C16" s="326"/>
      <c r="D16" s="327"/>
      <c r="E16" s="327"/>
      <c r="F16" s="328"/>
      <c r="G16" s="318" t="s">
        <v>46</v>
      </c>
      <c r="H16" s="319">
        <f t="shared" ref="H16:I18" si="4">SUM(H17)</f>
        <v>500</v>
      </c>
      <c r="I16" s="319">
        <f t="shared" si="4"/>
        <v>0</v>
      </c>
      <c r="J16" s="319">
        <f t="shared" ref="J16:L18" si="5">SUM(J17)</f>
        <v>426</v>
      </c>
      <c r="K16" s="319">
        <f t="shared" si="5"/>
        <v>4583.1000000000004</v>
      </c>
      <c r="L16" s="319">
        <f t="shared" si="5"/>
        <v>0</v>
      </c>
      <c r="M16" s="319">
        <f>SUM(M17)</f>
        <v>4583.1000000000004</v>
      </c>
      <c r="N16" s="319">
        <f t="shared" ref="N16:AB18" si="6">SUM(N17)</f>
        <v>4583.1000000000004</v>
      </c>
      <c r="O16" s="319">
        <f t="shared" si="6"/>
        <v>0</v>
      </c>
      <c r="P16" s="319">
        <f t="shared" si="6"/>
        <v>300</v>
      </c>
      <c r="Q16" s="319">
        <f t="shared" si="6"/>
        <v>0</v>
      </c>
      <c r="R16" s="319">
        <f t="shared" si="6"/>
        <v>300</v>
      </c>
      <c r="S16" s="319">
        <f t="shared" si="6"/>
        <v>0</v>
      </c>
      <c r="T16" s="319">
        <f t="shared" si="6"/>
        <v>0</v>
      </c>
      <c r="U16" s="319">
        <f t="shared" si="6"/>
        <v>350</v>
      </c>
      <c r="V16" s="319">
        <f t="shared" si="6"/>
        <v>0</v>
      </c>
      <c r="W16" s="319">
        <f t="shared" si="6"/>
        <v>0</v>
      </c>
      <c r="X16" s="319">
        <f t="shared" si="6"/>
        <v>0</v>
      </c>
      <c r="Y16" s="319">
        <f t="shared" si="6"/>
        <v>400</v>
      </c>
      <c r="Z16" s="319">
        <f t="shared" si="6"/>
        <v>0</v>
      </c>
      <c r="AA16" s="319">
        <f t="shared" si="6"/>
        <v>0</v>
      </c>
      <c r="AB16" s="210">
        <f t="shared" si="6"/>
        <v>0</v>
      </c>
      <c r="AC16" s="234"/>
    </row>
    <row r="17" spans="1:30" ht="98.25" hidden="1" customHeight="1" x14ac:dyDescent="0.25">
      <c r="B17" s="320" t="s">
        <v>627</v>
      </c>
      <c r="C17" s="329"/>
      <c r="D17" s="330" t="s">
        <v>9</v>
      </c>
      <c r="E17" s="330" t="s">
        <v>7</v>
      </c>
      <c r="F17" s="331" t="s">
        <v>8</v>
      </c>
      <c r="G17" s="332" t="s">
        <v>74</v>
      </c>
      <c r="H17" s="302">
        <v>500</v>
      </c>
      <c r="I17" s="302"/>
      <c r="J17" s="302">
        <v>426</v>
      </c>
      <c r="K17" s="133">
        <v>4583.1000000000004</v>
      </c>
      <c r="L17" s="133"/>
      <c r="M17" s="319">
        <f>SUM(N17:O17)</f>
        <v>4583.1000000000004</v>
      </c>
      <c r="N17" s="324">
        <v>4583.1000000000004</v>
      </c>
      <c r="O17" s="324"/>
      <c r="P17" s="134">
        <v>300</v>
      </c>
      <c r="Q17" s="319"/>
      <c r="R17" s="325">
        <v>300</v>
      </c>
      <c r="S17" s="324"/>
      <c r="T17" s="324"/>
      <c r="U17" s="134">
        <v>350</v>
      </c>
      <c r="V17" s="319"/>
      <c r="W17" s="133"/>
      <c r="X17" s="324"/>
      <c r="Y17" s="134">
        <v>400</v>
      </c>
      <c r="Z17" s="133"/>
      <c r="AA17" s="324"/>
      <c r="AB17" s="211"/>
      <c r="AC17" s="234">
        <v>500</v>
      </c>
    </row>
    <row r="18" spans="1:30" ht="46.5" hidden="1" customHeight="1" x14ac:dyDescent="0.25">
      <c r="A18" s="34" t="s">
        <v>177</v>
      </c>
      <c r="B18" s="315" t="s">
        <v>595</v>
      </c>
      <c r="C18" s="326"/>
      <c r="D18" s="327"/>
      <c r="E18" s="327"/>
      <c r="F18" s="328"/>
      <c r="G18" s="318" t="s">
        <v>46</v>
      </c>
      <c r="H18" s="319">
        <f t="shared" si="4"/>
        <v>0</v>
      </c>
      <c r="I18" s="319">
        <f t="shared" si="4"/>
        <v>0</v>
      </c>
      <c r="J18" s="319">
        <f t="shared" si="5"/>
        <v>0</v>
      </c>
      <c r="K18" s="319">
        <f t="shared" si="5"/>
        <v>0</v>
      </c>
      <c r="L18" s="319">
        <f t="shared" si="5"/>
        <v>0</v>
      </c>
      <c r="M18" s="319">
        <f>SUM(M19)</f>
        <v>0</v>
      </c>
      <c r="N18" s="319">
        <f t="shared" si="6"/>
        <v>0</v>
      </c>
      <c r="O18" s="319">
        <f t="shared" si="6"/>
        <v>0</v>
      </c>
      <c r="P18" s="319">
        <f t="shared" si="6"/>
        <v>0</v>
      </c>
      <c r="Q18" s="319">
        <f t="shared" si="6"/>
        <v>0</v>
      </c>
      <c r="R18" s="319">
        <f t="shared" si="6"/>
        <v>0</v>
      </c>
      <c r="S18" s="319">
        <f t="shared" si="6"/>
        <v>0</v>
      </c>
      <c r="T18" s="319">
        <f t="shared" si="6"/>
        <v>0</v>
      </c>
      <c r="U18" s="319">
        <f t="shared" si="6"/>
        <v>0</v>
      </c>
      <c r="V18" s="319">
        <f t="shared" si="6"/>
        <v>0</v>
      </c>
      <c r="W18" s="319">
        <f t="shared" si="6"/>
        <v>0</v>
      </c>
      <c r="X18" s="319">
        <f t="shared" si="6"/>
        <v>0</v>
      </c>
      <c r="Y18" s="319">
        <f t="shared" si="6"/>
        <v>0</v>
      </c>
      <c r="Z18" s="319">
        <f t="shared" si="6"/>
        <v>0</v>
      </c>
      <c r="AA18" s="319">
        <f t="shared" si="6"/>
        <v>0</v>
      </c>
      <c r="AB18" s="210">
        <f t="shared" si="6"/>
        <v>0</v>
      </c>
      <c r="AC18" s="234"/>
    </row>
    <row r="19" spans="1:30" ht="71.25" hidden="1" customHeight="1" x14ac:dyDescent="0.25">
      <c r="B19" s="320" t="s">
        <v>628</v>
      </c>
      <c r="C19" s="329"/>
      <c r="D19" s="330"/>
      <c r="E19" s="330"/>
      <c r="F19" s="331"/>
      <c r="G19" s="332"/>
      <c r="H19" s="302"/>
      <c r="I19" s="302"/>
      <c r="J19" s="302"/>
      <c r="K19" s="133"/>
      <c r="L19" s="133"/>
      <c r="M19" s="319"/>
      <c r="N19" s="324"/>
      <c r="O19" s="324"/>
      <c r="P19" s="134"/>
      <c r="Q19" s="319"/>
      <c r="R19" s="325"/>
      <c r="S19" s="324"/>
      <c r="T19" s="324"/>
      <c r="U19" s="134"/>
      <c r="V19" s="319"/>
      <c r="W19" s="133"/>
      <c r="X19" s="324"/>
      <c r="Y19" s="134"/>
      <c r="Z19" s="133"/>
      <c r="AA19" s="324"/>
      <c r="AB19" s="211"/>
      <c r="AC19" s="234"/>
    </row>
    <row r="20" spans="1:30" ht="24" hidden="1" customHeight="1" x14ac:dyDescent="0.25">
      <c r="B20" s="315" t="s">
        <v>35</v>
      </c>
      <c r="C20" s="326"/>
      <c r="D20" s="333"/>
      <c r="E20" s="327"/>
      <c r="F20" s="328"/>
      <c r="G20" s="318" t="s">
        <v>50</v>
      </c>
      <c r="H20" s="319">
        <f t="shared" ref="H20:M20" si="7">SUM(H21:H22)</f>
        <v>25168.7</v>
      </c>
      <c r="I20" s="319">
        <f t="shared" si="7"/>
        <v>0</v>
      </c>
      <c r="J20" s="319">
        <f t="shared" si="7"/>
        <v>27223.7</v>
      </c>
      <c r="K20" s="319">
        <f t="shared" si="7"/>
        <v>23636.3</v>
      </c>
      <c r="L20" s="319">
        <f t="shared" si="7"/>
        <v>0</v>
      </c>
      <c r="M20" s="319">
        <f t="shared" si="7"/>
        <v>23744.7</v>
      </c>
      <c r="N20" s="319">
        <f t="shared" ref="N20:AA20" si="8">SUM(N21:N22)</f>
        <v>23744.7</v>
      </c>
      <c r="O20" s="319">
        <f t="shared" si="8"/>
        <v>0</v>
      </c>
      <c r="P20" s="319">
        <f t="shared" si="8"/>
        <v>32333.3</v>
      </c>
      <c r="Q20" s="319">
        <f t="shared" si="8"/>
        <v>0</v>
      </c>
      <c r="R20" s="319">
        <f t="shared" si="8"/>
        <v>30837.599999999999</v>
      </c>
      <c r="S20" s="319">
        <f>SUM(S21:S22)</f>
        <v>0</v>
      </c>
      <c r="T20" s="319">
        <f t="shared" si="8"/>
        <v>0</v>
      </c>
      <c r="U20" s="319">
        <f t="shared" si="8"/>
        <v>36966.699999999997</v>
      </c>
      <c r="V20" s="319">
        <f t="shared" si="8"/>
        <v>0</v>
      </c>
      <c r="W20" s="319">
        <f t="shared" si="8"/>
        <v>0</v>
      </c>
      <c r="X20" s="319">
        <f t="shared" si="8"/>
        <v>0</v>
      </c>
      <c r="Y20" s="319">
        <f t="shared" si="8"/>
        <v>36966.699999999997</v>
      </c>
      <c r="Z20" s="319">
        <f t="shared" si="8"/>
        <v>0</v>
      </c>
      <c r="AA20" s="319">
        <f t="shared" si="8"/>
        <v>0</v>
      </c>
      <c r="AB20" s="210">
        <f>SUM(AB21:AB22)</f>
        <v>0</v>
      </c>
      <c r="AC20" s="234"/>
    </row>
    <row r="21" spans="1:30" ht="84" hidden="1" customHeight="1" x14ac:dyDescent="0.25">
      <c r="B21" s="334" t="s">
        <v>629</v>
      </c>
      <c r="C21" s="329"/>
      <c r="D21" s="330" t="s">
        <v>9</v>
      </c>
      <c r="E21" s="330" t="s">
        <v>7</v>
      </c>
      <c r="F21" s="331" t="s">
        <v>8</v>
      </c>
      <c r="G21" s="332" t="s">
        <v>212</v>
      </c>
      <c r="H21" s="302">
        <v>24368.7</v>
      </c>
      <c r="I21" s="302"/>
      <c r="J21" s="302">
        <v>24649.9</v>
      </c>
      <c r="K21" s="133">
        <v>22836.3</v>
      </c>
      <c r="L21" s="133"/>
      <c r="M21" s="319">
        <f>SUM(N21:O21)</f>
        <v>22936.3</v>
      </c>
      <c r="N21" s="324">
        <v>22936.3</v>
      </c>
      <c r="O21" s="324"/>
      <c r="P21" s="134">
        <v>31133.3</v>
      </c>
      <c r="Q21" s="319"/>
      <c r="R21" s="325">
        <v>29637.599999999999</v>
      </c>
      <c r="S21" s="324"/>
      <c r="T21" s="324"/>
      <c r="U21" s="134">
        <v>35766.699999999997</v>
      </c>
      <c r="V21" s="319"/>
      <c r="W21" s="324"/>
      <c r="X21" s="324"/>
      <c r="Y21" s="134">
        <v>35766.699999999997</v>
      </c>
      <c r="Z21" s="324"/>
      <c r="AA21" s="324"/>
      <c r="AB21" s="211"/>
      <c r="AC21" s="234">
        <v>24500</v>
      </c>
    </row>
    <row r="22" spans="1:30" ht="96" hidden="1" customHeight="1" x14ac:dyDescent="0.25">
      <c r="B22" s="320" t="s">
        <v>630</v>
      </c>
      <c r="C22" s="329"/>
      <c r="D22" s="330" t="s">
        <v>9</v>
      </c>
      <c r="E22" s="330" t="s">
        <v>7</v>
      </c>
      <c r="F22" s="331" t="s">
        <v>8</v>
      </c>
      <c r="G22" s="332" t="s">
        <v>75</v>
      </c>
      <c r="H22" s="302">
        <v>800</v>
      </c>
      <c r="I22" s="302"/>
      <c r="J22" s="302">
        <v>2573.8000000000002</v>
      </c>
      <c r="K22" s="133">
        <v>800</v>
      </c>
      <c r="L22" s="133"/>
      <c r="M22" s="319">
        <f>SUM(N22:O22)</f>
        <v>808.4</v>
      </c>
      <c r="N22" s="324">
        <v>808.4</v>
      </c>
      <c r="O22" s="324"/>
      <c r="P22" s="134">
        <v>1200</v>
      </c>
      <c r="Q22" s="319"/>
      <c r="R22" s="325">
        <v>1200</v>
      </c>
      <c r="S22" s="133"/>
      <c r="T22" s="324"/>
      <c r="U22" s="134">
        <v>1200</v>
      </c>
      <c r="V22" s="319"/>
      <c r="W22" s="324"/>
      <c r="X22" s="324"/>
      <c r="Y22" s="134">
        <v>1200</v>
      </c>
      <c r="Z22" s="324"/>
      <c r="AA22" s="324"/>
      <c r="AB22" s="211"/>
      <c r="AC22" s="234">
        <v>800</v>
      </c>
    </row>
    <row r="23" spans="1:30" ht="34.5" hidden="1" customHeight="1" x14ac:dyDescent="0.25">
      <c r="B23" s="335" t="s">
        <v>211</v>
      </c>
      <c r="C23" s="316"/>
      <c r="D23" s="327"/>
      <c r="E23" s="327"/>
      <c r="F23" s="328"/>
      <c r="G23" s="318" t="s">
        <v>213</v>
      </c>
      <c r="H23" s="319">
        <f t="shared" ref="H23:M23" si="9">SUM(H24:H25)</f>
        <v>12.2</v>
      </c>
      <c r="I23" s="319">
        <f t="shared" si="9"/>
        <v>0</v>
      </c>
      <c r="J23" s="319">
        <f t="shared" si="9"/>
        <v>1.2</v>
      </c>
      <c r="K23" s="319">
        <f t="shared" si="9"/>
        <v>11</v>
      </c>
      <c r="L23" s="319">
        <f t="shared" si="9"/>
        <v>99.4</v>
      </c>
      <c r="M23" s="319">
        <f t="shared" si="9"/>
        <v>110.4</v>
      </c>
      <c r="N23" s="319">
        <f t="shared" ref="N23:AB23" si="10">SUM(N24:N25)</f>
        <v>11</v>
      </c>
      <c r="O23" s="319">
        <f t="shared" si="10"/>
        <v>99.4</v>
      </c>
      <c r="P23" s="319">
        <f t="shared" si="10"/>
        <v>0</v>
      </c>
      <c r="Q23" s="319">
        <f t="shared" si="10"/>
        <v>0</v>
      </c>
      <c r="R23" s="319">
        <f t="shared" si="10"/>
        <v>0</v>
      </c>
      <c r="S23" s="319">
        <f>SUM(S24:S25)</f>
        <v>0</v>
      </c>
      <c r="T23" s="319">
        <f t="shared" ref="T23:Z23" si="11">SUM(T24:T25)</f>
        <v>0</v>
      </c>
      <c r="U23" s="319">
        <f t="shared" si="11"/>
        <v>0</v>
      </c>
      <c r="V23" s="319">
        <f t="shared" si="11"/>
        <v>0</v>
      </c>
      <c r="W23" s="319">
        <f t="shared" si="11"/>
        <v>0</v>
      </c>
      <c r="X23" s="319">
        <f t="shared" si="11"/>
        <v>0</v>
      </c>
      <c r="Y23" s="319">
        <f t="shared" si="11"/>
        <v>0</v>
      </c>
      <c r="Z23" s="319">
        <f t="shared" si="11"/>
        <v>0</v>
      </c>
      <c r="AA23" s="319">
        <f t="shared" si="10"/>
        <v>0</v>
      </c>
      <c r="AB23" s="210">
        <f t="shared" si="10"/>
        <v>0</v>
      </c>
      <c r="AC23" s="234"/>
    </row>
    <row r="24" spans="1:30" ht="78" hidden="1" customHeight="1" x14ac:dyDescent="0.25">
      <c r="A24" s="34">
        <v>521</v>
      </c>
      <c r="B24" s="334" t="s">
        <v>631</v>
      </c>
      <c r="C24" s="329"/>
      <c r="D24" s="330" t="s">
        <v>9</v>
      </c>
      <c r="E24" s="330" t="s">
        <v>7</v>
      </c>
      <c r="F24" s="331" t="s">
        <v>10</v>
      </c>
      <c r="G24" s="336" t="s">
        <v>214</v>
      </c>
      <c r="H24" s="302">
        <v>11</v>
      </c>
      <c r="I24" s="302"/>
      <c r="J24" s="302">
        <v>0</v>
      </c>
      <c r="K24" s="133"/>
      <c r="L24" s="133">
        <v>99.4</v>
      </c>
      <c r="M24" s="319">
        <f>SUM(N24:O24)</f>
        <v>99.4</v>
      </c>
      <c r="N24" s="302"/>
      <c r="O24" s="302">
        <v>99.4</v>
      </c>
      <c r="P24" s="134"/>
      <c r="Q24" s="319"/>
      <c r="R24" s="325"/>
      <c r="S24" s="302"/>
      <c r="T24" s="337"/>
      <c r="U24" s="134"/>
      <c r="V24" s="319"/>
      <c r="W24" s="302"/>
      <c r="X24" s="337"/>
      <c r="Y24" s="134"/>
      <c r="Z24" s="338"/>
      <c r="AA24" s="339"/>
      <c r="AB24" s="124"/>
      <c r="AC24" s="234"/>
    </row>
    <row r="25" spans="1:30" ht="61.5" hidden="1" customHeight="1" x14ac:dyDescent="0.25">
      <c r="B25" s="320" t="s">
        <v>632</v>
      </c>
      <c r="C25" s="329"/>
      <c r="D25" s="330" t="s">
        <v>9</v>
      </c>
      <c r="E25" s="330" t="s">
        <v>7</v>
      </c>
      <c r="F25" s="331" t="s">
        <v>10</v>
      </c>
      <c r="G25" s="332" t="s">
        <v>223</v>
      </c>
      <c r="H25" s="302">
        <v>1.2</v>
      </c>
      <c r="I25" s="302"/>
      <c r="J25" s="302">
        <v>1.2</v>
      </c>
      <c r="K25" s="133">
        <v>11</v>
      </c>
      <c r="L25" s="133"/>
      <c r="M25" s="319">
        <f>SUM(N25:O25)</f>
        <v>11</v>
      </c>
      <c r="N25" s="302">
        <v>11</v>
      </c>
      <c r="O25" s="302"/>
      <c r="P25" s="134"/>
      <c r="Q25" s="319"/>
      <c r="R25" s="325"/>
      <c r="S25" s="133"/>
      <c r="T25" s="133"/>
      <c r="U25" s="134"/>
      <c r="V25" s="319"/>
      <c r="W25" s="133"/>
      <c r="X25" s="133"/>
      <c r="Y25" s="134"/>
      <c r="Z25" s="324"/>
      <c r="AA25" s="324"/>
      <c r="AB25" s="124"/>
      <c r="AC25" s="234">
        <v>1.2</v>
      </c>
    </row>
    <row r="26" spans="1:30" ht="36.75" hidden="1" customHeight="1" x14ac:dyDescent="0.25">
      <c r="B26" s="335" t="s">
        <v>596</v>
      </c>
      <c r="C26" s="326"/>
      <c r="D26" s="333"/>
      <c r="E26" s="333"/>
      <c r="F26" s="340"/>
      <c r="G26" s="341"/>
      <c r="H26" s="319"/>
      <c r="I26" s="319">
        <f>SUM(I27)</f>
        <v>0</v>
      </c>
      <c r="J26" s="319">
        <f t="shared" ref="J26:AA26" si="12">SUM(J27)</f>
        <v>0</v>
      </c>
      <c r="K26" s="319">
        <f t="shared" si="12"/>
        <v>0</v>
      </c>
      <c r="L26" s="319">
        <f t="shared" si="12"/>
        <v>0</v>
      </c>
      <c r="M26" s="319">
        <f t="shared" si="12"/>
        <v>0</v>
      </c>
      <c r="N26" s="319">
        <f t="shared" si="12"/>
        <v>0</v>
      </c>
      <c r="O26" s="319">
        <f t="shared" si="12"/>
        <v>0</v>
      </c>
      <c r="P26" s="319">
        <f t="shared" si="12"/>
        <v>4400</v>
      </c>
      <c r="Q26" s="319">
        <f t="shared" si="12"/>
        <v>0</v>
      </c>
      <c r="R26" s="319">
        <f t="shared" si="12"/>
        <v>4400</v>
      </c>
      <c r="S26" s="319">
        <f t="shared" si="12"/>
        <v>0</v>
      </c>
      <c r="T26" s="319">
        <f t="shared" si="12"/>
        <v>0</v>
      </c>
      <c r="U26" s="319">
        <f t="shared" si="12"/>
        <v>3600</v>
      </c>
      <c r="V26" s="319">
        <f t="shared" si="12"/>
        <v>0</v>
      </c>
      <c r="W26" s="319">
        <f t="shared" si="12"/>
        <v>0</v>
      </c>
      <c r="X26" s="319">
        <f t="shared" si="12"/>
        <v>0</v>
      </c>
      <c r="Y26" s="319">
        <f t="shared" si="12"/>
        <v>3000</v>
      </c>
      <c r="Z26" s="319">
        <f t="shared" si="12"/>
        <v>0</v>
      </c>
      <c r="AA26" s="319">
        <f t="shared" si="12"/>
        <v>0</v>
      </c>
      <c r="AB26" s="124"/>
      <c r="AC26" s="234"/>
    </row>
    <row r="27" spans="1:30" ht="51" hidden="1" customHeight="1" x14ac:dyDescent="0.25">
      <c r="B27" s="320" t="s">
        <v>458</v>
      </c>
      <c r="C27" s="329"/>
      <c r="D27" s="330"/>
      <c r="E27" s="330"/>
      <c r="F27" s="331"/>
      <c r="G27" s="332" t="s">
        <v>459</v>
      </c>
      <c r="H27" s="302">
        <v>0</v>
      </c>
      <c r="I27" s="302">
        <v>0</v>
      </c>
      <c r="J27" s="302">
        <v>0</v>
      </c>
      <c r="K27" s="133"/>
      <c r="L27" s="133"/>
      <c r="M27" s="319"/>
      <c r="N27" s="302"/>
      <c r="O27" s="302"/>
      <c r="P27" s="134">
        <v>4400</v>
      </c>
      <c r="Q27" s="319"/>
      <c r="R27" s="325">
        <v>4400</v>
      </c>
      <c r="S27" s="133"/>
      <c r="T27" s="133"/>
      <c r="U27" s="134">
        <v>3600</v>
      </c>
      <c r="V27" s="319"/>
      <c r="W27" s="133"/>
      <c r="X27" s="133"/>
      <c r="Y27" s="134">
        <v>3000</v>
      </c>
      <c r="Z27" s="324"/>
      <c r="AA27" s="324"/>
      <c r="AB27" s="124"/>
      <c r="AC27" s="234"/>
    </row>
    <row r="28" spans="1:30" ht="32.25" hidden="1" customHeight="1" x14ac:dyDescent="0.25">
      <c r="A28" s="34" t="s">
        <v>177</v>
      </c>
      <c r="B28" s="342" t="s">
        <v>377</v>
      </c>
      <c r="C28" s="342"/>
      <c r="D28" s="343"/>
      <c r="E28" s="343"/>
      <c r="F28" s="344"/>
      <c r="G28" s="147" t="s">
        <v>49</v>
      </c>
      <c r="H28" s="148">
        <f t="shared" ref="H28:AC28" si="13">SUM(H29:H30)</f>
        <v>6373.1</v>
      </c>
      <c r="I28" s="148">
        <f t="shared" si="13"/>
        <v>0</v>
      </c>
      <c r="J28" s="148">
        <f t="shared" si="13"/>
        <v>5941.6</v>
      </c>
      <c r="K28" s="148">
        <f t="shared" si="13"/>
        <v>2000</v>
      </c>
      <c r="L28" s="148">
        <f t="shared" si="13"/>
        <v>2969.5</v>
      </c>
      <c r="M28" s="148">
        <f t="shared" si="13"/>
        <v>4969.5</v>
      </c>
      <c r="N28" s="148">
        <f t="shared" si="13"/>
        <v>2000</v>
      </c>
      <c r="O28" s="148">
        <f t="shared" si="13"/>
        <v>2969.5</v>
      </c>
      <c r="P28" s="148">
        <f t="shared" si="13"/>
        <v>2838.4</v>
      </c>
      <c r="Q28" s="148">
        <f t="shared" si="13"/>
        <v>0</v>
      </c>
      <c r="R28" s="148">
        <f t="shared" si="13"/>
        <v>2838.4</v>
      </c>
      <c r="S28" s="148">
        <f t="shared" si="13"/>
        <v>0</v>
      </c>
      <c r="T28" s="148">
        <f t="shared" si="13"/>
        <v>3287.9</v>
      </c>
      <c r="U28" s="148">
        <f t="shared" si="13"/>
        <v>2061.9</v>
      </c>
      <c r="V28" s="148">
        <f t="shared" si="13"/>
        <v>0</v>
      </c>
      <c r="W28" s="148">
        <f t="shared" si="13"/>
        <v>0</v>
      </c>
      <c r="X28" s="148">
        <f t="shared" si="13"/>
        <v>3287.9</v>
      </c>
      <c r="Y28" s="148">
        <f t="shared" si="13"/>
        <v>2097.6</v>
      </c>
      <c r="Z28" s="148">
        <f t="shared" si="13"/>
        <v>0</v>
      </c>
      <c r="AA28" s="148">
        <f t="shared" si="13"/>
        <v>3287.9</v>
      </c>
      <c r="AB28" s="209">
        <f t="shared" si="13"/>
        <v>0</v>
      </c>
      <c r="AC28" s="233">
        <f t="shared" si="13"/>
        <v>2000</v>
      </c>
      <c r="AD28" s="6"/>
    </row>
    <row r="29" spans="1:30" ht="63.75" hidden="1" customHeight="1" x14ac:dyDescent="0.25">
      <c r="A29" s="34">
        <v>530</v>
      </c>
      <c r="B29" s="345" t="s">
        <v>472</v>
      </c>
      <c r="C29" s="346"/>
      <c r="D29" s="347" t="s">
        <v>9</v>
      </c>
      <c r="E29" s="347" t="s">
        <v>11</v>
      </c>
      <c r="F29" s="347" t="s">
        <v>14</v>
      </c>
      <c r="G29" s="336" t="s">
        <v>473</v>
      </c>
      <c r="H29" s="302">
        <v>3273.1</v>
      </c>
      <c r="I29" s="302"/>
      <c r="J29" s="302">
        <v>3273.1</v>
      </c>
      <c r="K29" s="133"/>
      <c r="L29" s="133">
        <v>2969.5</v>
      </c>
      <c r="M29" s="319">
        <f>SUM(N29:O29)</f>
        <v>2969.5</v>
      </c>
      <c r="N29" s="324"/>
      <c r="O29" s="324">
        <v>2969.5</v>
      </c>
      <c r="P29" s="134"/>
      <c r="Q29" s="319"/>
      <c r="R29" s="325"/>
      <c r="S29" s="324"/>
      <c r="T29" s="526">
        <v>3287.9</v>
      </c>
      <c r="U29" s="134"/>
      <c r="V29" s="319"/>
      <c r="W29" s="324"/>
      <c r="X29" s="339">
        <v>3287.9</v>
      </c>
      <c r="Y29" s="134"/>
      <c r="Z29" s="324"/>
      <c r="AA29" s="339">
        <v>3287.9</v>
      </c>
      <c r="AB29" s="124"/>
      <c r="AC29" s="234"/>
    </row>
    <row r="30" spans="1:30" ht="68.25" hidden="1" customHeight="1" x14ac:dyDescent="0.25">
      <c r="B30" s="348" t="s">
        <v>566</v>
      </c>
      <c r="C30" s="349"/>
      <c r="D30" s="350" t="s">
        <v>9</v>
      </c>
      <c r="E30" s="350" t="s">
        <v>11</v>
      </c>
      <c r="F30" s="347" t="s">
        <v>14</v>
      </c>
      <c r="G30" s="332" t="s">
        <v>224</v>
      </c>
      <c r="H30" s="302">
        <v>3100</v>
      </c>
      <c r="I30" s="302"/>
      <c r="J30" s="302">
        <v>2668.5</v>
      </c>
      <c r="K30" s="133">
        <v>2000</v>
      </c>
      <c r="L30" s="133"/>
      <c r="M30" s="319">
        <f>SUM(N30:O30)</f>
        <v>2000</v>
      </c>
      <c r="N30" s="324">
        <v>2000</v>
      </c>
      <c r="O30" s="324"/>
      <c r="P30" s="134">
        <v>2838.4</v>
      </c>
      <c r="Q30" s="319"/>
      <c r="R30" s="325">
        <v>2838.4</v>
      </c>
      <c r="S30" s="324"/>
      <c r="T30" s="133"/>
      <c r="U30" s="134">
        <v>2061.9</v>
      </c>
      <c r="V30" s="319"/>
      <c r="W30" s="324"/>
      <c r="X30" s="324"/>
      <c r="Y30" s="134">
        <v>2097.6</v>
      </c>
      <c r="Z30" s="324"/>
      <c r="AA30" s="324"/>
      <c r="AB30" s="124"/>
      <c r="AC30" s="234">
        <v>2000</v>
      </c>
    </row>
    <row r="31" spans="1:30" ht="30.75" hidden="1" customHeight="1" x14ac:dyDescent="0.25">
      <c r="A31" s="34" t="s">
        <v>177</v>
      </c>
      <c r="B31" s="351" t="s">
        <v>635</v>
      </c>
      <c r="C31" s="352"/>
      <c r="D31" s="147"/>
      <c r="E31" s="147"/>
      <c r="F31" s="147"/>
      <c r="G31" s="147" t="s">
        <v>51</v>
      </c>
      <c r="H31" s="148">
        <f t="shared" ref="H31:AC31" si="14">SUM(H32:H34)</f>
        <v>1000</v>
      </c>
      <c r="I31" s="148">
        <f t="shared" si="14"/>
        <v>0</v>
      </c>
      <c r="J31" s="148">
        <f t="shared" si="14"/>
        <v>5614.2</v>
      </c>
      <c r="K31" s="148">
        <f t="shared" si="14"/>
        <v>300</v>
      </c>
      <c r="L31" s="148">
        <f t="shared" si="14"/>
        <v>0</v>
      </c>
      <c r="M31" s="148">
        <f t="shared" si="14"/>
        <v>2969.7</v>
      </c>
      <c r="N31" s="148">
        <f t="shared" si="14"/>
        <v>600</v>
      </c>
      <c r="O31" s="148">
        <f t="shared" si="14"/>
        <v>2369.6999999999998</v>
      </c>
      <c r="P31" s="148">
        <f t="shared" si="14"/>
        <v>700</v>
      </c>
      <c r="Q31" s="148">
        <f t="shared" si="14"/>
        <v>0</v>
      </c>
      <c r="R31" s="148">
        <f t="shared" si="14"/>
        <v>700</v>
      </c>
      <c r="S31" s="148">
        <f t="shared" si="14"/>
        <v>0</v>
      </c>
      <c r="T31" s="148">
        <f t="shared" si="14"/>
        <v>0</v>
      </c>
      <c r="U31" s="148">
        <f t="shared" si="14"/>
        <v>700</v>
      </c>
      <c r="V31" s="148">
        <f t="shared" si="14"/>
        <v>0</v>
      </c>
      <c r="W31" s="148">
        <f t="shared" si="14"/>
        <v>0</v>
      </c>
      <c r="X31" s="148">
        <f t="shared" si="14"/>
        <v>0</v>
      </c>
      <c r="Y31" s="148">
        <f t="shared" si="14"/>
        <v>700</v>
      </c>
      <c r="Z31" s="148">
        <f t="shared" si="14"/>
        <v>0</v>
      </c>
      <c r="AA31" s="148">
        <f t="shared" si="14"/>
        <v>0</v>
      </c>
      <c r="AB31" s="209">
        <f t="shared" si="14"/>
        <v>0</v>
      </c>
      <c r="AC31" s="233">
        <f t="shared" si="14"/>
        <v>300</v>
      </c>
    </row>
    <row r="32" spans="1:30" ht="54" hidden="1" customHeight="1" x14ac:dyDescent="0.25">
      <c r="A32" s="34">
        <v>520</v>
      </c>
      <c r="B32" s="348" t="s">
        <v>633</v>
      </c>
      <c r="C32" s="353"/>
      <c r="D32" s="354" t="s">
        <v>9</v>
      </c>
      <c r="E32" s="347" t="s">
        <v>11</v>
      </c>
      <c r="F32" s="347" t="s">
        <v>14</v>
      </c>
      <c r="G32" s="332" t="s">
        <v>474</v>
      </c>
      <c r="H32" s="302"/>
      <c r="I32" s="302"/>
      <c r="J32" s="302">
        <v>4614.2</v>
      </c>
      <c r="K32" s="133"/>
      <c r="L32" s="133"/>
      <c r="M32" s="319">
        <f>SUM(N32:O32)</f>
        <v>2369.6999999999998</v>
      </c>
      <c r="N32" s="324"/>
      <c r="O32" s="324">
        <v>2369.6999999999998</v>
      </c>
      <c r="P32" s="134"/>
      <c r="Q32" s="319">
        <f>SUM(S32:T32)</f>
        <v>0</v>
      </c>
      <c r="R32" s="325"/>
      <c r="S32" s="324"/>
      <c r="T32" s="324"/>
      <c r="U32" s="134"/>
      <c r="V32" s="319">
        <f>SUM(W32:X32)</f>
        <v>0</v>
      </c>
      <c r="W32" s="324"/>
      <c r="X32" s="324"/>
      <c r="Y32" s="134">
        <f>SUM(Z32)</f>
        <v>0</v>
      </c>
      <c r="Z32" s="324"/>
      <c r="AA32" s="324"/>
      <c r="AB32" s="124"/>
      <c r="AC32" s="234"/>
    </row>
    <row r="33" spans="1:260" ht="81.75" hidden="1" customHeight="1" x14ac:dyDescent="0.25">
      <c r="B33" s="348" t="s">
        <v>634</v>
      </c>
      <c r="C33" s="353"/>
      <c r="D33" s="354" t="s">
        <v>9</v>
      </c>
      <c r="E33" s="347" t="s">
        <v>11</v>
      </c>
      <c r="F33" s="347" t="s">
        <v>14</v>
      </c>
      <c r="G33" s="332" t="s">
        <v>229</v>
      </c>
      <c r="H33" s="302">
        <v>300</v>
      </c>
      <c r="I33" s="302"/>
      <c r="J33" s="302">
        <v>300</v>
      </c>
      <c r="K33" s="133">
        <v>85</v>
      </c>
      <c r="L33" s="133"/>
      <c r="M33" s="319">
        <f>SUM(N33:O33)</f>
        <v>85</v>
      </c>
      <c r="N33" s="324">
        <v>85</v>
      </c>
      <c r="O33" s="324"/>
      <c r="P33" s="134">
        <v>205</v>
      </c>
      <c r="Q33" s="319"/>
      <c r="R33" s="325">
        <v>205</v>
      </c>
      <c r="S33" s="133"/>
      <c r="T33" s="324"/>
      <c r="U33" s="134">
        <v>205</v>
      </c>
      <c r="V33" s="319"/>
      <c r="W33" s="133"/>
      <c r="X33" s="324"/>
      <c r="Y33" s="134">
        <v>205</v>
      </c>
      <c r="Z33" s="324"/>
      <c r="AA33" s="324"/>
      <c r="AB33" s="124"/>
      <c r="AC33" s="234">
        <v>85</v>
      </c>
    </row>
    <row r="34" spans="1:260" ht="48.75" hidden="1" customHeight="1" x14ac:dyDescent="0.25">
      <c r="B34" s="348" t="s">
        <v>636</v>
      </c>
      <c r="C34" s="353"/>
      <c r="D34" s="354" t="s">
        <v>9</v>
      </c>
      <c r="E34" s="347" t="s">
        <v>11</v>
      </c>
      <c r="F34" s="347" t="s">
        <v>14</v>
      </c>
      <c r="G34" s="332" t="s">
        <v>239</v>
      </c>
      <c r="H34" s="302">
        <v>700</v>
      </c>
      <c r="I34" s="302"/>
      <c r="J34" s="302">
        <v>700</v>
      </c>
      <c r="K34" s="133">
        <v>215</v>
      </c>
      <c r="L34" s="133"/>
      <c r="M34" s="319">
        <f>SUM(N34:O34)</f>
        <v>515</v>
      </c>
      <c r="N34" s="324">
        <v>515</v>
      </c>
      <c r="O34" s="324"/>
      <c r="P34" s="134">
        <v>495</v>
      </c>
      <c r="Q34" s="319"/>
      <c r="R34" s="325">
        <v>495</v>
      </c>
      <c r="S34" s="133"/>
      <c r="T34" s="324"/>
      <c r="U34" s="134">
        <v>495</v>
      </c>
      <c r="V34" s="319"/>
      <c r="W34" s="133"/>
      <c r="X34" s="324"/>
      <c r="Y34" s="134">
        <v>495</v>
      </c>
      <c r="Z34" s="324"/>
      <c r="AA34" s="324"/>
      <c r="AB34" s="124"/>
      <c r="AC34" s="234">
        <v>215</v>
      </c>
    </row>
    <row r="35" spans="1:260" ht="33" customHeight="1" x14ac:dyDescent="0.25">
      <c r="A35" s="34" t="s">
        <v>177</v>
      </c>
      <c r="B35" s="355" t="s">
        <v>637</v>
      </c>
      <c r="C35" s="355"/>
      <c r="D35" s="146"/>
      <c r="E35" s="146"/>
      <c r="F35" s="146"/>
      <c r="G35" s="147" t="s">
        <v>79</v>
      </c>
      <c r="H35" s="148">
        <f t="shared" ref="H35:AB35" si="15">SUM(H36)</f>
        <v>100</v>
      </c>
      <c r="I35" s="148">
        <f t="shared" si="15"/>
        <v>100</v>
      </c>
      <c r="J35" s="148">
        <f t="shared" si="15"/>
        <v>100</v>
      </c>
      <c r="K35" s="148">
        <f t="shared" si="15"/>
        <v>100</v>
      </c>
      <c r="L35" s="148">
        <f t="shared" si="15"/>
        <v>0</v>
      </c>
      <c r="M35" s="148">
        <f t="shared" si="15"/>
        <v>100</v>
      </c>
      <c r="N35" s="148">
        <f t="shared" si="15"/>
        <v>100</v>
      </c>
      <c r="O35" s="148">
        <f t="shared" si="15"/>
        <v>0</v>
      </c>
      <c r="P35" s="148">
        <f t="shared" si="15"/>
        <v>100</v>
      </c>
      <c r="Q35" s="148">
        <f t="shared" si="15"/>
        <v>0</v>
      </c>
      <c r="R35" s="148">
        <f t="shared" si="15"/>
        <v>0</v>
      </c>
      <c r="S35" s="148">
        <f t="shared" si="15"/>
        <v>0</v>
      </c>
      <c r="T35" s="148">
        <f t="shared" si="15"/>
        <v>0</v>
      </c>
      <c r="U35" s="148">
        <f t="shared" si="15"/>
        <v>200</v>
      </c>
      <c r="V35" s="148">
        <f t="shared" si="15"/>
        <v>0</v>
      </c>
      <c r="W35" s="148">
        <f t="shared" si="15"/>
        <v>0</v>
      </c>
      <c r="X35" s="148">
        <f t="shared" si="15"/>
        <v>0</v>
      </c>
      <c r="Y35" s="148">
        <f t="shared" si="15"/>
        <v>200</v>
      </c>
      <c r="Z35" s="148">
        <f t="shared" si="15"/>
        <v>0</v>
      </c>
      <c r="AA35" s="148">
        <f t="shared" si="15"/>
        <v>0</v>
      </c>
      <c r="AB35" s="209">
        <f t="shared" si="15"/>
        <v>100</v>
      </c>
      <c r="AC35" s="233">
        <f>SUM(AC36)</f>
        <v>100</v>
      </c>
    </row>
    <row r="36" spans="1:260" ht="42.75" customHeight="1" x14ac:dyDescent="0.25">
      <c r="B36" s="348" t="s">
        <v>638</v>
      </c>
      <c r="C36" s="348"/>
      <c r="D36" s="347" t="s">
        <v>9</v>
      </c>
      <c r="E36" s="347" t="s">
        <v>17</v>
      </c>
      <c r="F36" s="347" t="s">
        <v>22</v>
      </c>
      <c r="G36" s="332" t="s">
        <v>282</v>
      </c>
      <c r="H36" s="302">
        <v>100</v>
      </c>
      <c r="I36" s="302">
        <v>100</v>
      </c>
      <c r="J36" s="302">
        <v>100</v>
      </c>
      <c r="K36" s="133">
        <v>100</v>
      </c>
      <c r="L36" s="133"/>
      <c r="M36" s="319">
        <f>SUM(N36:O36)</f>
        <v>100</v>
      </c>
      <c r="N36" s="324">
        <v>100</v>
      </c>
      <c r="O36" s="324"/>
      <c r="P36" s="134">
        <v>100</v>
      </c>
      <c r="Q36" s="319"/>
      <c r="R36" s="325"/>
      <c r="S36" s="324"/>
      <c r="T36" s="324"/>
      <c r="U36" s="134">
        <v>200</v>
      </c>
      <c r="V36" s="319"/>
      <c r="W36" s="324"/>
      <c r="X36" s="324"/>
      <c r="Y36" s="134">
        <v>200</v>
      </c>
      <c r="Z36" s="302"/>
      <c r="AA36" s="324"/>
      <c r="AB36" s="124">
        <f>SUM(AC36:AD36)</f>
        <v>100</v>
      </c>
      <c r="AC36" s="234">
        <v>100</v>
      </c>
    </row>
    <row r="37" spans="1:260" ht="28.5" hidden="1" customHeight="1" x14ac:dyDescent="0.25">
      <c r="A37" s="34" t="s">
        <v>177</v>
      </c>
      <c r="B37" s="312" t="s">
        <v>376</v>
      </c>
      <c r="C37" s="355"/>
      <c r="D37" s="146"/>
      <c r="E37" s="146"/>
      <c r="F37" s="146"/>
      <c r="G37" s="147" t="s">
        <v>52</v>
      </c>
      <c r="H37" s="148">
        <f t="shared" ref="H37:AC37" si="16">SUM(H38+H46)</f>
        <v>61435.199999999997</v>
      </c>
      <c r="I37" s="148">
        <f t="shared" si="16"/>
        <v>58815</v>
      </c>
      <c r="J37" s="148">
        <f t="shared" si="16"/>
        <v>58815</v>
      </c>
      <c r="K37" s="148">
        <f t="shared" si="16"/>
        <v>34151.300000000003</v>
      </c>
      <c r="L37" s="148">
        <f t="shared" si="16"/>
        <v>0</v>
      </c>
      <c r="M37" s="148">
        <f t="shared" si="16"/>
        <v>34151.300000000003</v>
      </c>
      <c r="N37" s="148">
        <f t="shared" si="16"/>
        <v>34151.300000000003</v>
      </c>
      <c r="O37" s="148">
        <f t="shared" si="16"/>
        <v>0</v>
      </c>
      <c r="P37" s="148">
        <f t="shared" si="16"/>
        <v>70281.200000000012</v>
      </c>
      <c r="Q37" s="148">
        <f t="shared" si="16"/>
        <v>0</v>
      </c>
      <c r="R37" s="148">
        <f t="shared" si="16"/>
        <v>69238.3</v>
      </c>
      <c r="S37" s="148">
        <f t="shared" si="16"/>
        <v>0</v>
      </c>
      <c r="T37" s="148">
        <f t="shared" si="16"/>
        <v>0</v>
      </c>
      <c r="U37" s="148">
        <f t="shared" si="16"/>
        <v>70545.500000000015</v>
      </c>
      <c r="V37" s="148">
        <f t="shared" si="16"/>
        <v>0</v>
      </c>
      <c r="W37" s="148">
        <f t="shared" si="16"/>
        <v>3476.3</v>
      </c>
      <c r="X37" s="148">
        <f t="shared" si="16"/>
        <v>0</v>
      </c>
      <c r="Y37" s="148">
        <f t="shared" si="16"/>
        <v>69545.500000000015</v>
      </c>
      <c r="Z37" s="148">
        <f t="shared" si="16"/>
        <v>3476.3</v>
      </c>
      <c r="AA37" s="148">
        <f t="shared" si="16"/>
        <v>0</v>
      </c>
      <c r="AB37" s="107">
        <f t="shared" si="16"/>
        <v>0</v>
      </c>
      <c r="AC37" s="107">
        <f t="shared" si="16"/>
        <v>0</v>
      </c>
    </row>
    <row r="38" spans="1:260" ht="18.75" hidden="1" customHeight="1" x14ac:dyDescent="0.25">
      <c r="B38" s="356" t="s">
        <v>116</v>
      </c>
      <c r="C38" s="315"/>
      <c r="D38" s="328"/>
      <c r="E38" s="328"/>
      <c r="F38" s="328"/>
      <c r="G38" s="318" t="s">
        <v>446</v>
      </c>
      <c r="H38" s="319">
        <f t="shared" ref="H38:AB38" si="17">SUM(H39:H45)</f>
        <v>57258.2</v>
      </c>
      <c r="I38" s="319">
        <f t="shared" si="17"/>
        <v>57638</v>
      </c>
      <c r="J38" s="319">
        <f t="shared" si="17"/>
        <v>57638</v>
      </c>
      <c r="K38" s="319">
        <f t="shared" si="17"/>
        <v>29974.3</v>
      </c>
      <c r="L38" s="319">
        <f t="shared" si="17"/>
        <v>0</v>
      </c>
      <c r="M38" s="319">
        <f t="shared" si="17"/>
        <v>29974.3</v>
      </c>
      <c r="N38" s="319">
        <f t="shared" si="17"/>
        <v>29974.3</v>
      </c>
      <c r="O38" s="319">
        <f t="shared" si="17"/>
        <v>0</v>
      </c>
      <c r="P38" s="319">
        <f t="shared" si="17"/>
        <v>66104.200000000012</v>
      </c>
      <c r="Q38" s="319">
        <f t="shared" si="17"/>
        <v>0</v>
      </c>
      <c r="R38" s="319">
        <f t="shared" si="17"/>
        <v>65061.3</v>
      </c>
      <c r="S38" s="319">
        <f t="shared" si="17"/>
        <v>0</v>
      </c>
      <c r="T38" s="319">
        <f t="shared" si="17"/>
        <v>0</v>
      </c>
      <c r="U38" s="319">
        <f t="shared" si="17"/>
        <v>67069.200000000012</v>
      </c>
      <c r="V38" s="319">
        <f t="shared" si="17"/>
        <v>0</v>
      </c>
      <c r="W38" s="319">
        <f t="shared" si="17"/>
        <v>0</v>
      </c>
      <c r="X38" s="319">
        <f t="shared" si="17"/>
        <v>0</v>
      </c>
      <c r="Y38" s="319">
        <f t="shared" si="17"/>
        <v>66069.200000000012</v>
      </c>
      <c r="Z38" s="319">
        <f t="shared" si="17"/>
        <v>0</v>
      </c>
      <c r="AA38" s="319">
        <f t="shared" si="17"/>
        <v>0</v>
      </c>
      <c r="AB38" s="210">
        <f t="shared" si="17"/>
        <v>0</v>
      </c>
      <c r="AC38" s="246"/>
    </row>
    <row r="39" spans="1:260" ht="60" hidden="1" customHeight="1" x14ac:dyDescent="0.25">
      <c r="B39" s="349" t="s">
        <v>475</v>
      </c>
      <c r="C39" s="348"/>
      <c r="D39" s="347" t="s">
        <v>363</v>
      </c>
      <c r="E39" s="347" t="s">
        <v>12</v>
      </c>
      <c r="F39" s="347" t="s">
        <v>22</v>
      </c>
      <c r="G39" s="354" t="s">
        <v>283</v>
      </c>
      <c r="H39" s="302">
        <v>28853.7</v>
      </c>
      <c r="I39" s="302">
        <v>29084.7</v>
      </c>
      <c r="J39" s="302">
        <v>29084.7</v>
      </c>
      <c r="K39" s="133">
        <v>757</v>
      </c>
      <c r="L39" s="133"/>
      <c r="M39" s="319">
        <f t="shared" ref="M39:M45" si="18">SUM(N39:O39)</f>
        <v>757</v>
      </c>
      <c r="N39" s="324">
        <v>757</v>
      </c>
      <c r="O39" s="324"/>
      <c r="P39" s="134">
        <v>31739.9</v>
      </c>
      <c r="Q39" s="319"/>
      <c r="R39" s="325">
        <v>31739.9</v>
      </c>
      <c r="S39" s="324"/>
      <c r="T39" s="324"/>
      <c r="U39" s="134">
        <v>31739.9</v>
      </c>
      <c r="V39" s="319"/>
      <c r="W39" s="324"/>
      <c r="X39" s="324"/>
      <c r="Y39" s="134">
        <v>31739.9</v>
      </c>
      <c r="Z39" s="324"/>
      <c r="AA39" s="324"/>
      <c r="AB39" s="124"/>
      <c r="AC39" s="234"/>
    </row>
    <row r="40" spans="1:260" ht="43.5" hidden="1" customHeight="1" x14ac:dyDescent="0.25">
      <c r="B40" s="349" t="s">
        <v>379</v>
      </c>
      <c r="C40" s="348"/>
      <c r="D40" s="347" t="s">
        <v>9</v>
      </c>
      <c r="E40" s="347" t="s">
        <v>12</v>
      </c>
      <c r="F40" s="347" t="s">
        <v>22</v>
      </c>
      <c r="G40" s="354" t="s">
        <v>283</v>
      </c>
      <c r="H40" s="302"/>
      <c r="I40" s="302"/>
      <c r="J40" s="302"/>
      <c r="K40" s="133">
        <v>26948.3</v>
      </c>
      <c r="L40" s="133"/>
      <c r="M40" s="319">
        <f t="shared" si="18"/>
        <v>26948.3</v>
      </c>
      <c r="N40" s="324">
        <v>26948.3</v>
      </c>
      <c r="O40" s="324"/>
      <c r="P40" s="134"/>
      <c r="Q40" s="319"/>
      <c r="R40" s="325"/>
      <c r="S40" s="324"/>
      <c r="T40" s="324"/>
      <c r="U40" s="134"/>
      <c r="V40" s="319"/>
      <c r="W40" s="324"/>
      <c r="X40" s="324"/>
      <c r="Y40" s="134"/>
      <c r="Z40" s="302"/>
      <c r="AA40" s="324"/>
      <c r="AB40" s="124"/>
      <c r="AC40" s="234"/>
    </row>
    <row r="41" spans="1:260" ht="51" hidden="1" customHeight="1" x14ac:dyDescent="0.25">
      <c r="B41" s="349" t="s">
        <v>476</v>
      </c>
      <c r="C41" s="348"/>
      <c r="D41" s="347" t="s">
        <v>9</v>
      </c>
      <c r="E41" s="347" t="s">
        <v>12</v>
      </c>
      <c r="F41" s="347" t="s">
        <v>21</v>
      </c>
      <c r="G41" s="354" t="s">
        <v>284</v>
      </c>
      <c r="H41" s="302">
        <v>601.20000000000005</v>
      </c>
      <c r="I41" s="302">
        <v>601.20000000000005</v>
      </c>
      <c r="J41" s="302">
        <v>601.20000000000005</v>
      </c>
      <c r="K41" s="324">
        <v>358</v>
      </c>
      <c r="L41" s="324"/>
      <c r="M41" s="319">
        <f t="shared" si="18"/>
        <v>358</v>
      </c>
      <c r="N41" s="324">
        <v>358</v>
      </c>
      <c r="O41" s="324"/>
      <c r="P41" s="134">
        <v>850</v>
      </c>
      <c r="Q41" s="319"/>
      <c r="R41" s="325">
        <v>650</v>
      </c>
      <c r="S41" s="324"/>
      <c r="T41" s="324"/>
      <c r="U41" s="134">
        <v>850</v>
      </c>
      <c r="V41" s="319"/>
      <c r="W41" s="324"/>
      <c r="X41" s="324"/>
      <c r="Y41" s="134">
        <v>850</v>
      </c>
      <c r="Z41" s="324"/>
      <c r="AA41" s="324"/>
      <c r="AB41" s="124"/>
      <c r="AC41" s="234"/>
    </row>
    <row r="42" spans="1:260" ht="65.25" hidden="1" customHeight="1" x14ac:dyDescent="0.25">
      <c r="B42" s="349" t="s">
        <v>727</v>
      </c>
      <c r="C42" s="348"/>
      <c r="D42" s="347" t="s">
        <v>9</v>
      </c>
      <c r="E42" s="347" t="s">
        <v>12</v>
      </c>
      <c r="F42" s="347" t="s">
        <v>21</v>
      </c>
      <c r="G42" s="354" t="s">
        <v>284</v>
      </c>
      <c r="H42" s="302">
        <v>335</v>
      </c>
      <c r="I42" s="302">
        <v>0</v>
      </c>
      <c r="J42" s="302">
        <v>0</v>
      </c>
      <c r="K42" s="324">
        <v>306</v>
      </c>
      <c r="L42" s="324"/>
      <c r="M42" s="319">
        <f t="shared" si="18"/>
        <v>306</v>
      </c>
      <c r="N42" s="324">
        <v>306</v>
      </c>
      <c r="O42" s="324"/>
      <c r="P42" s="134">
        <v>367.3</v>
      </c>
      <c r="Q42" s="319"/>
      <c r="R42" s="325">
        <v>367.3</v>
      </c>
      <c r="S42" s="324"/>
      <c r="T42" s="324"/>
      <c r="U42" s="134">
        <v>332.3</v>
      </c>
      <c r="V42" s="319"/>
      <c r="W42" s="324"/>
      <c r="X42" s="324"/>
      <c r="Y42" s="134">
        <v>332.3</v>
      </c>
      <c r="Z42" s="338"/>
      <c r="AA42" s="324"/>
      <c r="AB42" s="124"/>
      <c r="AC42" s="234"/>
    </row>
    <row r="43" spans="1:260" ht="65.25" hidden="1" customHeight="1" x14ac:dyDescent="0.25">
      <c r="B43" s="349" t="s">
        <v>478</v>
      </c>
      <c r="C43" s="348"/>
      <c r="D43" s="347" t="s">
        <v>363</v>
      </c>
      <c r="E43" s="347" t="s">
        <v>11</v>
      </c>
      <c r="F43" s="347" t="s">
        <v>17</v>
      </c>
      <c r="G43" s="354" t="s">
        <v>284</v>
      </c>
      <c r="H43" s="302">
        <v>1710.5</v>
      </c>
      <c r="I43" s="302">
        <v>1710.5</v>
      </c>
      <c r="J43" s="302">
        <v>1710.5</v>
      </c>
      <c r="K43" s="324">
        <v>1605</v>
      </c>
      <c r="L43" s="324"/>
      <c r="M43" s="319">
        <f t="shared" si="18"/>
        <v>1605</v>
      </c>
      <c r="N43" s="324">
        <v>1605</v>
      </c>
      <c r="O43" s="324"/>
      <c r="P43" s="134">
        <v>1742.6</v>
      </c>
      <c r="Q43" s="319"/>
      <c r="R43" s="325">
        <v>1742.6</v>
      </c>
      <c r="S43" s="324"/>
      <c r="T43" s="324"/>
      <c r="U43" s="134">
        <v>1742.6</v>
      </c>
      <c r="V43" s="319"/>
      <c r="W43" s="324"/>
      <c r="X43" s="324"/>
      <c r="Y43" s="134">
        <v>1742.6</v>
      </c>
      <c r="Z43" s="324"/>
      <c r="AA43" s="324"/>
      <c r="AB43" s="124"/>
      <c r="AC43" s="234"/>
    </row>
    <row r="44" spans="1:260" customFormat="1" ht="32.25" hidden="1" customHeight="1" x14ac:dyDescent="0.25">
      <c r="A44" s="1"/>
      <c r="B44" s="151" t="s">
        <v>389</v>
      </c>
      <c r="C44" s="357"/>
      <c r="D44" s="358" t="s">
        <v>9</v>
      </c>
      <c r="E44" s="152" t="s">
        <v>16</v>
      </c>
      <c r="F44" s="152" t="s">
        <v>8</v>
      </c>
      <c r="G44" s="152" t="s">
        <v>346</v>
      </c>
      <c r="H44" s="359">
        <v>25757.8</v>
      </c>
      <c r="I44" s="359">
        <v>26241.599999999999</v>
      </c>
      <c r="J44" s="302">
        <v>26241.599999999999</v>
      </c>
      <c r="K44" s="324"/>
      <c r="L44" s="324"/>
      <c r="M44" s="360">
        <f t="shared" si="18"/>
        <v>0</v>
      </c>
      <c r="N44" s="324"/>
      <c r="O44" s="324"/>
      <c r="P44" s="134">
        <v>31404.400000000001</v>
      </c>
      <c r="Q44" s="360"/>
      <c r="R44" s="361">
        <v>30561.5</v>
      </c>
      <c r="S44" s="324"/>
      <c r="T44" s="324"/>
      <c r="U44" s="134">
        <v>31404.400000000001</v>
      </c>
      <c r="V44" s="360"/>
      <c r="W44" s="324"/>
      <c r="X44" s="324"/>
      <c r="Y44" s="134">
        <v>31404.400000000001</v>
      </c>
      <c r="Z44" s="338"/>
      <c r="AA44" s="324"/>
      <c r="AB44" s="212">
        <f>SUM(AC44:AD44)</f>
        <v>0</v>
      </c>
      <c r="AC44" s="23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</row>
    <row r="45" spans="1:260" ht="45" hidden="1" customHeight="1" x14ac:dyDescent="0.25">
      <c r="B45" s="349" t="s">
        <v>380</v>
      </c>
      <c r="C45" s="348"/>
      <c r="D45" s="347" t="s">
        <v>25</v>
      </c>
      <c r="E45" s="347" t="s">
        <v>12</v>
      </c>
      <c r="F45" s="347" t="s">
        <v>21</v>
      </c>
      <c r="G45" s="354" t="s">
        <v>230</v>
      </c>
      <c r="H45" s="302"/>
      <c r="I45" s="302"/>
      <c r="J45" s="302">
        <v>0</v>
      </c>
      <c r="K45" s="324"/>
      <c r="L45" s="324"/>
      <c r="M45" s="319">
        <f t="shared" si="18"/>
        <v>0</v>
      </c>
      <c r="N45" s="324"/>
      <c r="O45" s="324"/>
      <c r="P45" s="134"/>
      <c r="Q45" s="319"/>
      <c r="R45" s="325"/>
      <c r="S45" s="133"/>
      <c r="T45" s="324"/>
      <c r="U45" s="362">
        <v>1000</v>
      </c>
      <c r="V45" s="319"/>
      <c r="W45" s="133"/>
      <c r="X45" s="324"/>
      <c r="Y45" s="134"/>
      <c r="Z45" s="324"/>
      <c r="AA45" s="324"/>
      <c r="AB45" s="124"/>
      <c r="AC45" s="234"/>
    </row>
    <row r="46" spans="1:260" ht="23.25" hidden="1" customHeight="1" x14ac:dyDescent="0.25">
      <c r="B46" s="356" t="s">
        <v>117</v>
      </c>
      <c r="C46" s="315"/>
      <c r="D46" s="328"/>
      <c r="E46" s="328"/>
      <c r="F46" s="328"/>
      <c r="G46" s="318" t="s">
        <v>118</v>
      </c>
      <c r="H46" s="319">
        <f>SUM(H48+H47)</f>
        <v>4177</v>
      </c>
      <c r="I46" s="319">
        <f>SUM(I48+I47)</f>
        <v>1177</v>
      </c>
      <c r="J46" s="319">
        <f>SUM(J48+J47)</f>
        <v>1177</v>
      </c>
      <c r="K46" s="319">
        <f>K47</f>
        <v>4177</v>
      </c>
      <c r="L46" s="319">
        <f>L47</f>
        <v>0</v>
      </c>
      <c r="M46" s="319">
        <f>M47</f>
        <v>4177</v>
      </c>
      <c r="N46" s="319">
        <f>N47</f>
        <v>4177</v>
      </c>
      <c r="O46" s="319">
        <f>O47</f>
        <v>0</v>
      </c>
      <c r="P46" s="319">
        <f>SUM(P48+P47)</f>
        <v>4177</v>
      </c>
      <c r="Q46" s="319">
        <f>SUM(Q48+Q47)</f>
        <v>0</v>
      </c>
      <c r="R46" s="319">
        <f>SUM(R48+R47)</f>
        <v>4177</v>
      </c>
      <c r="S46" s="319">
        <f>S47</f>
        <v>0</v>
      </c>
      <c r="T46" s="319">
        <f>T47</f>
        <v>0</v>
      </c>
      <c r="U46" s="319">
        <f>SUM(U48+U47)</f>
        <v>3476.3</v>
      </c>
      <c r="V46" s="319">
        <f>V47</f>
        <v>0</v>
      </c>
      <c r="W46" s="319">
        <f>W47</f>
        <v>3476.3</v>
      </c>
      <c r="X46" s="319">
        <f>X47</f>
        <v>0</v>
      </c>
      <c r="Y46" s="319">
        <f>SUM(Y48+Y47)</f>
        <v>3476.3</v>
      </c>
      <c r="Z46" s="319">
        <f>SUM(Z48+Z47)</f>
        <v>3476.3</v>
      </c>
      <c r="AA46" s="319">
        <f>SUM(AA48)</f>
        <v>0</v>
      </c>
      <c r="AB46" s="210">
        <f>SUM(AB48)</f>
        <v>0</v>
      </c>
      <c r="AC46" s="234"/>
    </row>
    <row r="47" spans="1:260" ht="46.5" hidden="1" customHeight="1" x14ac:dyDescent="0.25">
      <c r="B47" s="349" t="s">
        <v>479</v>
      </c>
      <c r="C47" s="348"/>
      <c r="D47" s="347" t="s">
        <v>362</v>
      </c>
      <c r="E47" s="347" t="s">
        <v>21</v>
      </c>
      <c r="F47" s="347" t="s">
        <v>12</v>
      </c>
      <c r="G47" s="354" t="s">
        <v>231</v>
      </c>
      <c r="H47" s="302">
        <v>4177</v>
      </c>
      <c r="I47" s="302">
        <v>1177</v>
      </c>
      <c r="J47" s="302">
        <v>1177</v>
      </c>
      <c r="K47" s="324">
        <v>4177</v>
      </c>
      <c r="L47" s="324"/>
      <c r="M47" s="319">
        <f>SUM(N47:O47)</f>
        <v>4177</v>
      </c>
      <c r="N47" s="324">
        <v>4177</v>
      </c>
      <c r="O47" s="324"/>
      <c r="P47" s="134">
        <v>4177</v>
      </c>
      <c r="Q47" s="319"/>
      <c r="R47" s="325">
        <v>4177</v>
      </c>
      <c r="S47" s="324"/>
      <c r="T47" s="324"/>
      <c r="U47" s="134">
        <v>3476.3</v>
      </c>
      <c r="V47" s="319"/>
      <c r="W47" s="324">
        <v>3476.3</v>
      </c>
      <c r="X47" s="324"/>
      <c r="Y47" s="134">
        <v>3476.3</v>
      </c>
      <c r="Z47" s="324">
        <v>3476.3</v>
      </c>
      <c r="AA47" s="324"/>
      <c r="AB47" s="124"/>
      <c r="AC47" s="234"/>
    </row>
    <row r="48" spans="1:260" s="101" customFormat="1" ht="46.5" hidden="1" customHeight="1" x14ac:dyDescent="0.25">
      <c r="B48" s="363" t="s">
        <v>205</v>
      </c>
      <c r="C48" s="364"/>
      <c r="D48" s="365" t="s">
        <v>25</v>
      </c>
      <c r="E48" s="365" t="s">
        <v>21</v>
      </c>
      <c r="F48" s="365" t="s">
        <v>12</v>
      </c>
      <c r="G48" s="366" t="s">
        <v>231</v>
      </c>
      <c r="H48" s="325"/>
      <c r="I48" s="325"/>
      <c r="J48" s="319"/>
      <c r="K48" s="367"/>
      <c r="L48" s="367"/>
      <c r="M48" s="368">
        <f>SUM(N48:O48)</f>
        <v>0</v>
      </c>
      <c r="N48" s="367"/>
      <c r="O48" s="367"/>
      <c r="P48" s="134"/>
      <c r="Q48" s="368">
        <f>SUM(S48:T48)</f>
        <v>0</v>
      </c>
      <c r="R48" s="325"/>
      <c r="S48" s="367"/>
      <c r="T48" s="367"/>
      <c r="U48" s="368"/>
      <c r="V48" s="368">
        <f>SUM(W48:X48)</f>
        <v>0</v>
      </c>
      <c r="W48" s="367"/>
      <c r="X48" s="367"/>
      <c r="Y48" s="134">
        <f>SUM(Z48)</f>
        <v>0</v>
      </c>
      <c r="Z48" s="367"/>
      <c r="AA48" s="367"/>
      <c r="AB48" s="213"/>
      <c r="AC48" s="236"/>
    </row>
    <row r="49" spans="1:32" ht="46.5" hidden="1" customHeight="1" x14ac:dyDescent="0.25">
      <c r="B49" s="356" t="s">
        <v>241</v>
      </c>
      <c r="C49" s="369"/>
      <c r="D49" s="328"/>
      <c r="E49" s="328"/>
      <c r="F49" s="328"/>
      <c r="G49" s="318" t="s">
        <v>242</v>
      </c>
      <c r="H49" s="319"/>
      <c r="I49" s="319"/>
      <c r="J49" s="319"/>
      <c r="K49" s="319"/>
      <c r="L49" s="319"/>
      <c r="M49" s="319">
        <f>SUM(N49:O49)</f>
        <v>0</v>
      </c>
      <c r="N49" s="319"/>
      <c r="O49" s="319"/>
      <c r="P49" s="319"/>
      <c r="Q49" s="319">
        <f>SUM(S49:T49)</f>
        <v>0</v>
      </c>
      <c r="R49" s="319"/>
      <c r="S49" s="319"/>
      <c r="T49" s="319"/>
      <c r="U49" s="319"/>
      <c r="V49" s="319">
        <f>SUM(W49:X49)</f>
        <v>0</v>
      </c>
      <c r="W49" s="319"/>
      <c r="X49" s="319"/>
      <c r="Y49" s="319">
        <f>SUM(Z49)</f>
        <v>0</v>
      </c>
      <c r="Z49" s="319"/>
      <c r="AA49" s="319"/>
      <c r="AB49" s="210"/>
      <c r="AC49" s="234"/>
    </row>
    <row r="50" spans="1:32" ht="32.25" hidden="1" customHeight="1" x14ac:dyDescent="0.25">
      <c r="B50" s="342" t="s">
        <v>639</v>
      </c>
      <c r="C50" s="370"/>
      <c r="D50" s="146"/>
      <c r="E50" s="146"/>
      <c r="F50" s="146"/>
      <c r="G50" s="147" t="s">
        <v>53</v>
      </c>
      <c r="H50" s="148" t="e">
        <f t="shared" ref="H50:AA50" si="19">SUM(H51+H62+H65)</f>
        <v>#REF!</v>
      </c>
      <c r="I50" s="148" t="e">
        <f t="shared" si="19"/>
        <v>#REF!</v>
      </c>
      <c r="J50" s="148">
        <f t="shared" si="19"/>
        <v>292395.59999999998</v>
      </c>
      <c r="K50" s="148">
        <f t="shared" si="19"/>
        <v>264900.2</v>
      </c>
      <c r="L50" s="148">
        <f t="shared" si="19"/>
        <v>3784.6000000000004</v>
      </c>
      <c r="M50" s="148">
        <f t="shared" si="19"/>
        <v>278803.59999999998</v>
      </c>
      <c r="N50" s="148">
        <f t="shared" si="19"/>
        <v>270538.40000000002</v>
      </c>
      <c r="O50" s="148">
        <f t="shared" si="19"/>
        <v>8265.2000000000007</v>
      </c>
      <c r="P50" s="148">
        <f t="shared" si="19"/>
        <v>262362.69999999995</v>
      </c>
      <c r="Q50" s="148">
        <f t="shared" si="19"/>
        <v>326840.59999999998</v>
      </c>
      <c r="R50" s="148">
        <f t="shared" si="19"/>
        <v>251877.7</v>
      </c>
      <c r="S50" s="148">
        <f t="shared" si="19"/>
        <v>46355.5</v>
      </c>
      <c r="T50" s="148">
        <f t="shared" si="19"/>
        <v>40527.4</v>
      </c>
      <c r="U50" s="148">
        <f t="shared" si="19"/>
        <v>255830.99999999997</v>
      </c>
      <c r="V50" s="148">
        <f t="shared" si="19"/>
        <v>0</v>
      </c>
      <c r="W50" s="148">
        <f t="shared" si="19"/>
        <v>0</v>
      </c>
      <c r="X50" s="148">
        <f t="shared" si="19"/>
        <v>3148.5</v>
      </c>
      <c r="Y50" s="148">
        <f t="shared" si="19"/>
        <v>253440.89999999997</v>
      </c>
      <c r="Z50" s="148">
        <f t="shared" si="19"/>
        <v>0</v>
      </c>
      <c r="AA50" s="148">
        <f t="shared" si="19"/>
        <v>2524.6</v>
      </c>
      <c r="AB50" s="209" t="e">
        <f>SUM(AB51+AB62+#REF!+AB65)</f>
        <v>#REF!</v>
      </c>
      <c r="AC50" s="233">
        <f>SUM(AC51:AC90)</f>
        <v>286369</v>
      </c>
      <c r="AD50" s="6">
        <f>SUM(R50+T50)</f>
        <v>292405.10000000003</v>
      </c>
      <c r="AE50" s="6">
        <f>SUM(U50+X50)</f>
        <v>258979.49999999997</v>
      </c>
      <c r="AF50" s="6">
        <f>SUM(Y50+AA50)</f>
        <v>255965.49999999997</v>
      </c>
    </row>
    <row r="51" spans="1:32" ht="30.75" hidden="1" customHeight="1" x14ac:dyDescent="0.25">
      <c r="B51" s="356" t="s">
        <v>28</v>
      </c>
      <c r="C51" s="371"/>
      <c r="D51" s="328"/>
      <c r="E51" s="328"/>
      <c r="F51" s="328"/>
      <c r="G51" s="318" t="s">
        <v>54</v>
      </c>
      <c r="H51" s="319">
        <f t="shared" ref="H51:AB51" si="20">SUM(H52:H61)</f>
        <v>4149.1000000000004</v>
      </c>
      <c r="I51" s="319">
        <f t="shared" si="20"/>
        <v>0</v>
      </c>
      <c r="J51" s="319">
        <f t="shared" si="20"/>
        <v>4908.7</v>
      </c>
      <c r="K51" s="319">
        <f t="shared" si="20"/>
        <v>1655</v>
      </c>
      <c r="L51" s="319">
        <f t="shared" si="20"/>
        <v>3711.6000000000004</v>
      </c>
      <c r="M51" s="319">
        <f t="shared" si="20"/>
        <v>8819.7999999999993</v>
      </c>
      <c r="N51" s="319">
        <f t="shared" si="20"/>
        <v>5108.2</v>
      </c>
      <c r="O51" s="319">
        <f t="shared" si="20"/>
        <v>3711.6000000000004</v>
      </c>
      <c r="P51" s="319">
        <f t="shared" si="20"/>
        <v>9679.6</v>
      </c>
      <c r="Q51" s="319">
        <f t="shared" si="20"/>
        <v>0</v>
      </c>
      <c r="R51" s="319">
        <f t="shared" si="20"/>
        <v>7173.0999999999995</v>
      </c>
      <c r="S51" s="319">
        <f t="shared" si="20"/>
        <v>0</v>
      </c>
      <c r="T51" s="319">
        <f t="shared" si="20"/>
        <v>2255.8000000000002</v>
      </c>
      <c r="U51" s="319">
        <f t="shared" si="20"/>
        <v>5984.5999999999995</v>
      </c>
      <c r="V51" s="319">
        <f t="shared" si="20"/>
        <v>0</v>
      </c>
      <c r="W51" s="319">
        <f t="shared" si="20"/>
        <v>0</v>
      </c>
      <c r="X51" s="319">
        <f t="shared" si="20"/>
        <v>3148.5</v>
      </c>
      <c r="Y51" s="319">
        <f t="shared" si="20"/>
        <v>3594.5</v>
      </c>
      <c r="Z51" s="319">
        <f t="shared" si="20"/>
        <v>0</v>
      </c>
      <c r="AA51" s="319">
        <f t="shared" si="20"/>
        <v>2524.6</v>
      </c>
      <c r="AB51" s="210">
        <f t="shared" si="20"/>
        <v>0</v>
      </c>
      <c r="AC51" s="234"/>
    </row>
    <row r="52" spans="1:32" ht="78" hidden="1" customHeight="1" x14ac:dyDescent="0.25">
      <c r="B52" s="348" t="s">
        <v>640</v>
      </c>
      <c r="C52" s="348"/>
      <c r="D52" s="347" t="s">
        <v>9</v>
      </c>
      <c r="E52" s="347" t="s">
        <v>19</v>
      </c>
      <c r="F52" s="347" t="s">
        <v>12</v>
      </c>
      <c r="G52" s="354" t="s">
        <v>232</v>
      </c>
      <c r="H52" s="302">
        <v>120.6</v>
      </c>
      <c r="I52" s="302"/>
      <c r="J52" s="359">
        <v>120.6</v>
      </c>
      <c r="K52" s="324">
        <v>186.6</v>
      </c>
      <c r="L52" s="324"/>
      <c r="M52" s="319">
        <f>SUM(N52:O52)</f>
        <v>186.6</v>
      </c>
      <c r="N52" s="324">
        <v>186.6</v>
      </c>
      <c r="O52" s="324"/>
      <c r="P52" s="134">
        <v>168.2</v>
      </c>
      <c r="Q52" s="319"/>
      <c r="R52" s="325">
        <v>168.2</v>
      </c>
      <c r="S52" s="372"/>
      <c r="T52" s="373"/>
      <c r="U52" s="374">
        <v>228.2</v>
      </c>
      <c r="V52" s="319"/>
      <c r="W52" s="372"/>
      <c r="X52" s="372"/>
      <c r="Y52" s="134">
        <v>222.8</v>
      </c>
      <c r="Z52" s="372"/>
      <c r="AA52" s="372"/>
      <c r="AB52" s="124"/>
      <c r="AC52" s="234">
        <v>120.6</v>
      </c>
    </row>
    <row r="53" spans="1:32" ht="79.5" hidden="1" customHeight="1" x14ac:dyDescent="0.25">
      <c r="A53" s="34">
        <v>521</v>
      </c>
      <c r="B53" s="348" t="s">
        <v>641</v>
      </c>
      <c r="C53" s="348"/>
      <c r="D53" s="347" t="s">
        <v>9</v>
      </c>
      <c r="E53" s="347" t="s">
        <v>19</v>
      </c>
      <c r="F53" s="347" t="s">
        <v>12</v>
      </c>
      <c r="G53" s="375" t="s">
        <v>480</v>
      </c>
      <c r="H53" s="302">
        <v>683.5</v>
      </c>
      <c r="I53" s="302"/>
      <c r="J53" s="359">
        <v>159.1</v>
      </c>
      <c r="K53" s="324"/>
      <c r="L53" s="324">
        <v>1057.3</v>
      </c>
      <c r="M53" s="319">
        <f>SUM(N53:O53)</f>
        <v>1057.3</v>
      </c>
      <c r="N53" s="324"/>
      <c r="O53" s="324">
        <v>1057.3</v>
      </c>
      <c r="P53" s="134"/>
      <c r="Q53" s="319"/>
      <c r="R53" s="325"/>
      <c r="S53" s="372"/>
      <c r="T53" s="376">
        <v>953</v>
      </c>
      <c r="U53" s="374"/>
      <c r="V53" s="319"/>
      <c r="W53" s="372"/>
      <c r="X53" s="377">
        <v>1293.2</v>
      </c>
      <c r="Y53" s="134"/>
      <c r="Z53" s="372"/>
      <c r="AA53" s="377">
        <v>1262.8</v>
      </c>
      <c r="AB53" s="124"/>
      <c r="AC53" s="234"/>
    </row>
    <row r="54" spans="1:32" ht="69.75" hidden="1" customHeight="1" x14ac:dyDescent="0.25">
      <c r="B54" s="334" t="s">
        <v>642</v>
      </c>
      <c r="C54" s="348"/>
      <c r="D54" s="347" t="s">
        <v>9</v>
      </c>
      <c r="E54" s="347" t="s">
        <v>19</v>
      </c>
      <c r="F54" s="347" t="s">
        <v>12</v>
      </c>
      <c r="G54" s="354" t="s">
        <v>232</v>
      </c>
      <c r="H54" s="302">
        <v>2103</v>
      </c>
      <c r="I54" s="302"/>
      <c r="J54" s="359">
        <v>776.2</v>
      </c>
      <c r="K54" s="324">
        <v>1000</v>
      </c>
      <c r="L54" s="324"/>
      <c r="M54" s="319">
        <f>SUM(N54:O54)</f>
        <v>4453.2</v>
      </c>
      <c r="N54" s="324">
        <v>4453.2</v>
      </c>
      <c r="O54" s="324"/>
      <c r="P54" s="134">
        <v>853</v>
      </c>
      <c r="Q54" s="319"/>
      <c r="R54" s="325">
        <v>850</v>
      </c>
      <c r="S54" s="372"/>
      <c r="T54" s="373"/>
      <c r="U54" s="374">
        <v>649</v>
      </c>
      <c r="V54" s="319"/>
      <c r="W54" s="372"/>
      <c r="X54" s="372"/>
      <c r="Y54" s="134">
        <v>649</v>
      </c>
      <c r="Z54" s="372"/>
      <c r="AA54" s="372"/>
      <c r="AB54" s="124"/>
      <c r="AC54" s="234">
        <v>1000</v>
      </c>
    </row>
    <row r="55" spans="1:32" ht="105" hidden="1" customHeight="1" x14ac:dyDescent="0.25">
      <c r="B55" s="334" t="s">
        <v>643</v>
      </c>
      <c r="C55" s="348"/>
      <c r="D55" s="347"/>
      <c r="E55" s="347"/>
      <c r="F55" s="347"/>
      <c r="G55" s="354"/>
      <c r="H55" s="302"/>
      <c r="I55" s="302"/>
      <c r="J55" s="359">
        <v>1223.3</v>
      </c>
      <c r="K55" s="324"/>
      <c r="L55" s="324"/>
      <c r="M55" s="319"/>
      <c r="N55" s="324"/>
      <c r="O55" s="324"/>
      <c r="P55" s="134">
        <v>937.9</v>
      </c>
      <c r="Q55" s="319"/>
      <c r="R55" s="325">
        <v>350</v>
      </c>
      <c r="S55" s="372"/>
      <c r="T55" s="373"/>
      <c r="U55" s="374">
        <v>500</v>
      </c>
      <c r="V55" s="319"/>
      <c r="W55" s="372"/>
      <c r="X55" s="372"/>
      <c r="Y55" s="134">
        <v>500</v>
      </c>
      <c r="Z55" s="372"/>
      <c r="AA55" s="372"/>
      <c r="AB55" s="124"/>
      <c r="AC55" s="234"/>
    </row>
    <row r="56" spans="1:32" ht="96.75" hidden="1" customHeight="1" x14ac:dyDescent="0.25">
      <c r="B56" s="334" t="s">
        <v>644</v>
      </c>
      <c r="C56" s="348"/>
      <c r="D56" s="347"/>
      <c r="E56" s="347"/>
      <c r="F56" s="347"/>
      <c r="G56" s="354"/>
      <c r="H56" s="302"/>
      <c r="I56" s="302"/>
      <c r="J56" s="359">
        <v>1389</v>
      </c>
      <c r="K56" s="324"/>
      <c r="L56" s="324"/>
      <c r="M56" s="319"/>
      <c r="N56" s="324"/>
      <c r="O56" s="324"/>
      <c r="P56" s="134">
        <v>5490.6</v>
      </c>
      <c r="Q56" s="319"/>
      <c r="R56" s="325">
        <v>3575</v>
      </c>
      <c r="S56" s="372"/>
      <c r="T56" s="373"/>
      <c r="U56" s="374">
        <v>2000</v>
      </c>
      <c r="V56" s="319"/>
      <c r="W56" s="372"/>
      <c r="X56" s="372"/>
      <c r="Y56" s="134">
        <v>2000</v>
      </c>
      <c r="Z56" s="372"/>
      <c r="AA56" s="372"/>
      <c r="AB56" s="124"/>
      <c r="AC56" s="234"/>
    </row>
    <row r="57" spans="1:32" ht="101.25" hidden="1" customHeight="1" x14ac:dyDescent="0.25">
      <c r="A57" s="34">
        <v>520</v>
      </c>
      <c r="B57" s="348" t="s">
        <v>204</v>
      </c>
      <c r="C57" s="348"/>
      <c r="D57" s="347" t="s">
        <v>9</v>
      </c>
      <c r="E57" s="347" t="s">
        <v>19</v>
      </c>
      <c r="F57" s="347" t="s">
        <v>12</v>
      </c>
      <c r="G57" s="354" t="s">
        <v>200</v>
      </c>
      <c r="H57" s="302"/>
      <c r="I57" s="302"/>
      <c r="J57" s="359"/>
      <c r="K57" s="324"/>
      <c r="L57" s="324"/>
      <c r="M57" s="319">
        <f>SUM(N57:O57)</f>
        <v>0</v>
      </c>
      <c r="N57" s="324"/>
      <c r="O57" s="324"/>
      <c r="P57" s="134"/>
      <c r="Q57" s="319"/>
      <c r="R57" s="325"/>
      <c r="S57" s="372"/>
      <c r="T57" s="373"/>
      <c r="U57" s="374"/>
      <c r="V57" s="319"/>
      <c r="W57" s="372"/>
      <c r="X57" s="372"/>
      <c r="Y57" s="134"/>
      <c r="Z57" s="372"/>
      <c r="AA57" s="372"/>
      <c r="AB57" s="124"/>
      <c r="AC57" s="234"/>
    </row>
    <row r="58" spans="1:32" ht="70.5" hidden="1" customHeight="1" x14ac:dyDescent="0.25">
      <c r="A58" s="523"/>
      <c r="B58" s="348" t="s">
        <v>645</v>
      </c>
      <c r="C58" s="348"/>
      <c r="D58" s="347" t="s">
        <v>9</v>
      </c>
      <c r="E58" s="347" t="s">
        <v>16</v>
      </c>
      <c r="F58" s="347" t="s">
        <v>15</v>
      </c>
      <c r="G58" s="354" t="s">
        <v>228</v>
      </c>
      <c r="H58" s="302">
        <v>500</v>
      </c>
      <c r="I58" s="302"/>
      <c r="J58" s="359">
        <v>500</v>
      </c>
      <c r="K58" s="324"/>
      <c r="L58" s="324"/>
      <c r="M58" s="319">
        <f>SUM(N58:O58)</f>
        <v>0</v>
      </c>
      <c r="N58" s="372"/>
      <c r="O58" s="324"/>
      <c r="P58" s="524">
        <v>2000</v>
      </c>
      <c r="Q58" s="319"/>
      <c r="R58" s="325">
        <v>2000</v>
      </c>
      <c r="S58" s="372"/>
      <c r="T58" s="372"/>
      <c r="U58" s="374">
        <v>2280</v>
      </c>
      <c r="V58" s="319"/>
      <c r="W58" s="372"/>
      <c r="X58" s="372"/>
      <c r="Y58" s="134"/>
      <c r="Z58" s="372"/>
      <c r="AA58" s="372"/>
      <c r="AB58" s="124"/>
      <c r="AC58" s="234"/>
    </row>
    <row r="59" spans="1:32" s="34" customFormat="1" ht="70.5" hidden="1" customHeight="1" x14ac:dyDescent="0.25">
      <c r="A59" s="34">
        <v>521</v>
      </c>
      <c r="B59" s="334" t="s">
        <v>646</v>
      </c>
      <c r="C59" s="334"/>
      <c r="D59" s="331" t="s">
        <v>9</v>
      </c>
      <c r="E59" s="331" t="s">
        <v>16</v>
      </c>
      <c r="F59" s="331" t="s">
        <v>15</v>
      </c>
      <c r="G59" s="336" t="s">
        <v>481</v>
      </c>
      <c r="H59" s="302">
        <v>617.70000000000005</v>
      </c>
      <c r="I59" s="302"/>
      <c r="J59" s="359">
        <v>617.70000000000005</v>
      </c>
      <c r="K59" s="133"/>
      <c r="L59" s="133">
        <v>2654.3</v>
      </c>
      <c r="M59" s="319">
        <f>SUM(N59:O59)</f>
        <v>2654.3</v>
      </c>
      <c r="N59" s="373"/>
      <c r="O59" s="133">
        <v>2654.3</v>
      </c>
      <c r="P59" s="134"/>
      <c r="Q59" s="319"/>
      <c r="R59" s="325"/>
      <c r="S59" s="373"/>
      <c r="T59" s="376">
        <v>1302.8</v>
      </c>
      <c r="U59" s="374"/>
      <c r="V59" s="319"/>
      <c r="W59" s="373"/>
      <c r="X59" s="376">
        <v>1855.3</v>
      </c>
      <c r="Y59" s="134"/>
      <c r="Z59" s="373"/>
      <c r="AA59" s="376">
        <v>1261.8</v>
      </c>
      <c r="AB59" s="124"/>
      <c r="AC59" s="237"/>
    </row>
    <row r="60" spans="1:32" s="34" customFormat="1" ht="69" hidden="1" customHeight="1" x14ac:dyDescent="0.25">
      <c r="B60" s="334" t="s">
        <v>647</v>
      </c>
      <c r="C60" s="334"/>
      <c r="D60" s="331" t="s">
        <v>9</v>
      </c>
      <c r="E60" s="331" t="s">
        <v>16</v>
      </c>
      <c r="F60" s="331" t="s">
        <v>15</v>
      </c>
      <c r="G60" s="332" t="s">
        <v>228</v>
      </c>
      <c r="H60" s="302">
        <v>109</v>
      </c>
      <c r="I60" s="302"/>
      <c r="J60" s="359">
        <v>109</v>
      </c>
      <c r="K60" s="133">
        <v>468.4</v>
      </c>
      <c r="L60" s="133"/>
      <c r="M60" s="319">
        <f>SUM(N60:O60)</f>
        <v>468.4</v>
      </c>
      <c r="N60" s="373">
        <v>468.4</v>
      </c>
      <c r="O60" s="133"/>
      <c r="P60" s="134">
        <v>229.9</v>
      </c>
      <c r="Q60" s="319"/>
      <c r="R60" s="325">
        <v>229.9</v>
      </c>
      <c r="S60" s="373"/>
      <c r="T60" s="373"/>
      <c r="U60" s="374">
        <v>327.39999999999998</v>
      </c>
      <c r="V60" s="319"/>
      <c r="W60" s="373"/>
      <c r="X60" s="373"/>
      <c r="Y60" s="134">
        <v>222.7</v>
      </c>
      <c r="Z60" s="373"/>
      <c r="AA60" s="373"/>
      <c r="AB60" s="124"/>
      <c r="AC60" s="237">
        <v>109</v>
      </c>
    </row>
    <row r="61" spans="1:32" s="34" customFormat="1" ht="91.5" hidden="1" customHeight="1" x14ac:dyDescent="0.25">
      <c r="A61" s="34">
        <v>540</v>
      </c>
      <c r="B61" s="334" t="s">
        <v>648</v>
      </c>
      <c r="C61" s="334"/>
      <c r="D61" s="331" t="s">
        <v>9</v>
      </c>
      <c r="E61" s="331" t="s">
        <v>19</v>
      </c>
      <c r="F61" s="331" t="s">
        <v>12</v>
      </c>
      <c r="G61" s="332" t="s">
        <v>482</v>
      </c>
      <c r="H61" s="302">
        <v>15.3</v>
      </c>
      <c r="I61" s="302"/>
      <c r="J61" s="359">
        <v>13.8</v>
      </c>
      <c r="K61" s="133"/>
      <c r="L61" s="133"/>
      <c r="M61" s="319">
        <f>SUM(N61:O61)</f>
        <v>0</v>
      </c>
      <c r="N61" s="373"/>
      <c r="O61" s="133"/>
      <c r="P61" s="134"/>
      <c r="Q61" s="319">
        <f>SUM(S61:T61)</f>
        <v>0</v>
      </c>
      <c r="R61" s="325"/>
      <c r="S61" s="373"/>
      <c r="T61" s="378"/>
      <c r="U61" s="374"/>
      <c r="V61" s="319"/>
      <c r="W61" s="373"/>
      <c r="X61" s="378"/>
      <c r="Y61" s="134"/>
      <c r="Z61" s="373"/>
      <c r="AA61" s="378"/>
      <c r="AB61" s="211"/>
      <c r="AC61" s="237"/>
    </row>
    <row r="62" spans="1:32" ht="30.75" hidden="1" customHeight="1" x14ac:dyDescent="0.25">
      <c r="B62" s="315" t="s">
        <v>29</v>
      </c>
      <c r="C62" s="315"/>
      <c r="D62" s="328"/>
      <c r="E62" s="328"/>
      <c r="F62" s="328"/>
      <c r="G62" s="318" t="s">
        <v>55</v>
      </c>
      <c r="H62" s="319">
        <f>SUM(H63:H64)</f>
        <v>4000</v>
      </c>
      <c r="I62" s="319">
        <f>SUM(I63:I64)</f>
        <v>0</v>
      </c>
      <c r="J62" s="319">
        <f t="shared" ref="J62:AB62" si="21">SUM(J63:J64)</f>
        <v>4224.1000000000004</v>
      </c>
      <c r="K62" s="319">
        <f t="shared" si="21"/>
        <v>5000</v>
      </c>
      <c r="L62" s="319">
        <f t="shared" si="21"/>
        <v>73</v>
      </c>
      <c r="M62" s="319">
        <f t="shared" si="21"/>
        <v>6916</v>
      </c>
      <c r="N62" s="319">
        <f t="shared" si="21"/>
        <v>6843</v>
      </c>
      <c r="O62" s="319">
        <f t="shared" si="21"/>
        <v>73</v>
      </c>
      <c r="P62" s="319">
        <f t="shared" si="21"/>
        <v>3771.4</v>
      </c>
      <c r="Q62" s="319">
        <f t="shared" si="21"/>
        <v>0</v>
      </c>
      <c r="R62" s="319">
        <f>SUM(R63:R64)</f>
        <v>3770</v>
      </c>
      <c r="S62" s="319">
        <f t="shared" si="21"/>
        <v>0</v>
      </c>
      <c r="T62" s="319">
        <f t="shared" si="21"/>
        <v>0</v>
      </c>
      <c r="U62" s="319">
        <f t="shared" si="21"/>
        <v>3500</v>
      </c>
      <c r="V62" s="319">
        <f t="shared" si="21"/>
        <v>0</v>
      </c>
      <c r="W62" s="319">
        <f t="shared" si="21"/>
        <v>0</v>
      </c>
      <c r="X62" s="319">
        <f t="shared" si="21"/>
        <v>0</v>
      </c>
      <c r="Y62" s="319">
        <f t="shared" si="21"/>
        <v>3500</v>
      </c>
      <c r="Z62" s="319">
        <f t="shared" si="21"/>
        <v>0</v>
      </c>
      <c r="AA62" s="319">
        <f t="shared" si="21"/>
        <v>0</v>
      </c>
      <c r="AB62" s="210">
        <f t="shared" si="21"/>
        <v>0</v>
      </c>
      <c r="AC62" s="234"/>
    </row>
    <row r="63" spans="1:32" ht="90" hidden="1" customHeight="1" x14ac:dyDescent="0.25">
      <c r="B63" s="348" t="s">
        <v>649</v>
      </c>
      <c r="C63" s="348"/>
      <c r="D63" s="347" t="s">
        <v>9</v>
      </c>
      <c r="E63" s="347" t="s">
        <v>19</v>
      </c>
      <c r="F63" s="347" t="s">
        <v>12</v>
      </c>
      <c r="G63" s="354" t="s">
        <v>233</v>
      </c>
      <c r="H63" s="302">
        <f>4000</f>
        <v>4000</v>
      </c>
      <c r="I63" s="302"/>
      <c r="J63" s="359">
        <v>4224.1000000000004</v>
      </c>
      <c r="K63" s="324">
        <v>5000</v>
      </c>
      <c r="L63" s="324"/>
      <c r="M63" s="319">
        <f>SUM(N63:O63)</f>
        <v>6843</v>
      </c>
      <c r="N63" s="324">
        <v>6843</v>
      </c>
      <c r="O63" s="324"/>
      <c r="P63" s="134">
        <v>3771.4</v>
      </c>
      <c r="Q63" s="319"/>
      <c r="R63" s="325">
        <v>3770</v>
      </c>
      <c r="S63" s="372"/>
      <c r="T63" s="373"/>
      <c r="U63" s="374">
        <v>3500</v>
      </c>
      <c r="V63" s="319"/>
      <c r="W63" s="372"/>
      <c r="X63" s="372"/>
      <c r="Y63" s="134">
        <v>3500</v>
      </c>
      <c r="Z63" s="372"/>
      <c r="AA63" s="372"/>
      <c r="AB63" s="124"/>
      <c r="AC63" s="234">
        <v>5000</v>
      </c>
    </row>
    <row r="64" spans="1:32" s="278" customFormat="1" ht="29.25" hidden="1" customHeight="1" x14ac:dyDescent="0.25">
      <c r="B64" s="315" t="s">
        <v>579</v>
      </c>
      <c r="C64" s="315"/>
      <c r="D64" s="328" t="s">
        <v>9</v>
      </c>
      <c r="E64" s="328" t="s">
        <v>16</v>
      </c>
      <c r="F64" s="328" t="s">
        <v>8</v>
      </c>
      <c r="G64" s="318" t="s">
        <v>73</v>
      </c>
      <c r="H64" s="319"/>
      <c r="I64" s="319"/>
      <c r="J64" s="360"/>
      <c r="K64" s="319"/>
      <c r="L64" s="319">
        <v>73</v>
      </c>
      <c r="M64" s="319">
        <f>SUM(N64:O64)</f>
        <v>73</v>
      </c>
      <c r="N64" s="319"/>
      <c r="O64" s="319">
        <v>73</v>
      </c>
      <c r="P64" s="319">
        <v>0</v>
      </c>
      <c r="Q64" s="319">
        <f>SUM(S64:T64)</f>
        <v>0</v>
      </c>
      <c r="R64" s="319"/>
      <c r="S64" s="360"/>
      <c r="T64" s="360"/>
      <c r="U64" s="360">
        <v>0</v>
      </c>
      <c r="V64" s="319">
        <f>SUM(W64:X64)</f>
        <v>0</v>
      </c>
      <c r="W64" s="360"/>
      <c r="X64" s="360"/>
      <c r="Y64" s="319">
        <f>SUM(Z64)</f>
        <v>0</v>
      </c>
      <c r="Z64" s="360"/>
      <c r="AA64" s="360"/>
      <c r="AB64" s="210"/>
      <c r="AC64" s="514"/>
    </row>
    <row r="65" spans="2:30" s="1" customFormat="1" ht="41.25" hidden="1" customHeight="1" x14ac:dyDescent="0.25">
      <c r="B65" s="315" t="s">
        <v>243</v>
      </c>
      <c r="C65" s="315"/>
      <c r="D65" s="328"/>
      <c r="E65" s="328"/>
      <c r="F65" s="328"/>
      <c r="G65" s="318" t="s">
        <v>56</v>
      </c>
      <c r="H65" s="319" t="e">
        <f>SUM(H66+H70+H78+H84+H74+H90+#REF!)</f>
        <v>#REF!</v>
      </c>
      <c r="I65" s="319" t="e">
        <f>SUM(I66+I70+I78+I84+I74+I90+#REF!)</f>
        <v>#REF!</v>
      </c>
      <c r="J65" s="319">
        <f t="shared" ref="J65:O65" si="22">SUM(J66+J70+J78+J84+J74+J90)</f>
        <v>283262.8</v>
      </c>
      <c r="K65" s="319">
        <f t="shared" si="22"/>
        <v>258245.2</v>
      </c>
      <c r="L65" s="319">
        <f t="shared" si="22"/>
        <v>0</v>
      </c>
      <c r="M65" s="319">
        <f t="shared" si="22"/>
        <v>263067.8</v>
      </c>
      <c r="N65" s="319">
        <f t="shared" si="22"/>
        <v>258587.2</v>
      </c>
      <c r="O65" s="319">
        <f t="shared" si="22"/>
        <v>4480.6000000000004</v>
      </c>
      <c r="P65" s="319">
        <f>SUM(P66+P70+P78+P84+P74+P90+P77+P94)</f>
        <v>248911.69999999998</v>
      </c>
      <c r="Q65" s="319">
        <f t="shared" ref="Q65:AA65" si="23">SUM(Q66+Q70+Q78+Q84+Q74+Q90)</f>
        <v>326840.59999999998</v>
      </c>
      <c r="R65" s="319">
        <f t="shared" si="23"/>
        <v>240934.6</v>
      </c>
      <c r="S65" s="319">
        <f t="shared" si="23"/>
        <v>46355.5</v>
      </c>
      <c r="T65" s="319">
        <f t="shared" si="23"/>
        <v>38271.599999999999</v>
      </c>
      <c r="U65" s="319">
        <f t="shared" si="23"/>
        <v>246346.39999999997</v>
      </c>
      <c r="V65" s="319">
        <f t="shared" si="23"/>
        <v>0</v>
      </c>
      <c r="W65" s="319">
        <f t="shared" si="23"/>
        <v>0</v>
      </c>
      <c r="X65" s="319">
        <f t="shared" si="23"/>
        <v>0</v>
      </c>
      <c r="Y65" s="319">
        <f t="shared" si="23"/>
        <v>246346.39999999997</v>
      </c>
      <c r="Z65" s="319">
        <f t="shared" si="23"/>
        <v>0</v>
      </c>
      <c r="AA65" s="319">
        <f t="shared" si="23"/>
        <v>0</v>
      </c>
      <c r="AB65" s="210" t="e">
        <f>AB66+AB70+AB78+AB84+AB90+AB74+#REF!+#REF!</f>
        <v>#REF!</v>
      </c>
      <c r="AC65" s="234">
        <v>240000</v>
      </c>
      <c r="AD65" s="6"/>
    </row>
    <row r="66" spans="2:30" s="1" customFormat="1" ht="77.25" hidden="1" customHeight="1" x14ac:dyDescent="0.25">
      <c r="B66" s="348" t="s">
        <v>650</v>
      </c>
      <c r="C66" s="369"/>
      <c r="D66" s="347" t="s">
        <v>9</v>
      </c>
      <c r="E66" s="347" t="s">
        <v>16</v>
      </c>
      <c r="F66" s="347" t="s">
        <v>15</v>
      </c>
      <c r="G66" s="354" t="s">
        <v>58</v>
      </c>
      <c r="H66" s="252">
        <f t="shared" ref="H66:N66" si="24">SUM(H67:H69)</f>
        <v>119707.59999999999</v>
      </c>
      <c r="I66" s="252">
        <f t="shared" si="24"/>
        <v>0</v>
      </c>
      <c r="J66" s="252">
        <f t="shared" si="24"/>
        <v>120051.6</v>
      </c>
      <c r="K66" s="252">
        <f t="shared" si="24"/>
        <v>109625.7</v>
      </c>
      <c r="L66" s="252">
        <f t="shared" si="24"/>
        <v>0</v>
      </c>
      <c r="M66" s="253">
        <f t="shared" si="24"/>
        <v>109625.7</v>
      </c>
      <c r="N66" s="252">
        <f t="shared" si="24"/>
        <v>109625.7</v>
      </c>
      <c r="O66" s="252">
        <f t="shared" ref="O66:AB66" si="25">SUM(O67:O69)</f>
        <v>0</v>
      </c>
      <c r="P66" s="250">
        <f>SUM(P67:P69)</f>
        <v>114386.09999999999</v>
      </c>
      <c r="Q66" s="250">
        <f>SUM(Q67:Q69)</f>
        <v>124039.70000000001</v>
      </c>
      <c r="R66" s="251">
        <f>SUM(R67:R69)</f>
        <v>112371.70000000001</v>
      </c>
      <c r="S66" s="252">
        <f t="shared" si="25"/>
        <v>0</v>
      </c>
      <c r="T66" s="252">
        <f t="shared" si="25"/>
        <v>0</v>
      </c>
      <c r="U66" s="250">
        <f>SUM(U67:U69)</f>
        <v>114386.09999999999</v>
      </c>
      <c r="V66" s="253">
        <f t="shared" si="25"/>
        <v>0</v>
      </c>
      <c r="W66" s="252">
        <f t="shared" si="25"/>
        <v>0</v>
      </c>
      <c r="X66" s="252">
        <f t="shared" si="25"/>
        <v>0</v>
      </c>
      <c r="Y66" s="250">
        <f t="shared" si="25"/>
        <v>114386.09999999999</v>
      </c>
      <c r="Z66" s="252">
        <f t="shared" si="25"/>
        <v>0</v>
      </c>
      <c r="AA66" s="252">
        <f t="shared" si="25"/>
        <v>0</v>
      </c>
      <c r="AB66" s="214">
        <f t="shared" si="25"/>
        <v>0</v>
      </c>
      <c r="AC66" s="234"/>
    </row>
    <row r="67" spans="2:30" s="1" customFormat="1" ht="20.25" hidden="1" customHeight="1" x14ac:dyDescent="0.25">
      <c r="B67" s="348" t="s">
        <v>36</v>
      </c>
      <c r="C67" s="369"/>
      <c r="D67" s="347" t="s">
        <v>9</v>
      </c>
      <c r="E67" s="347" t="s">
        <v>16</v>
      </c>
      <c r="F67" s="347" t="s">
        <v>15</v>
      </c>
      <c r="G67" s="354" t="s">
        <v>58</v>
      </c>
      <c r="H67" s="133">
        <v>21079.3</v>
      </c>
      <c r="I67" s="133"/>
      <c r="J67" s="302">
        <v>21068.1</v>
      </c>
      <c r="K67" s="324">
        <v>20514.900000000001</v>
      </c>
      <c r="L67" s="324"/>
      <c r="M67" s="319">
        <f t="shared" ref="M67:M77" si="26">SUM(N67:O67)</f>
        <v>20514.900000000001</v>
      </c>
      <c r="N67" s="324">
        <v>20514.900000000001</v>
      </c>
      <c r="O67" s="324"/>
      <c r="P67" s="379">
        <v>18534</v>
      </c>
      <c r="Q67" s="379">
        <v>21798.400000000001</v>
      </c>
      <c r="R67" s="380">
        <v>18032.7</v>
      </c>
      <c r="S67" s="372"/>
      <c r="T67" s="372"/>
      <c r="U67" s="379">
        <v>18534</v>
      </c>
      <c r="V67" s="319"/>
      <c r="W67" s="372"/>
      <c r="X67" s="372"/>
      <c r="Y67" s="379">
        <v>18534</v>
      </c>
      <c r="Z67" s="372"/>
      <c r="AA67" s="372"/>
      <c r="AB67" s="124"/>
      <c r="AC67" s="234"/>
    </row>
    <row r="68" spans="2:30" s="1" customFormat="1" ht="20.25" hidden="1" customHeight="1" x14ac:dyDescent="0.25">
      <c r="B68" s="348" t="s">
        <v>37</v>
      </c>
      <c r="C68" s="369"/>
      <c r="D68" s="347" t="s">
        <v>9</v>
      </c>
      <c r="E68" s="347" t="s">
        <v>16</v>
      </c>
      <c r="F68" s="347" t="s">
        <v>15</v>
      </c>
      <c r="G68" s="354" t="s">
        <v>58</v>
      </c>
      <c r="H68" s="133">
        <v>59083.1</v>
      </c>
      <c r="I68" s="133"/>
      <c r="J68" s="302">
        <v>59433.5</v>
      </c>
      <c r="K68" s="324">
        <v>51412</v>
      </c>
      <c r="L68" s="324"/>
      <c r="M68" s="319">
        <f t="shared" si="26"/>
        <v>51412</v>
      </c>
      <c r="N68" s="324">
        <v>51412</v>
      </c>
      <c r="O68" s="324"/>
      <c r="P68" s="379">
        <v>56336.9</v>
      </c>
      <c r="Q68" s="379">
        <v>61147.3</v>
      </c>
      <c r="R68" s="380">
        <v>55378.1</v>
      </c>
      <c r="S68" s="372"/>
      <c r="T68" s="372"/>
      <c r="U68" s="379">
        <v>56336.9</v>
      </c>
      <c r="V68" s="319"/>
      <c r="W68" s="372"/>
      <c r="X68" s="372"/>
      <c r="Y68" s="379">
        <v>56336.9</v>
      </c>
      <c r="Z68" s="372"/>
      <c r="AA68" s="372"/>
      <c r="AB68" s="124"/>
      <c r="AC68" s="234"/>
    </row>
    <row r="69" spans="2:30" s="1" customFormat="1" ht="25.5" hidden="1" customHeight="1" x14ac:dyDescent="0.25">
      <c r="B69" s="348" t="s">
        <v>38</v>
      </c>
      <c r="C69" s="369"/>
      <c r="D69" s="347" t="s">
        <v>9</v>
      </c>
      <c r="E69" s="347" t="s">
        <v>16</v>
      </c>
      <c r="F69" s="347" t="s">
        <v>15</v>
      </c>
      <c r="G69" s="354" t="s">
        <v>58</v>
      </c>
      <c r="H69" s="133">
        <v>39545.199999999997</v>
      </c>
      <c r="I69" s="133"/>
      <c r="J69" s="302">
        <v>39550</v>
      </c>
      <c r="K69" s="324">
        <v>37698.800000000003</v>
      </c>
      <c r="L69" s="324"/>
      <c r="M69" s="319">
        <f t="shared" si="26"/>
        <v>37698.800000000003</v>
      </c>
      <c r="N69" s="324">
        <v>37698.800000000003</v>
      </c>
      <c r="O69" s="324"/>
      <c r="P69" s="379">
        <v>39515.199999999997</v>
      </c>
      <c r="Q69" s="379">
        <v>41094</v>
      </c>
      <c r="R69" s="380">
        <v>38960.9</v>
      </c>
      <c r="S69" s="372"/>
      <c r="T69" s="372"/>
      <c r="U69" s="379">
        <v>39515.199999999997</v>
      </c>
      <c r="V69" s="319"/>
      <c r="W69" s="372"/>
      <c r="X69" s="372"/>
      <c r="Y69" s="379">
        <v>39515.199999999997</v>
      </c>
      <c r="Z69" s="372"/>
      <c r="AA69" s="372"/>
      <c r="AB69" s="124"/>
      <c r="AC69" s="234"/>
    </row>
    <row r="70" spans="2:30" s="1" customFormat="1" ht="69.75" hidden="1" customHeight="1" x14ac:dyDescent="0.25">
      <c r="B70" s="348" t="s">
        <v>651</v>
      </c>
      <c r="C70" s="369"/>
      <c r="D70" s="347" t="s">
        <v>9</v>
      </c>
      <c r="E70" s="347" t="s">
        <v>16</v>
      </c>
      <c r="F70" s="347" t="s">
        <v>15</v>
      </c>
      <c r="G70" s="354" t="s">
        <v>285</v>
      </c>
      <c r="H70" s="252"/>
      <c r="I70" s="252"/>
      <c r="J70" s="252">
        <f>J71+J72+J73</f>
        <v>300</v>
      </c>
      <c r="K70" s="381">
        <f>SUM(K71:K73)</f>
        <v>0</v>
      </c>
      <c r="L70" s="382"/>
      <c r="M70" s="253">
        <f t="shared" si="26"/>
        <v>1956</v>
      </c>
      <c r="N70" s="381">
        <f>SUM(N71:N73)</f>
        <v>0</v>
      </c>
      <c r="O70" s="381">
        <f>SUM(O71:O73)</f>
        <v>1956</v>
      </c>
      <c r="P70" s="250">
        <f>SUM(Q70:S70)</f>
        <v>0</v>
      </c>
      <c r="Q70" s="253">
        <f t="shared" ref="Q70:Q77" si="27">SUM(S70:T70)</f>
        <v>0</v>
      </c>
      <c r="R70" s="251"/>
      <c r="S70" s="383">
        <f>SUM(S71:S73)</f>
        <v>0</v>
      </c>
      <c r="T70" s="383">
        <f>SUM(T71:T73)</f>
        <v>0</v>
      </c>
      <c r="U70" s="250">
        <f>SUM(V70:W70)</f>
        <v>0</v>
      </c>
      <c r="V70" s="253">
        <f>SUM(W70:X70)</f>
        <v>0</v>
      </c>
      <c r="W70" s="383">
        <f>SUM(W71:W73)</f>
        <v>0</v>
      </c>
      <c r="X70" s="383">
        <f>SUM(X71:X73)</f>
        <v>0</v>
      </c>
      <c r="Y70" s="134">
        <f>SUM(Z70)</f>
        <v>0</v>
      </c>
      <c r="Z70" s="383">
        <f>SUM(Z71:Z73)</f>
        <v>0</v>
      </c>
      <c r="AA70" s="383">
        <f>SUM(AA71:AA73)</f>
        <v>0</v>
      </c>
      <c r="AB70" s="214">
        <f>SUM(AC70:AD70)</f>
        <v>0</v>
      </c>
      <c r="AC70" s="234"/>
    </row>
    <row r="71" spans="2:30" s="1" customFormat="1" ht="29.25" hidden="1" customHeight="1" x14ac:dyDescent="0.25">
      <c r="B71" s="348" t="s">
        <v>36</v>
      </c>
      <c r="C71" s="369"/>
      <c r="D71" s="347" t="s">
        <v>9</v>
      </c>
      <c r="E71" s="347" t="s">
        <v>16</v>
      </c>
      <c r="F71" s="347" t="s">
        <v>15</v>
      </c>
      <c r="G71" s="354" t="s">
        <v>285</v>
      </c>
      <c r="H71" s="302"/>
      <c r="I71" s="302"/>
      <c r="J71" s="302">
        <v>300</v>
      </c>
      <c r="K71" s="324"/>
      <c r="L71" s="324"/>
      <c r="M71" s="319">
        <f t="shared" si="26"/>
        <v>0</v>
      </c>
      <c r="N71" s="324"/>
      <c r="O71" s="324"/>
      <c r="P71" s="134"/>
      <c r="Q71" s="319">
        <f t="shared" si="27"/>
        <v>0</v>
      </c>
      <c r="R71" s="325"/>
      <c r="S71" s="372"/>
      <c r="T71" s="372"/>
      <c r="U71" s="134"/>
      <c r="V71" s="319">
        <f t="shared" ref="V71:V77" si="28">SUM(W71:X71)</f>
        <v>0</v>
      </c>
      <c r="W71" s="372"/>
      <c r="X71" s="372"/>
      <c r="Y71" s="134">
        <f>SUM(Z71)</f>
        <v>0</v>
      </c>
      <c r="Z71" s="372"/>
      <c r="AA71" s="372"/>
      <c r="AB71" s="124"/>
      <c r="AC71" s="234"/>
    </row>
    <row r="72" spans="2:30" s="1" customFormat="1" ht="21" hidden="1" customHeight="1" x14ac:dyDescent="0.25">
      <c r="B72" s="348" t="s">
        <v>37</v>
      </c>
      <c r="C72" s="369"/>
      <c r="D72" s="347" t="s">
        <v>9</v>
      </c>
      <c r="E72" s="347" t="s">
        <v>16</v>
      </c>
      <c r="F72" s="347" t="s">
        <v>15</v>
      </c>
      <c r="G72" s="354" t="s">
        <v>285</v>
      </c>
      <c r="H72" s="302"/>
      <c r="I72" s="302"/>
      <c r="J72" s="302"/>
      <c r="K72" s="324"/>
      <c r="L72" s="324"/>
      <c r="M72" s="319">
        <f t="shared" si="26"/>
        <v>126</v>
      </c>
      <c r="N72" s="324"/>
      <c r="O72" s="324">
        <v>126</v>
      </c>
      <c r="P72" s="134"/>
      <c r="Q72" s="319">
        <f t="shared" si="27"/>
        <v>0</v>
      </c>
      <c r="R72" s="325"/>
      <c r="S72" s="372"/>
      <c r="T72" s="372"/>
      <c r="U72" s="134"/>
      <c r="V72" s="319">
        <f t="shared" si="28"/>
        <v>0</v>
      </c>
      <c r="W72" s="372"/>
      <c r="X72" s="372"/>
      <c r="Y72" s="134">
        <f>SUM(Z72)</f>
        <v>0</v>
      </c>
      <c r="Z72" s="372"/>
      <c r="AA72" s="372"/>
      <c r="AB72" s="124"/>
      <c r="AC72" s="234"/>
    </row>
    <row r="73" spans="2:30" s="1" customFormat="1" ht="21.75" hidden="1" customHeight="1" x14ac:dyDescent="0.25">
      <c r="B73" s="348" t="s">
        <v>38</v>
      </c>
      <c r="C73" s="369"/>
      <c r="D73" s="347" t="s">
        <v>9</v>
      </c>
      <c r="E73" s="347" t="s">
        <v>16</v>
      </c>
      <c r="F73" s="347" t="s">
        <v>15</v>
      </c>
      <c r="G73" s="354" t="s">
        <v>285</v>
      </c>
      <c r="H73" s="302"/>
      <c r="I73" s="302"/>
      <c r="J73" s="302"/>
      <c r="K73" s="324"/>
      <c r="L73" s="324"/>
      <c r="M73" s="319">
        <f t="shared" si="26"/>
        <v>1830</v>
      </c>
      <c r="N73" s="324"/>
      <c r="O73" s="324">
        <v>1830</v>
      </c>
      <c r="P73" s="134"/>
      <c r="Q73" s="319">
        <f t="shared" si="27"/>
        <v>0</v>
      </c>
      <c r="R73" s="325"/>
      <c r="S73" s="372"/>
      <c r="T73" s="372"/>
      <c r="U73" s="134"/>
      <c r="V73" s="319">
        <f t="shared" si="28"/>
        <v>0</v>
      </c>
      <c r="W73" s="372"/>
      <c r="X73" s="372"/>
      <c r="Y73" s="134">
        <f>SUM(Z73)</f>
        <v>0</v>
      </c>
      <c r="Z73" s="372"/>
      <c r="AA73" s="372"/>
      <c r="AB73" s="124"/>
      <c r="AC73" s="234"/>
    </row>
    <row r="74" spans="2:30" s="1" customFormat="1" ht="100.5" hidden="1" customHeight="1" x14ac:dyDescent="0.25">
      <c r="B74" s="334" t="s">
        <v>708</v>
      </c>
      <c r="C74" s="177"/>
      <c r="D74" s="331" t="s">
        <v>9</v>
      </c>
      <c r="E74" s="331" t="s">
        <v>16</v>
      </c>
      <c r="F74" s="331" t="s">
        <v>15</v>
      </c>
      <c r="G74" s="332" t="s">
        <v>58</v>
      </c>
      <c r="H74" s="252">
        <v>4553.8999999999996</v>
      </c>
      <c r="I74" s="252"/>
      <c r="J74" s="252">
        <v>11736</v>
      </c>
      <c r="K74" s="252">
        <f>SUM(K75:K77)</f>
        <v>2724.9</v>
      </c>
      <c r="L74" s="252">
        <f>SUM(L75:L77)</f>
        <v>0</v>
      </c>
      <c r="M74" s="253">
        <f t="shared" si="26"/>
        <v>2724.9</v>
      </c>
      <c r="N74" s="252">
        <f>SUM(N75:N77)</f>
        <v>2724.9</v>
      </c>
      <c r="O74" s="252">
        <f>SUM(O75:O77)</f>
        <v>0</v>
      </c>
      <c r="P74" s="250">
        <v>0</v>
      </c>
      <c r="Q74" s="253">
        <f t="shared" si="27"/>
        <v>13428.4</v>
      </c>
      <c r="R74" s="251">
        <v>0</v>
      </c>
      <c r="S74" s="252">
        <f>SUM(S75:S77)</f>
        <v>2724.9</v>
      </c>
      <c r="T74" s="384">
        <v>10703.5</v>
      </c>
      <c r="U74" s="250">
        <v>0</v>
      </c>
      <c r="V74" s="253">
        <f t="shared" si="28"/>
        <v>0</v>
      </c>
      <c r="W74" s="252"/>
      <c r="X74" s="384"/>
      <c r="Y74" s="134">
        <v>0</v>
      </c>
      <c r="Z74" s="252"/>
      <c r="AA74" s="384"/>
      <c r="AB74" s="215">
        <f>SUM(AC74:AD74)</f>
        <v>4638.2</v>
      </c>
      <c r="AC74" s="234">
        <v>4638.2</v>
      </c>
      <c r="AD74" s="1" t="s">
        <v>388</v>
      </c>
    </row>
    <row r="75" spans="2:30" s="1" customFormat="1" ht="20.25" hidden="1" customHeight="1" x14ac:dyDescent="0.25">
      <c r="B75" s="348" t="s">
        <v>36</v>
      </c>
      <c r="C75" s="369"/>
      <c r="D75" s="347" t="s">
        <v>9</v>
      </c>
      <c r="E75" s="347" t="s">
        <v>16</v>
      </c>
      <c r="F75" s="347" t="s">
        <v>15</v>
      </c>
      <c r="G75" s="354" t="s">
        <v>58</v>
      </c>
      <c r="H75" s="302"/>
      <c r="I75" s="302"/>
      <c r="J75" s="302"/>
      <c r="K75" s="324">
        <v>327.5</v>
      </c>
      <c r="L75" s="324"/>
      <c r="M75" s="319">
        <f t="shared" si="26"/>
        <v>327.5</v>
      </c>
      <c r="N75" s="324">
        <v>327.5</v>
      </c>
      <c r="O75" s="324"/>
      <c r="P75" s="134"/>
      <c r="Q75" s="319">
        <f t="shared" si="27"/>
        <v>327.5</v>
      </c>
      <c r="R75" s="325"/>
      <c r="S75" s="324">
        <v>327.5</v>
      </c>
      <c r="T75" s="372"/>
      <c r="U75" s="134"/>
      <c r="V75" s="319">
        <f t="shared" si="28"/>
        <v>0</v>
      </c>
      <c r="W75" s="324"/>
      <c r="X75" s="372"/>
      <c r="Y75" s="134"/>
      <c r="Z75" s="302"/>
      <c r="AA75" s="372"/>
      <c r="AB75" s="124"/>
      <c r="AC75" s="234"/>
    </row>
    <row r="76" spans="2:30" s="1" customFormat="1" ht="20.25" hidden="1" customHeight="1" x14ac:dyDescent="0.25">
      <c r="B76" s="348" t="s">
        <v>37</v>
      </c>
      <c r="C76" s="369"/>
      <c r="D76" s="347" t="s">
        <v>9</v>
      </c>
      <c r="E76" s="347" t="s">
        <v>16</v>
      </c>
      <c r="F76" s="347" t="s">
        <v>15</v>
      </c>
      <c r="G76" s="332" t="s">
        <v>58</v>
      </c>
      <c r="H76" s="302"/>
      <c r="I76" s="302"/>
      <c r="J76" s="302"/>
      <c r="K76" s="324">
        <v>1449</v>
      </c>
      <c r="L76" s="324"/>
      <c r="M76" s="319">
        <f t="shared" si="26"/>
        <v>1449</v>
      </c>
      <c r="N76" s="324">
        <v>1449</v>
      </c>
      <c r="O76" s="324"/>
      <c r="P76" s="134"/>
      <c r="Q76" s="319">
        <f t="shared" si="27"/>
        <v>1449</v>
      </c>
      <c r="R76" s="325"/>
      <c r="S76" s="324">
        <v>1449</v>
      </c>
      <c r="T76" s="372"/>
      <c r="U76" s="134"/>
      <c r="V76" s="319">
        <f t="shared" si="28"/>
        <v>0</v>
      </c>
      <c r="W76" s="324"/>
      <c r="X76" s="372"/>
      <c r="Y76" s="134"/>
      <c r="Z76" s="302"/>
      <c r="AA76" s="372"/>
      <c r="AB76" s="124"/>
      <c r="AC76" s="234"/>
    </row>
    <row r="77" spans="2:30" s="1" customFormat="1" ht="95.25" hidden="1" customHeight="1" x14ac:dyDescent="0.25">
      <c r="B77" s="334" t="s">
        <v>709</v>
      </c>
      <c r="C77" s="369"/>
      <c r="D77" s="347" t="s">
        <v>9</v>
      </c>
      <c r="E77" s="347" t="s">
        <v>16</v>
      </c>
      <c r="F77" s="347" t="s">
        <v>15</v>
      </c>
      <c r="G77" s="354" t="s">
        <v>58</v>
      </c>
      <c r="H77" s="302"/>
      <c r="I77" s="302"/>
      <c r="J77" s="302"/>
      <c r="K77" s="324">
        <v>948.4</v>
      </c>
      <c r="L77" s="324"/>
      <c r="M77" s="319">
        <f t="shared" si="26"/>
        <v>948.4</v>
      </c>
      <c r="N77" s="324">
        <v>948.4</v>
      </c>
      <c r="O77" s="324"/>
      <c r="P77" s="134">
        <v>563.29999999999995</v>
      </c>
      <c r="Q77" s="319">
        <f t="shared" si="27"/>
        <v>948.4</v>
      </c>
      <c r="R77" s="325">
        <v>563.29999999999995</v>
      </c>
      <c r="S77" s="324">
        <v>948.4</v>
      </c>
      <c r="T77" s="372"/>
      <c r="U77" s="134"/>
      <c r="V77" s="319">
        <f t="shared" si="28"/>
        <v>0</v>
      </c>
      <c r="W77" s="324"/>
      <c r="X77" s="372"/>
      <c r="Y77" s="134"/>
      <c r="Z77" s="302"/>
      <c r="AA77" s="372"/>
      <c r="AB77" s="124"/>
      <c r="AC77" s="234"/>
    </row>
    <row r="78" spans="2:30" s="1" customFormat="1" ht="76.5" hidden="1" customHeight="1" x14ac:dyDescent="0.25">
      <c r="B78" s="348" t="s">
        <v>652</v>
      </c>
      <c r="C78" s="369"/>
      <c r="D78" s="347" t="s">
        <v>9</v>
      </c>
      <c r="E78" s="347" t="s">
        <v>19</v>
      </c>
      <c r="F78" s="347" t="s">
        <v>12</v>
      </c>
      <c r="G78" s="354" t="s">
        <v>58</v>
      </c>
      <c r="H78" s="252">
        <f t="shared" ref="H78:N78" si="29">SUM(H79:H83)</f>
        <v>118249.3</v>
      </c>
      <c r="I78" s="252">
        <f t="shared" si="29"/>
        <v>0</v>
      </c>
      <c r="J78" s="252">
        <f t="shared" si="29"/>
        <v>123615.4</v>
      </c>
      <c r="K78" s="252">
        <f t="shared" si="29"/>
        <v>102264</v>
      </c>
      <c r="L78" s="252">
        <f t="shared" si="29"/>
        <v>0</v>
      </c>
      <c r="M78" s="253">
        <f t="shared" si="29"/>
        <v>102606</v>
      </c>
      <c r="N78" s="252">
        <f t="shared" si="29"/>
        <v>102606</v>
      </c>
      <c r="O78" s="252">
        <f t="shared" ref="O78:AB78" si="30">SUM(O79:O83)</f>
        <v>0</v>
      </c>
      <c r="P78" s="250">
        <f t="shared" si="30"/>
        <v>132511.4</v>
      </c>
      <c r="Q78" s="250">
        <f t="shared" si="30"/>
        <v>118173.8</v>
      </c>
      <c r="R78" s="251">
        <f t="shared" si="30"/>
        <v>128562.9</v>
      </c>
      <c r="S78" s="252">
        <f t="shared" si="30"/>
        <v>0</v>
      </c>
      <c r="T78" s="252">
        <f t="shared" si="30"/>
        <v>0</v>
      </c>
      <c r="U78" s="250">
        <f t="shared" si="30"/>
        <v>131960.29999999999</v>
      </c>
      <c r="V78" s="253">
        <f t="shared" si="30"/>
        <v>0</v>
      </c>
      <c r="W78" s="252">
        <f t="shared" si="30"/>
        <v>0</v>
      </c>
      <c r="X78" s="252">
        <f t="shared" si="30"/>
        <v>0</v>
      </c>
      <c r="Y78" s="250">
        <f t="shared" si="30"/>
        <v>131960.29999999999</v>
      </c>
      <c r="Z78" s="252">
        <f t="shared" si="30"/>
        <v>0</v>
      </c>
      <c r="AA78" s="252">
        <f t="shared" si="30"/>
        <v>0</v>
      </c>
      <c r="AB78" s="214">
        <f t="shared" si="30"/>
        <v>0</v>
      </c>
      <c r="AC78" s="234"/>
    </row>
    <row r="79" spans="2:30" s="1" customFormat="1" ht="20.25" hidden="1" customHeight="1" x14ac:dyDescent="0.25">
      <c r="B79" s="348" t="s">
        <v>39</v>
      </c>
      <c r="C79" s="369"/>
      <c r="D79" s="347" t="s">
        <v>9</v>
      </c>
      <c r="E79" s="347" t="s">
        <v>19</v>
      </c>
      <c r="F79" s="347" t="s">
        <v>12</v>
      </c>
      <c r="G79" s="354" t="s">
        <v>58</v>
      </c>
      <c r="H79" s="133">
        <v>17678.400000000001</v>
      </c>
      <c r="I79" s="133"/>
      <c r="J79" s="133">
        <v>2247.8000000000002</v>
      </c>
      <c r="K79" s="324">
        <v>16307.8</v>
      </c>
      <c r="L79" s="324"/>
      <c r="M79" s="319">
        <f t="shared" ref="M79:M95" si="31">SUM(N79:O79)</f>
        <v>16307.8</v>
      </c>
      <c r="N79" s="324">
        <v>16307.8</v>
      </c>
      <c r="O79" s="324"/>
      <c r="P79" s="379">
        <v>0</v>
      </c>
      <c r="Q79" s="379">
        <v>17523.2</v>
      </c>
      <c r="R79" s="380"/>
      <c r="S79" s="372"/>
      <c r="T79" s="372"/>
      <c r="U79" s="379">
        <v>0</v>
      </c>
      <c r="V79" s="390"/>
      <c r="W79" s="372"/>
      <c r="X79" s="372"/>
      <c r="Y79" s="379">
        <v>0</v>
      </c>
      <c r="Z79" s="372"/>
      <c r="AA79" s="372"/>
      <c r="AB79" s="124"/>
      <c r="AC79" s="234"/>
    </row>
    <row r="80" spans="2:30" s="1" customFormat="1" ht="20.25" hidden="1" customHeight="1" x14ac:dyDescent="0.25">
      <c r="B80" s="348" t="s">
        <v>347</v>
      </c>
      <c r="C80" s="369"/>
      <c r="D80" s="347" t="s">
        <v>9</v>
      </c>
      <c r="E80" s="347" t="s">
        <v>19</v>
      </c>
      <c r="F80" s="347" t="s">
        <v>12</v>
      </c>
      <c r="G80" s="354" t="s">
        <v>58</v>
      </c>
      <c r="H80" s="133">
        <v>32425.4</v>
      </c>
      <c r="I80" s="133"/>
      <c r="J80" s="133">
        <v>52907.9</v>
      </c>
      <c r="K80" s="324">
        <v>26950.5</v>
      </c>
      <c r="L80" s="324"/>
      <c r="M80" s="319">
        <f t="shared" si="31"/>
        <v>26950.5</v>
      </c>
      <c r="N80" s="324">
        <v>26950.5</v>
      </c>
      <c r="O80" s="324"/>
      <c r="P80" s="379">
        <v>58298.7</v>
      </c>
      <c r="Q80" s="379">
        <v>31857.7</v>
      </c>
      <c r="R80" s="380">
        <v>57009.599999999999</v>
      </c>
      <c r="S80" s="372"/>
      <c r="T80" s="372"/>
      <c r="U80" s="379">
        <v>58298.7</v>
      </c>
      <c r="V80" s="390"/>
      <c r="W80" s="372"/>
      <c r="X80" s="372"/>
      <c r="Y80" s="379">
        <v>58298.7</v>
      </c>
      <c r="Z80" s="372"/>
      <c r="AA80" s="372"/>
      <c r="AB80" s="124"/>
      <c r="AC80" s="234"/>
    </row>
    <row r="81" spans="2:30" s="1" customFormat="1" ht="20.25" hidden="1" customHeight="1" x14ac:dyDescent="0.25">
      <c r="B81" s="348" t="s">
        <v>460</v>
      </c>
      <c r="C81" s="369"/>
      <c r="D81" s="347" t="s">
        <v>9</v>
      </c>
      <c r="E81" s="347" t="s">
        <v>19</v>
      </c>
      <c r="F81" s="347" t="s">
        <v>12</v>
      </c>
      <c r="G81" s="354" t="s">
        <v>58</v>
      </c>
      <c r="H81" s="133">
        <v>17996.2</v>
      </c>
      <c r="I81" s="133"/>
      <c r="J81" s="133">
        <v>17971.599999999999</v>
      </c>
      <c r="K81" s="324">
        <v>13661.4</v>
      </c>
      <c r="L81" s="324"/>
      <c r="M81" s="319">
        <f t="shared" si="31"/>
        <v>13961.4</v>
      </c>
      <c r="N81" s="324">
        <v>13961.4</v>
      </c>
      <c r="O81" s="324"/>
      <c r="P81" s="379">
        <v>19081.5</v>
      </c>
      <c r="Q81" s="379">
        <v>18012.2</v>
      </c>
      <c r="R81" s="380">
        <v>18732.099999999999</v>
      </c>
      <c r="S81" s="372"/>
      <c r="T81" s="372"/>
      <c r="U81" s="379">
        <v>19081.5</v>
      </c>
      <c r="V81" s="390"/>
      <c r="W81" s="372"/>
      <c r="X81" s="372"/>
      <c r="Y81" s="379">
        <v>19081.5</v>
      </c>
      <c r="Z81" s="372"/>
      <c r="AA81" s="372"/>
      <c r="AB81" s="124"/>
      <c r="AC81" s="234"/>
    </row>
    <row r="82" spans="2:30" s="1" customFormat="1" ht="20.25" hidden="1" customHeight="1" x14ac:dyDescent="0.25">
      <c r="B82" s="348" t="s">
        <v>461</v>
      </c>
      <c r="C82" s="369"/>
      <c r="D82" s="347" t="s">
        <v>9</v>
      </c>
      <c r="E82" s="347" t="s">
        <v>19</v>
      </c>
      <c r="F82" s="347" t="s">
        <v>12</v>
      </c>
      <c r="G82" s="354" t="s">
        <v>58</v>
      </c>
      <c r="H82" s="133">
        <v>23875.3</v>
      </c>
      <c r="I82" s="133"/>
      <c r="J82" s="133">
        <v>23961.200000000001</v>
      </c>
      <c r="K82" s="324">
        <v>19264.7</v>
      </c>
      <c r="L82" s="324"/>
      <c r="M82" s="319">
        <f t="shared" si="31"/>
        <v>19306.7</v>
      </c>
      <c r="N82" s="324">
        <v>19306.7</v>
      </c>
      <c r="O82" s="324"/>
      <c r="P82" s="379">
        <v>27316.9</v>
      </c>
      <c r="Q82" s="379">
        <v>24142.5</v>
      </c>
      <c r="R82" s="380">
        <v>25689.5</v>
      </c>
      <c r="S82" s="372"/>
      <c r="T82" s="372"/>
      <c r="U82" s="379">
        <v>26795.3</v>
      </c>
      <c r="V82" s="390"/>
      <c r="W82" s="372"/>
      <c r="X82" s="372"/>
      <c r="Y82" s="379">
        <v>26795.3</v>
      </c>
      <c r="Z82" s="372"/>
      <c r="AA82" s="372"/>
      <c r="AB82" s="124"/>
      <c r="AC82" s="234"/>
    </row>
    <row r="83" spans="2:30" s="1" customFormat="1" ht="20.25" hidden="1" customHeight="1" x14ac:dyDescent="0.25">
      <c r="B83" s="348" t="s">
        <v>41</v>
      </c>
      <c r="C83" s="369"/>
      <c r="D83" s="347" t="s">
        <v>9</v>
      </c>
      <c r="E83" s="347" t="s">
        <v>19</v>
      </c>
      <c r="F83" s="347" t="s">
        <v>12</v>
      </c>
      <c r="G83" s="354" t="s">
        <v>58</v>
      </c>
      <c r="H83" s="133">
        <v>26274</v>
      </c>
      <c r="I83" s="133"/>
      <c r="J83" s="133">
        <v>26526.9</v>
      </c>
      <c r="K83" s="324">
        <v>26079.599999999999</v>
      </c>
      <c r="L83" s="324"/>
      <c r="M83" s="319">
        <f t="shared" si="31"/>
        <v>26079.599999999999</v>
      </c>
      <c r="N83" s="324">
        <v>26079.599999999999</v>
      </c>
      <c r="O83" s="324"/>
      <c r="P83" s="379">
        <v>27814.3</v>
      </c>
      <c r="Q83" s="379">
        <v>26638.2</v>
      </c>
      <c r="R83" s="380">
        <v>27131.7</v>
      </c>
      <c r="S83" s="372"/>
      <c r="T83" s="372"/>
      <c r="U83" s="379">
        <v>27784.799999999999</v>
      </c>
      <c r="V83" s="390"/>
      <c r="W83" s="372"/>
      <c r="X83" s="372"/>
      <c r="Y83" s="379">
        <v>27784.799999999999</v>
      </c>
      <c r="Z83" s="372"/>
      <c r="AA83" s="372"/>
      <c r="AB83" s="124"/>
      <c r="AC83" s="234"/>
    </row>
    <row r="84" spans="2:30" s="1" customFormat="1" ht="68.25" hidden="1" customHeight="1" x14ac:dyDescent="0.25">
      <c r="B84" s="348" t="s">
        <v>651</v>
      </c>
      <c r="C84" s="369"/>
      <c r="D84" s="347" t="s">
        <v>9</v>
      </c>
      <c r="E84" s="347" t="s">
        <v>19</v>
      </c>
      <c r="F84" s="347" t="s">
        <v>12</v>
      </c>
      <c r="G84" s="354" t="s">
        <v>285</v>
      </c>
      <c r="H84" s="252"/>
      <c r="I84" s="252"/>
      <c r="J84" s="252">
        <f>J85+J86+J87+J88+J89</f>
        <v>1372</v>
      </c>
      <c r="K84" s="381">
        <f>SUM(K85:K89)</f>
        <v>0</v>
      </c>
      <c r="L84" s="381">
        <f>SUM(L85:L89)</f>
        <v>0</v>
      </c>
      <c r="M84" s="253">
        <f t="shared" si="31"/>
        <v>2524.6</v>
      </c>
      <c r="N84" s="381">
        <f>SUM(N85:N89)</f>
        <v>0</v>
      </c>
      <c r="O84" s="381">
        <f>SUM(O85:O89)</f>
        <v>2524.6</v>
      </c>
      <c r="P84" s="250">
        <f>SUM(Q84:S84)</f>
        <v>0</v>
      </c>
      <c r="Q84" s="253">
        <f t="shared" ref="Q84:Q95" si="32">SUM(S84:T84)</f>
        <v>0</v>
      </c>
      <c r="R84" s="251"/>
      <c r="S84" s="383">
        <f>SUM(S85:S89)</f>
        <v>0</v>
      </c>
      <c r="T84" s="383">
        <f>SUM(T85:T89)</f>
        <v>0</v>
      </c>
      <c r="U84" s="250">
        <f>SUM(V84:W84)</f>
        <v>0</v>
      </c>
      <c r="V84" s="253">
        <f>SUM(W84:X84)</f>
        <v>0</v>
      </c>
      <c r="W84" s="383">
        <f>SUM(W85:W89)</f>
        <v>0</v>
      </c>
      <c r="X84" s="383">
        <f>SUM(X85:X89)</f>
        <v>0</v>
      </c>
      <c r="Y84" s="379">
        <f t="shared" ref="Y84:Y89" si="33">SUM(Z84)</f>
        <v>0</v>
      </c>
      <c r="Z84" s="383">
        <f>SUM(Z85:Z89)</f>
        <v>0</v>
      </c>
      <c r="AA84" s="383">
        <f>SUM(AA85:AA89)</f>
        <v>0</v>
      </c>
      <c r="AB84" s="214">
        <f>SUM(AC84:AD84)</f>
        <v>0</v>
      </c>
      <c r="AC84" s="234"/>
    </row>
    <row r="85" spans="2:30" s="1" customFormat="1" ht="20.25" hidden="1" customHeight="1" x14ac:dyDescent="0.25">
      <c r="B85" s="348" t="s">
        <v>39</v>
      </c>
      <c r="C85" s="369"/>
      <c r="D85" s="347" t="s">
        <v>9</v>
      </c>
      <c r="E85" s="347" t="s">
        <v>19</v>
      </c>
      <c r="F85" s="347" t="s">
        <v>12</v>
      </c>
      <c r="G85" s="354" t="s">
        <v>285</v>
      </c>
      <c r="H85" s="302"/>
      <c r="I85" s="302"/>
      <c r="J85" s="302"/>
      <c r="K85" s="324"/>
      <c r="L85" s="324"/>
      <c r="M85" s="319">
        <f t="shared" si="31"/>
        <v>850</v>
      </c>
      <c r="N85" s="324"/>
      <c r="O85" s="324">
        <v>850</v>
      </c>
      <c r="P85" s="134"/>
      <c r="Q85" s="319">
        <f t="shared" si="32"/>
        <v>0</v>
      </c>
      <c r="R85" s="325"/>
      <c r="S85" s="372"/>
      <c r="T85" s="372"/>
      <c r="U85" s="134"/>
      <c r="V85" s="319">
        <f t="shared" ref="V85:V95" si="34">SUM(W85:X85)</f>
        <v>0</v>
      </c>
      <c r="W85" s="372"/>
      <c r="X85" s="372"/>
      <c r="Y85" s="379">
        <f t="shared" si="33"/>
        <v>0</v>
      </c>
      <c r="Z85" s="372"/>
      <c r="AA85" s="372"/>
      <c r="AB85" s="124"/>
      <c r="AC85" s="234"/>
    </row>
    <row r="86" spans="2:30" s="1" customFormat="1" ht="20.25" hidden="1" customHeight="1" x14ac:dyDescent="0.25">
      <c r="B86" s="348" t="s">
        <v>347</v>
      </c>
      <c r="C86" s="369"/>
      <c r="D86" s="347" t="s">
        <v>9</v>
      </c>
      <c r="E86" s="347" t="s">
        <v>19</v>
      </c>
      <c r="F86" s="347" t="s">
        <v>12</v>
      </c>
      <c r="G86" s="354" t="s">
        <v>285</v>
      </c>
      <c r="H86" s="302"/>
      <c r="I86" s="302"/>
      <c r="J86" s="302">
        <v>800</v>
      </c>
      <c r="K86" s="324"/>
      <c r="L86" s="324"/>
      <c r="M86" s="319">
        <f t="shared" si="31"/>
        <v>704.6</v>
      </c>
      <c r="N86" s="324"/>
      <c r="O86" s="324">
        <v>704.6</v>
      </c>
      <c r="P86" s="134"/>
      <c r="Q86" s="319">
        <f t="shared" si="32"/>
        <v>0</v>
      </c>
      <c r="R86" s="325"/>
      <c r="S86" s="372"/>
      <c r="T86" s="372"/>
      <c r="U86" s="134"/>
      <c r="V86" s="319">
        <f t="shared" si="34"/>
        <v>0</v>
      </c>
      <c r="W86" s="372"/>
      <c r="X86" s="372"/>
      <c r="Y86" s="379">
        <f t="shared" si="33"/>
        <v>0</v>
      </c>
      <c r="Z86" s="372"/>
      <c r="AA86" s="372"/>
      <c r="AB86" s="124"/>
      <c r="AC86" s="234"/>
    </row>
    <row r="87" spans="2:30" s="1" customFormat="1" ht="20.25" hidden="1" customHeight="1" x14ac:dyDescent="0.25">
      <c r="B87" s="348" t="s">
        <v>43</v>
      </c>
      <c r="C87" s="369"/>
      <c r="D87" s="347" t="s">
        <v>9</v>
      </c>
      <c r="E87" s="347" t="s">
        <v>19</v>
      </c>
      <c r="F87" s="347" t="s">
        <v>12</v>
      </c>
      <c r="G87" s="354" t="s">
        <v>285</v>
      </c>
      <c r="H87" s="302"/>
      <c r="I87" s="302"/>
      <c r="J87" s="302"/>
      <c r="K87" s="324"/>
      <c r="L87" s="324"/>
      <c r="M87" s="319">
        <f t="shared" si="31"/>
        <v>0</v>
      </c>
      <c r="N87" s="324"/>
      <c r="O87" s="324"/>
      <c r="P87" s="134"/>
      <c r="Q87" s="319">
        <f t="shared" si="32"/>
        <v>0</v>
      </c>
      <c r="R87" s="325"/>
      <c r="S87" s="372"/>
      <c r="T87" s="372"/>
      <c r="U87" s="134"/>
      <c r="V87" s="319">
        <f t="shared" si="34"/>
        <v>0</v>
      </c>
      <c r="W87" s="372"/>
      <c r="X87" s="372"/>
      <c r="Y87" s="379">
        <f t="shared" si="33"/>
        <v>0</v>
      </c>
      <c r="Z87" s="372"/>
      <c r="AA87" s="372"/>
      <c r="AB87" s="124"/>
      <c r="AC87" s="234"/>
    </row>
    <row r="88" spans="2:30" s="1" customFormat="1" ht="20.25" hidden="1" customHeight="1" x14ac:dyDescent="0.25">
      <c r="B88" s="348" t="s">
        <v>40</v>
      </c>
      <c r="C88" s="369"/>
      <c r="D88" s="347" t="s">
        <v>9</v>
      </c>
      <c r="E88" s="347" t="s">
        <v>19</v>
      </c>
      <c r="F88" s="347" t="s">
        <v>12</v>
      </c>
      <c r="G88" s="354" t="s">
        <v>285</v>
      </c>
      <c r="H88" s="302"/>
      <c r="I88" s="302"/>
      <c r="J88" s="302">
        <v>572</v>
      </c>
      <c r="K88" s="324"/>
      <c r="L88" s="324"/>
      <c r="M88" s="319">
        <f t="shared" si="31"/>
        <v>0</v>
      </c>
      <c r="N88" s="324"/>
      <c r="O88" s="324"/>
      <c r="P88" s="134"/>
      <c r="Q88" s="319">
        <f t="shared" si="32"/>
        <v>0</v>
      </c>
      <c r="R88" s="325"/>
      <c r="S88" s="372"/>
      <c r="T88" s="372"/>
      <c r="U88" s="134"/>
      <c r="V88" s="319">
        <f t="shared" si="34"/>
        <v>0</v>
      </c>
      <c r="W88" s="372"/>
      <c r="X88" s="372"/>
      <c r="Y88" s="379">
        <f t="shared" si="33"/>
        <v>0</v>
      </c>
      <c r="Z88" s="372"/>
      <c r="AA88" s="372"/>
      <c r="AB88" s="124"/>
      <c r="AC88" s="234"/>
    </row>
    <row r="89" spans="2:30" s="1" customFormat="1" ht="20.25" hidden="1" customHeight="1" x14ac:dyDescent="0.25">
      <c r="B89" s="348" t="s">
        <v>41</v>
      </c>
      <c r="C89" s="369"/>
      <c r="D89" s="347" t="s">
        <v>9</v>
      </c>
      <c r="E89" s="347" t="s">
        <v>19</v>
      </c>
      <c r="F89" s="347" t="s">
        <v>12</v>
      </c>
      <c r="G89" s="354" t="s">
        <v>285</v>
      </c>
      <c r="H89" s="302"/>
      <c r="I89" s="302"/>
      <c r="J89" s="302"/>
      <c r="K89" s="324"/>
      <c r="L89" s="324"/>
      <c r="M89" s="319">
        <f t="shared" si="31"/>
        <v>970</v>
      </c>
      <c r="N89" s="324"/>
      <c r="O89" s="324">
        <v>970</v>
      </c>
      <c r="P89" s="134"/>
      <c r="Q89" s="319">
        <f t="shared" si="32"/>
        <v>0</v>
      </c>
      <c r="R89" s="325"/>
      <c r="S89" s="372"/>
      <c r="T89" s="372"/>
      <c r="U89" s="134"/>
      <c r="V89" s="319">
        <f t="shared" si="34"/>
        <v>0</v>
      </c>
      <c r="W89" s="372"/>
      <c r="X89" s="372"/>
      <c r="Y89" s="379">
        <f t="shared" si="33"/>
        <v>0</v>
      </c>
      <c r="Z89" s="372"/>
      <c r="AA89" s="372"/>
      <c r="AB89" s="124"/>
      <c r="AC89" s="234"/>
    </row>
    <row r="90" spans="2:30" s="1" customFormat="1" ht="87.75" hidden="1" customHeight="1" x14ac:dyDescent="0.25">
      <c r="B90" s="334" t="s">
        <v>710</v>
      </c>
      <c r="C90" s="177"/>
      <c r="D90" s="331" t="s">
        <v>9</v>
      </c>
      <c r="E90" s="331" t="s">
        <v>19</v>
      </c>
      <c r="F90" s="331" t="s">
        <v>12</v>
      </c>
      <c r="G90" s="332" t="s">
        <v>58</v>
      </c>
      <c r="H90" s="252">
        <v>35501.199999999997</v>
      </c>
      <c r="I90" s="252"/>
      <c r="J90" s="252">
        <v>26187.8</v>
      </c>
      <c r="K90" s="252">
        <f>SUM(K91:K95)</f>
        <v>43630.6</v>
      </c>
      <c r="L90" s="252">
        <f>SUM(L91:L95)</f>
        <v>0</v>
      </c>
      <c r="M90" s="253">
        <f t="shared" si="31"/>
        <v>43630.6</v>
      </c>
      <c r="N90" s="252">
        <f>SUM(N91:N95)</f>
        <v>43630.6</v>
      </c>
      <c r="O90" s="252">
        <f>SUM(O91:O95)</f>
        <v>0</v>
      </c>
      <c r="P90" s="250">
        <v>0</v>
      </c>
      <c r="Q90" s="253">
        <f t="shared" si="32"/>
        <v>71198.7</v>
      </c>
      <c r="R90" s="251">
        <v>0</v>
      </c>
      <c r="S90" s="252">
        <f>SUM(S91:S95)</f>
        <v>43630.6</v>
      </c>
      <c r="T90" s="384">
        <v>27568.1</v>
      </c>
      <c r="U90" s="250">
        <v>0</v>
      </c>
      <c r="V90" s="253">
        <f t="shared" si="34"/>
        <v>0</v>
      </c>
      <c r="W90" s="252"/>
      <c r="X90" s="384">
        <v>0</v>
      </c>
      <c r="Y90" s="379">
        <v>0</v>
      </c>
      <c r="Z90" s="252"/>
      <c r="AA90" s="384">
        <v>0</v>
      </c>
      <c r="AB90" s="215">
        <f>SUM(AC90:AD90)</f>
        <v>35501.199999999997</v>
      </c>
      <c r="AC90" s="234">
        <v>35501.199999999997</v>
      </c>
      <c r="AD90" s="1" t="s">
        <v>388</v>
      </c>
    </row>
    <row r="91" spans="2:30" s="1" customFormat="1" ht="20.25" hidden="1" customHeight="1" x14ac:dyDescent="0.25">
      <c r="B91" s="348" t="s">
        <v>39</v>
      </c>
      <c r="C91" s="369"/>
      <c r="D91" s="347" t="s">
        <v>9</v>
      </c>
      <c r="E91" s="347" t="s">
        <v>19</v>
      </c>
      <c r="F91" s="347" t="s">
        <v>12</v>
      </c>
      <c r="G91" s="354" t="s">
        <v>58</v>
      </c>
      <c r="H91" s="302"/>
      <c r="I91" s="302"/>
      <c r="J91" s="302"/>
      <c r="K91" s="324">
        <v>6831.8</v>
      </c>
      <c r="L91" s="324"/>
      <c r="M91" s="319">
        <f t="shared" si="31"/>
        <v>6831.8</v>
      </c>
      <c r="N91" s="324">
        <v>6831.8</v>
      </c>
      <c r="O91" s="324"/>
      <c r="P91" s="134"/>
      <c r="Q91" s="319">
        <f t="shared" si="32"/>
        <v>6831.8</v>
      </c>
      <c r="R91" s="251">
        <v>0</v>
      </c>
      <c r="S91" s="372">
        <v>6831.8</v>
      </c>
      <c r="T91" s="372"/>
      <c r="U91" s="134"/>
      <c r="V91" s="319">
        <f t="shared" si="34"/>
        <v>0</v>
      </c>
      <c r="W91" s="372"/>
      <c r="X91" s="372"/>
      <c r="Y91" s="134">
        <f>SUM(Z91:AA91)</f>
        <v>0</v>
      </c>
      <c r="Z91" s="302"/>
      <c r="AA91" s="372"/>
      <c r="AB91" s="124"/>
      <c r="AC91" s="234"/>
    </row>
    <row r="92" spans="2:30" s="1" customFormat="1" ht="20.25" hidden="1" customHeight="1" x14ac:dyDescent="0.25">
      <c r="B92" s="348" t="s">
        <v>42</v>
      </c>
      <c r="C92" s="369"/>
      <c r="D92" s="347" t="s">
        <v>9</v>
      </c>
      <c r="E92" s="347" t="s">
        <v>19</v>
      </c>
      <c r="F92" s="347" t="s">
        <v>12</v>
      </c>
      <c r="G92" s="332" t="s">
        <v>58</v>
      </c>
      <c r="H92" s="302"/>
      <c r="I92" s="302"/>
      <c r="J92" s="302"/>
      <c r="K92" s="324">
        <v>11645.2</v>
      </c>
      <c r="L92" s="324"/>
      <c r="M92" s="319">
        <f t="shared" si="31"/>
        <v>11645.2</v>
      </c>
      <c r="N92" s="324">
        <v>11645.2</v>
      </c>
      <c r="O92" s="324"/>
      <c r="P92" s="134"/>
      <c r="Q92" s="319">
        <f t="shared" si="32"/>
        <v>11645.2</v>
      </c>
      <c r="R92" s="251">
        <v>0</v>
      </c>
      <c r="S92" s="372">
        <v>11645.2</v>
      </c>
      <c r="T92" s="372"/>
      <c r="U92" s="134"/>
      <c r="V92" s="319">
        <f t="shared" si="34"/>
        <v>0</v>
      </c>
      <c r="W92" s="372"/>
      <c r="X92" s="372"/>
      <c r="Y92" s="134">
        <f>SUM(Z92:AA92)</f>
        <v>0</v>
      </c>
      <c r="Z92" s="302"/>
      <c r="AA92" s="372"/>
      <c r="AB92" s="124"/>
      <c r="AC92" s="234"/>
    </row>
    <row r="93" spans="2:30" s="1" customFormat="1" ht="20.25" hidden="1" customHeight="1" x14ac:dyDescent="0.25">
      <c r="B93" s="348" t="s">
        <v>43</v>
      </c>
      <c r="C93" s="369"/>
      <c r="D93" s="347" t="s">
        <v>9</v>
      </c>
      <c r="E93" s="347" t="s">
        <v>19</v>
      </c>
      <c r="F93" s="347" t="s">
        <v>12</v>
      </c>
      <c r="G93" s="354" t="s">
        <v>58</v>
      </c>
      <c r="H93" s="302"/>
      <c r="I93" s="302"/>
      <c r="J93" s="302"/>
      <c r="K93" s="324">
        <v>5279.1</v>
      </c>
      <c r="L93" s="324"/>
      <c r="M93" s="319">
        <f t="shared" si="31"/>
        <v>5279.1</v>
      </c>
      <c r="N93" s="324">
        <v>5279.1</v>
      </c>
      <c r="O93" s="324"/>
      <c r="P93" s="134"/>
      <c r="Q93" s="319">
        <f t="shared" si="32"/>
        <v>5279.1</v>
      </c>
      <c r="R93" s="251">
        <v>0</v>
      </c>
      <c r="S93" s="372">
        <v>5279.1</v>
      </c>
      <c r="T93" s="372"/>
      <c r="U93" s="134"/>
      <c r="V93" s="319">
        <f t="shared" si="34"/>
        <v>0</v>
      </c>
      <c r="W93" s="372"/>
      <c r="X93" s="372"/>
      <c r="Y93" s="134">
        <f>SUM(Z93:AA93)</f>
        <v>0</v>
      </c>
      <c r="Z93" s="302"/>
      <c r="AA93" s="372"/>
      <c r="AB93" s="124"/>
      <c r="AC93" s="234"/>
    </row>
    <row r="94" spans="2:30" s="1" customFormat="1" ht="100.5" hidden="1" customHeight="1" x14ac:dyDescent="0.25">
      <c r="B94" s="334" t="s">
        <v>711</v>
      </c>
      <c r="C94" s="369"/>
      <c r="D94" s="347" t="s">
        <v>9</v>
      </c>
      <c r="E94" s="347" t="s">
        <v>19</v>
      </c>
      <c r="F94" s="347" t="s">
        <v>12</v>
      </c>
      <c r="G94" s="332" t="s">
        <v>58</v>
      </c>
      <c r="H94" s="302"/>
      <c r="I94" s="302"/>
      <c r="J94" s="302"/>
      <c r="K94" s="324">
        <v>8229.2999999999993</v>
      </c>
      <c r="L94" s="324"/>
      <c r="M94" s="319">
        <f t="shared" si="31"/>
        <v>8229.2999999999993</v>
      </c>
      <c r="N94" s="324">
        <v>8229.2999999999993</v>
      </c>
      <c r="O94" s="324"/>
      <c r="P94" s="134">
        <v>1450.9</v>
      </c>
      <c r="Q94" s="319">
        <f t="shared" si="32"/>
        <v>8229.2999999999993</v>
      </c>
      <c r="R94" s="251">
        <v>1450.9</v>
      </c>
      <c r="S94" s="372">
        <v>8229.2999999999993</v>
      </c>
      <c r="T94" s="372"/>
      <c r="U94" s="134"/>
      <c r="V94" s="319">
        <f t="shared" si="34"/>
        <v>0</v>
      </c>
      <c r="W94" s="372"/>
      <c r="X94" s="372"/>
      <c r="Y94" s="134">
        <f>SUM(Z94:AA94)</f>
        <v>0</v>
      </c>
      <c r="Z94" s="302"/>
      <c r="AA94" s="372"/>
      <c r="AB94" s="124"/>
      <c r="AC94" s="234"/>
    </row>
    <row r="95" spans="2:30" s="1" customFormat="1" ht="23.25" hidden="1" customHeight="1" x14ac:dyDescent="0.25">
      <c r="B95" s="348" t="s">
        <v>41</v>
      </c>
      <c r="C95" s="369"/>
      <c r="D95" s="347" t="s">
        <v>9</v>
      </c>
      <c r="E95" s="347" t="s">
        <v>19</v>
      </c>
      <c r="F95" s="347" t="s">
        <v>12</v>
      </c>
      <c r="G95" s="354" t="s">
        <v>58</v>
      </c>
      <c r="H95" s="302"/>
      <c r="I95" s="302"/>
      <c r="J95" s="302"/>
      <c r="K95" s="324">
        <v>11645.2</v>
      </c>
      <c r="L95" s="324"/>
      <c r="M95" s="319">
        <f t="shared" si="31"/>
        <v>11645.2</v>
      </c>
      <c r="N95" s="324">
        <v>11645.2</v>
      </c>
      <c r="O95" s="324"/>
      <c r="P95" s="134"/>
      <c r="Q95" s="319">
        <f t="shared" si="32"/>
        <v>11645.2</v>
      </c>
      <c r="R95" s="251">
        <v>0</v>
      </c>
      <c r="S95" s="372">
        <v>11645.2</v>
      </c>
      <c r="T95" s="372"/>
      <c r="U95" s="134"/>
      <c r="V95" s="319">
        <f t="shared" si="34"/>
        <v>0</v>
      </c>
      <c r="W95" s="372"/>
      <c r="X95" s="372"/>
      <c r="Y95" s="134">
        <f>SUM(Z95:AA95)</f>
        <v>0</v>
      </c>
      <c r="Z95" s="302"/>
      <c r="AA95" s="372"/>
      <c r="AB95" s="124"/>
      <c r="AC95" s="234"/>
    </row>
    <row r="96" spans="2:30" s="1" customFormat="1" ht="33.75" hidden="1" customHeight="1" x14ac:dyDescent="0.25">
      <c r="B96" s="342" t="s">
        <v>30</v>
      </c>
      <c r="C96" s="391"/>
      <c r="D96" s="344"/>
      <c r="E96" s="344"/>
      <c r="F96" s="344"/>
      <c r="G96" s="147" t="s">
        <v>57</v>
      </c>
      <c r="H96" s="148">
        <f t="shared" ref="H96:AA96" si="35">SUM(H97)</f>
        <v>300</v>
      </c>
      <c r="I96" s="148">
        <f t="shared" si="35"/>
        <v>0</v>
      </c>
      <c r="J96" s="148">
        <f t="shared" si="35"/>
        <v>300</v>
      </c>
      <c r="K96" s="148">
        <f t="shared" si="35"/>
        <v>300</v>
      </c>
      <c r="L96" s="148">
        <f t="shared" si="35"/>
        <v>0</v>
      </c>
      <c r="M96" s="148">
        <f t="shared" si="35"/>
        <v>330</v>
      </c>
      <c r="N96" s="148">
        <f t="shared" si="35"/>
        <v>330</v>
      </c>
      <c r="O96" s="148">
        <f t="shared" si="35"/>
        <v>0</v>
      </c>
      <c r="P96" s="148">
        <f t="shared" si="35"/>
        <v>700</v>
      </c>
      <c r="Q96" s="148">
        <f t="shared" si="35"/>
        <v>0</v>
      </c>
      <c r="R96" s="148">
        <f t="shared" si="35"/>
        <v>300</v>
      </c>
      <c r="S96" s="148">
        <f t="shared" si="35"/>
        <v>0</v>
      </c>
      <c r="T96" s="148">
        <f t="shared" si="35"/>
        <v>0</v>
      </c>
      <c r="U96" s="148">
        <f t="shared" si="35"/>
        <v>0</v>
      </c>
      <c r="V96" s="148">
        <f t="shared" si="35"/>
        <v>0</v>
      </c>
      <c r="W96" s="148">
        <f t="shared" si="35"/>
        <v>0</v>
      </c>
      <c r="X96" s="148">
        <f t="shared" si="35"/>
        <v>0</v>
      </c>
      <c r="Y96" s="148">
        <f t="shared" si="35"/>
        <v>0</v>
      </c>
      <c r="Z96" s="148">
        <f t="shared" si="35"/>
        <v>0</v>
      </c>
      <c r="AA96" s="148">
        <f t="shared" si="35"/>
        <v>0</v>
      </c>
      <c r="AB96" s="209">
        <f>SUM(AB97)</f>
        <v>0</v>
      </c>
      <c r="AC96" s="233">
        <v>500</v>
      </c>
    </row>
    <row r="97" spans="1:33 16384:16384" ht="36.75" hidden="1" customHeight="1" x14ac:dyDescent="0.25">
      <c r="B97" s="348" t="s">
        <v>193</v>
      </c>
      <c r="C97" s="348"/>
      <c r="D97" s="347"/>
      <c r="E97" s="347" t="s">
        <v>12</v>
      </c>
      <c r="F97" s="347" t="s">
        <v>21</v>
      </c>
      <c r="G97" s="354" t="s">
        <v>234</v>
      </c>
      <c r="H97" s="252">
        <v>300</v>
      </c>
      <c r="I97" s="252"/>
      <c r="J97" s="252">
        <v>300</v>
      </c>
      <c r="K97" s="324">
        <f>SUM(K98:K100)</f>
        <v>300</v>
      </c>
      <c r="L97" s="324">
        <f>SUM(L98:L100)</f>
        <v>0</v>
      </c>
      <c r="M97" s="253">
        <f>SUM(M98:M100)</f>
        <v>330</v>
      </c>
      <c r="N97" s="252">
        <f>SUM(N98:N100)</f>
        <v>330</v>
      </c>
      <c r="O97" s="252">
        <f>SUM(O98:O100)</f>
        <v>0</v>
      </c>
      <c r="P97" s="250">
        <v>700</v>
      </c>
      <c r="Q97" s="250"/>
      <c r="R97" s="251">
        <v>300</v>
      </c>
      <c r="S97" s="252"/>
      <c r="T97" s="252"/>
      <c r="U97" s="250">
        <v>0</v>
      </c>
      <c r="V97" s="253"/>
      <c r="W97" s="252">
        <v>0</v>
      </c>
      <c r="X97" s="252"/>
      <c r="Y97" s="250">
        <v>0</v>
      </c>
      <c r="Z97" s="252"/>
      <c r="AA97" s="252"/>
      <c r="AB97" s="214">
        <f>SUM(AB98:AB100)</f>
        <v>0</v>
      </c>
      <c r="AC97" s="234"/>
    </row>
    <row r="98" spans="1:33 16384:16384" ht="21" hidden="1" customHeight="1" outlineLevel="1" x14ac:dyDescent="0.25">
      <c r="B98" s="348" t="s">
        <v>76</v>
      </c>
      <c r="C98" s="348"/>
      <c r="D98" s="347" t="s">
        <v>9</v>
      </c>
      <c r="E98" s="347" t="s">
        <v>12</v>
      </c>
      <c r="F98" s="347" t="s">
        <v>21</v>
      </c>
      <c r="G98" s="354" t="s">
        <v>234</v>
      </c>
      <c r="H98" s="325">
        <v>500</v>
      </c>
      <c r="I98" s="325"/>
      <c r="J98" s="319">
        <v>700</v>
      </c>
      <c r="K98" s="324">
        <v>246</v>
      </c>
      <c r="L98" s="324"/>
      <c r="M98" s="319">
        <f>SUM(N98:O98)</f>
        <v>330</v>
      </c>
      <c r="N98" s="324">
        <v>330</v>
      </c>
      <c r="O98" s="324"/>
      <c r="P98" s="134">
        <v>700</v>
      </c>
      <c r="Q98" s="319">
        <f>SUM(S98:T98)</f>
        <v>246</v>
      </c>
      <c r="R98" s="325">
        <v>500</v>
      </c>
      <c r="S98" s="324">
        <v>246</v>
      </c>
      <c r="T98" s="324"/>
      <c r="U98" s="134">
        <v>700</v>
      </c>
      <c r="V98" s="319">
        <f>SUM(W98:X98)</f>
        <v>246</v>
      </c>
      <c r="W98" s="324">
        <v>246</v>
      </c>
      <c r="X98" s="324"/>
      <c r="Y98" s="134">
        <f>SUM(Z98:AA98)</f>
        <v>0</v>
      </c>
      <c r="Z98" s="302"/>
      <c r="AA98" s="338"/>
      <c r="AB98" s="124"/>
      <c r="AC98" s="234"/>
    </row>
    <row r="99" spans="1:33 16384:16384" ht="21" hidden="1" customHeight="1" outlineLevel="1" x14ac:dyDescent="0.25">
      <c r="B99" s="348" t="s">
        <v>77</v>
      </c>
      <c r="C99" s="348"/>
      <c r="D99" s="347" t="s">
        <v>182</v>
      </c>
      <c r="E99" s="347" t="s">
        <v>12</v>
      </c>
      <c r="F99" s="347" t="s">
        <v>21</v>
      </c>
      <c r="G99" s="354" t="s">
        <v>234</v>
      </c>
      <c r="H99" s="325"/>
      <c r="I99" s="325"/>
      <c r="J99" s="319"/>
      <c r="K99" s="324">
        <v>33</v>
      </c>
      <c r="L99" s="324"/>
      <c r="M99" s="319">
        <f>SUM(N99:O99)</f>
        <v>0</v>
      </c>
      <c r="N99" s="324"/>
      <c r="O99" s="324"/>
      <c r="P99" s="134"/>
      <c r="Q99" s="319">
        <f>SUM(S99:T99)</f>
        <v>33</v>
      </c>
      <c r="R99" s="325"/>
      <c r="S99" s="324">
        <v>33</v>
      </c>
      <c r="T99" s="324"/>
      <c r="U99" s="134"/>
      <c r="V99" s="319">
        <f>SUM(W99:X99)</f>
        <v>33</v>
      </c>
      <c r="W99" s="324">
        <v>33</v>
      </c>
      <c r="X99" s="324"/>
      <c r="Y99" s="134">
        <f>SUM(Z99:AA99)</f>
        <v>0</v>
      </c>
      <c r="Z99" s="302">
        <v>0</v>
      </c>
      <c r="AA99" s="338"/>
      <c r="AB99" s="124"/>
      <c r="AC99" s="234"/>
    </row>
    <row r="100" spans="1:33 16384:16384" ht="21" hidden="1" customHeight="1" outlineLevel="1" x14ac:dyDescent="0.25">
      <c r="B100" s="348" t="s">
        <v>78</v>
      </c>
      <c r="C100" s="348"/>
      <c r="D100" s="347" t="s">
        <v>184</v>
      </c>
      <c r="E100" s="347" t="s">
        <v>12</v>
      </c>
      <c r="F100" s="347" t="s">
        <v>21</v>
      </c>
      <c r="G100" s="354" t="s">
        <v>234</v>
      </c>
      <c r="H100" s="325"/>
      <c r="I100" s="325"/>
      <c r="J100" s="319"/>
      <c r="K100" s="324">
        <v>21</v>
      </c>
      <c r="L100" s="324"/>
      <c r="M100" s="319">
        <f>SUM(N100:O100)</f>
        <v>0</v>
      </c>
      <c r="N100" s="324"/>
      <c r="O100" s="324"/>
      <c r="P100" s="134"/>
      <c r="Q100" s="319">
        <f>SUM(S100:T100)</f>
        <v>21</v>
      </c>
      <c r="R100" s="325"/>
      <c r="S100" s="324">
        <v>21</v>
      </c>
      <c r="T100" s="324"/>
      <c r="U100" s="134"/>
      <c r="V100" s="319">
        <f>SUM(W100:X100)</f>
        <v>21</v>
      </c>
      <c r="W100" s="324">
        <v>21</v>
      </c>
      <c r="X100" s="324"/>
      <c r="Y100" s="134">
        <f>SUM(Z100:AA100)</f>
        <v>0</v>
      </c>
      <c r="Z100" s="302">
        <v>0</v>
      </c>
      <c r="AA100" s="338"/>
      <c r="AB100" s="124"/>
      <c r="AC100" s="234"/>
    </row>
    <row r="101" spans="1:33 16384:16384" ht="36" customHeight="1" collapsed="1" x14ac:dyDescent="0.25">
      <c r="B101" s="342" t="s">
        <v>653</v>
      </c>
      <c r="C101" s="392"/>
      <c r="D101" s="146"/>
      <c r="E101" s="146"/>
      <c r="F101" s="146"/>
      <c r="G101" s="147" t="s">
        <v>59</v>
      </c>
      <c r="H101" s="148">
        <f t="shared" ref="H101:AB101" si="36">SUM(H102:H103)</f>
        <v>12108.9</v>
      </c>
      <c r="I101" s="148">
        <f t="shared" si="36"/>
        <v>0</v>
      </c>
      <c r="J101" s="148">
        <f t="shared" si="36"/>
        <v>11625.5</v>
      </c>
      <c r="K101" s="148">
        <f t="shared" si="36"/>
        <v>12092.5</v>
      </c>
      <c r="L101" s="148">
        <f t="shared" si="36"/>
        <v>0</v>
      </c>
      <c r="M101" s="148">
        <f t="shared" si="36"/>
        <v>12092.5</v>
      </c>
      <c r="N101" s="148">
        <f t="shared" si="36"/>
        <v>12092.5</v>
      </c>
      <c r="O101" s="148">
        <f t="shared" si="36"/>
        <v>0</v>
      </c>
      <c r="P101" s="148">
        <f t="shared" si="36"/>
        <v>12511.3</v>
      </c>
      <c r="Q101" s="148">
        <f t="shared" si="36"/>
        <v>0</v>
      </c>
      <c r="R101" s="148">
        <f t="shared" si="36"/>
        <v>5512.8</v>
      </c>
      <c r="S101" s="148">
        <f t="shared" si="36"/>
        <v>0</v>
      </c>
      <c r="T101" s="148">
        <f t="shared" si="36"/>
        <v>0</v>
      </c>
      <c r="U101" s="148">
        <f t="shared" si="36"/>
        <v>13000</v>
      </c>
      <c r="V101" s="148">
        <f t="shared" si="36"/>
        <v>0</v>
      </c>
      <c r="W101" s="148">
        <f t="shared" si="36"/>
        <v>0</v>
      </c>
      <c r="X101" s="148">
        <f t="shared" si="36"/>
        <v>0</v>
      </c>
      <c r="Y101" s="148">
        <f t="shared" si="36"/>
        <v>13200</v>
      </c>
      <c r="Z101" s="148">
        <f t="shared" si="36"/>
        <v>0</v>
      </c>
      <c r="AA101" s="148">
        <f t="shared" si="36"/>
        <v>0</v>
      </c>
      <c r="AB101" s="209">
        <f t="shared" si="36"/>
        <v>0</v>
      </c>
      <c r="AC101" s="233">
        <f>SUM(AC102:AC103)</f>
        <v>11500</v>
      </c>
    </row>
    <row r="102" spans="1:33 16384:16384" ht="71.25" customHeight="1" x14ac:dyDescent="0.25">
      <c r="B102" s="348" t="s">
        <v>654</v>
      </c>
      <c r="C102" s="348"/>
      <c r="D102" s="347" t="s">
        <v>9</v>
      </c>
      <c r="E102" s="347" t="s">
        <v>14</v>
      </c>
      <c r="F102" s="347" t="s">
        <v>15</v>
      </c>
      <c r="G102" s="354" t="s">
        <v>60</v>
      </c>
      <c r="H102" s="302">
        <v>6608.9</v>
      </c>
      <c r="I102" s="302"/>
      <c r="J102" s="302">
        <v>6125.5</v>
      </c>
      <c r="K102" s="324">
        <v>6092.5</v>
      </c>
      <c r="L102" s="324"/>
      <c r="M102" s="319">
        <f>SUM(N102:O102)</f>
        <v>6092.5</v>
      </c>
      <c r="N102" s="324">
        <v>6092.5</v>
      </c>
      <c r="O102" s="338"/>
      <c r="P102" s="134">
        <v>6111.3</v>
      </c>
      <c r="Q102" s="319">
        <f>SUM(S102:T102)</f>
        <v>0</v>
      </c>
      <c r="R102" s="325">
        <v>5512.8</v>
      </c>
      <c r="S102" s="133"/>
      <c r="T102" s="338"/>
      <c r="U102" s="134">
        <v>5898.7</v>
      </c>
      <c r="V102" s="319"/>
      <c r="W102" s="324"/>
      <c r="X102" s="338"/>
      <c r="Y102" s="134">
        <v>6002.3</v>
      </c>
      <c r="Z102" s="324"/>
      <c r="AA102" s="338"/>
      <c r="AB102" s="124"/>
      <c r="AC102" s="234">
        <v>6500</v>
      </c>
    </row>
    <row r="103" spans="1:33 16384:16384" ht="118.5" customHeight="1" x14ac:dyDescent="0.25">
      <c r="B103" s="348" t="s">
        <v>655</v>
      </c>
      <c r="C103" s="348"/>
      <c r="D103" s="347" t="s">
        <v>9</v>
      </c>
      <c r="E103" s="347" t="s">
        <v>14</v>
      </c>
      <c r="F103" s="347" t="s">
        <v>11</v>
      </c>
      <c r="G103" s="354" t="s">
        <v>235</v>
      </c>
      <c r="H103" s="302">
        <v>5500</v>
      </c>
      <c r="I103" s="302"/>
      <c r="J103" s="302">
        <v>5500</v>
      </c>
      <c r="K103" s="324">
        <v>6000</v>
      </c>
      <c r="L103" s="324"/>
      <c r="M103" s="319">
        <f>SUM(N103:O103)</f>
        <v>6000</v>
      </c>
      <c r="N103" s="324">
        <v>6000</v>
      </c>
      <c r="O103" s="338"/>
      <c r="P103" s="134">
        <v>6400</v>
      </c>
      <c r="Q103" s="319">
        <f>SUM(S103:T103)</f>
        <v>0</v>
      </c>
      <c r="R103" s="325"/>
      <c r="S103" s="324"/>
      <c r="T103" s="338"/>
      <c r="U103" s="134">
        <v>7101.3</v>
      </c>
      <c r="V103" s="319"/>
      <c r="W103" s="324"/>
      <c r="X103" s="338"/>
      <c r="Y103" s="134">
        <v>7197.7</v>
      </c>
      <c r="Z103" s="324"/>
      <c r="AA103" s="338"/>
      <c r="AB103" s="124"/>
      <c r="AC103" s="234">
        <v>5000</v>
      </c>
    </row>
    <row r="104" spans="1:33 16384:16384" ht="34.5" hidden="1" customHeight="1" x14ac:dyDescent="0.25">
      <c r="B104" s="312" t="s">
        <v>31</v>
      </c>
      <c r="C104" s="392"/>
      <c r="D104" s="344"/>
      <c r="E104" s="344"/>
      <c r="F104" s="344"/>
      <c r="G104" s="147" t="s">
        <v>85</v>
      </c>
      <c r="H104" s="148">
        <f>SUM(H105+H137)</f>
        <v>338369.00000000006</v>
      </c>
      <c r="I104" s="148">
        <f>SUM(I105+I137)</f>
        <v>0</v>
      </c>
      <c r="J104" s="148">
        <f t="shared" ref="J104:AA104" si="37">SUM(J105+J137)</f>
        <v>129762.1</v>
      </c>
      <c r="K104" s="148">
        <f t="shared" si="37"/>
        <v>113579.8</v>
      </c>
      <c r="L104" s="148">
        <f t="shared" si="37"/>
        <v>130374</v>
      </c>
      <c r="M104" s="148">
        <f t="shared" si="37"/>
        <v>246676.30000000002</v>
      </c>
      <c r="N104" s="148">
        <f t="shared" si="37"/>
        <v>115968.79999999999</v>
      </c>
      <c r="O104" s="148">
        <f t="shared" si="37"/>
        <v>130707.5</v>
      </c>
      <c r="P104" s="148">
        <f t="shared" si="37"/>
        <v>262184.09999999998</v>
      </c>
      <c r="Q104" s="148">
        <f t="shared" si="37"/>
        <v>4823.7</v>
      </c>
      <c r="R104" s="148">
        <f t="shared" si="37"/>
        <v>148353.5</v>
      </c>
      <c r="S104" s="148">
        <f t="shared" si="37"/>
        <v>1963.5</v>
      </c>
      <c r="T104" s="148">
        <f t="shared" si="37"/>
        <v>2860.2</v>
      </c>
      <c r="U104" s="148">
        <f t="shared" si="37"/>
        <v>144250</v>
      </c>
      <c r="V104" s="148">
        <f t="shared" si="37"/>
        <v>0</v>
      </c>
      <c r="W104" s="148">
        <f t="shared" si="37"/>
        <v>0</v>
      </c>
      <c r="X104" s="148">
        <f t="shared" si="37"/>
        <v>0</v>
      </c>
      <c r="Y104" s="148">
        <f t="shared" si="37"/>
        <v>144180.9</v>
      </c>
      <c r="Z104" s="148">
        <f t="shared" si="37"/>
        <v>0</v>
      </c>
      <c r="AA104" s="148">
        <f t="shared" si="37"/>
        <v>0</v>
      </c>
      <c r="AB104" s="216">
        <f>AB105+AB137</f>
        <v>5711.6</v>
      </c>
      <c r="AC104" s="233">
        <f>SUM(AC105:AC141)</f>
        <v>276103.19999999995</v>
      </c>
      <c r="AD104" s="6">
        <f>SUM(R104+T104)</f>
        <v>151213.70000000001</v>
      </c>
      <c r="AE104" s="6">
        <f>SUM(U104+X104)</f>
        <v>144250</v>
      </c>
      <c r="AF104" s="6">
        <f>SUM(Y104+AA104)</f>
        <v>144180.9</v>
      </c>
    </row>
    <row r="105" spans="1:33 16384:16384" ht="22.5" hidden="1" customHeight="1" x14ac:dyDescent="0.25">
      <c r="B105" s="356" t="s">
        <v>86</v>
      </c>
      <c r="C105" s="393"/>
      <c r="D105" s="328"/>
      <c r="E105" s="328"/>
      <c r="F105" s="328"/>
      <c r="G105" s="318" t="s">
        <v>119</v>
      </c>
      <c r="H105" s="319">
        <f>SUM(H107+H113+H114+H115+H116+H119+H129+H133+H117+H118+H124+H136+H111)</f>
        <v>334296.10000000003</v>
      </c>
      <c r="I105" s="319">
        <f>SUM(I107+I113+I114+I115+I116+I119+I129+I133+I117+I118+I124+I136+I111)</f>
        <v>0</v>
      </c>
      <c r="J105" s="319">
        <f>SUM(J107+J113+J114+J115+J116+J119+J129+J133+J117+J118+J124+J136+J111)</f>
        <v>125660.5</v>
      </c>
      <c r="K105" s="319">
        <f>SUM(K107+K113+K114+K115+K116+K119+K129+K133+K117+K118+K124+K136)</f>
        <v>109579.8</v>
      </c>
      <c r="L105" s="319">
        <f>SUM(L107+L113+L114+L115+L116+L119+L129+L133+L117+L118+L124+L136)</f>
        <v>130374</v>
      </c>
      <c r="M105" s="319">
        <f>SUM(M107+M113+M114+M115+M116+M119+M129+M133+M117+M118+M124+M136)</f>
        <v>242710.90000000002</v>
      </c>
      <c r="N105" s="319">
        <f>SUM(N107+N113+N114+N115+N116+N119+N129+N133+N117+N118+N124+N136)</f>
        <v>112003.4</v>
      </c>
      <c r="O105" s="319">
        <f>SUM(O107+O113+O114+O115+O116+O119+O129+O133+O117+O118+O124+O136)</f>
        <v>130707.5</v>
      </c>
      <c r="P105" s="319">
        <f>SUM(P106+P107+P108+P109+P110+P111+P112+P113+P118+P119+P124+P129+P128)</f>
        <v>256252.3</v>
      </c>
      <c r="Q105" s="319">
        <f t="shared" ref="Q105:Z105" si="38">SUM(Q106+Q107+Q108+Q109+Q110+Q111+Q112+Q113+Q118+Q119+Q124+Q129)</f>
        <v>4823.7</v>
      </c>
      <c r="R105" s="319">
        <f t="shared" si="38"/>
        <v>144153.5</v>
      </c>
      <c r="S105" s="319">
        <f t="shared" si="38"/>
        <v>1963.5</v>
      </c>
      <c r="T105" s="319">
        <f t="shared" si="38"/>
        <v>2860.2</v>
      </c>
      <c r="U105" s="319">
        <f t="shared" si="38"/>
        <v>140250</v>
      </c>
      <c r="V105" s="319">
        <f t="shared" si="38"/>
        <v>0</v>
      </c>
      <c r="W105" s="319">
        <f t="shared" si="38"/>
        <v>0</v>
      </c>
      <c r="X105" s="319">
        <f t="shared" si="38"/>
        <v>0</v>
      </c>
      <c r="Y105" s="319">
        <f t="shared" si="38"/>
        <v>140180.9</v>
      </c>
      <c r="Z105" s="319">
        <f t="shared" si="38"/>
        <v>0</v>
      </c>
      <c r="AA105" s="319">
        <f>SUM(AA107+AA113+AA114+AA115+AA116+AA119+AA129+AA133+AA117+AA118+AA124+AA136+AA111+AA110+AA106)</f>
        <v>0</v>
      </c>
      <c r="AB105" s="108">
        <f>SUM(AB107+AB113+AB114+AB115+AB116+AB119+AB129+AB133+AB117+AB118+AB124+AB136+AB111+AB110+AB106)</f>
        <v>5711.6</v>
      </c>
      <c r="AC105" s="108">
        <f>SUM(AC107+AC113+AC114+AC115+AC116+AC119+AC129+AC133+AC117+AC118+AC124+AC136+AC111+AC110+AC106)</f>
        <v>137601.60000000001</v>
      </c>
      <c r="AD105" s="100"/>
      <c r="AE105" s="100"/>
      <c r="AF105" s="100"/>
      <c r="AG105" s="100"/>
    </row>
    <row r="106" spans="1:33 16384:16384" s="34" customFormat="1" ht="66" hidden="1" customHeight="1" x14ac:dyDescent="0.25">
      <c r="B106" s="348" t="s">
        <v>580</v>
      </c>
      <c r="C106" s="334"/>
      <c r="D106" s="331" t="s">
        <v>9</v>
      </c>
      <c r="E106" s="331" t="s">
        <v>16</v>
      </c>
      <c r="F106" s="331" t="s">
        <v>15</v>
      </c>
      <c r="G106" s="332" t="s">
        <v>236</v>
      </c>
      <c r="H106" s="325"/>
      <c r="I106" s="325"/>
      <c r="J106" s="302">
        <v>0</v>
      </c>
      <c r="K106" s="133"/>
      <c r="L106" s="133"/>
      <c r="M106" s="319">
        <f>SUM(N106:O106)</f>
        <v>1400.3</v>
      </c>
      <c r="N106" s="133">
        <v>1400.3</v>
      </c>
      <c r="O106" s="133"/>
      <c r="P106" s="134">
        <v>6422.7</v>
      </c>
      <c r="Q106" s="319">
        <f>SUM(S106:T106)</f>
        <v>0</v>
      </c>
      <c r="R106" s="325">
        <v>6400</v>
      </c>
      <c r="S106" s="133"/>
      <c r="T106" s="133"/>
      <c r="U106" s="134">
        <v>0</v>
      </c>
      <c r="V106" s="319">
        <f>SUM(W106:X106)</f>
        <v>0</v>
      </c>
      <c r="W106" s="133"/>
      <c r="X106" s="133"/>
      <c r="Y106" s="134">
        <f>SUM(Z106)</f>
        <v>0</v>
      </c>
      <c r="Z106" s="133"/>
      <c r="AA106" s="133"/>
      <c r="AB106" s="124"/>
      <c r="AC106" s="237"/>
      <c r="AD106" s="37"/>
    </row>
    <row r="107" spans="1:33 16384:16384" ht="72.75" hidden="1" customHeight="1" x14ac:dyDescent="0.25">
      <c r="A107" s="523"/>
      <c r="B107" s="348" t="s">
        <v>581</v>
      </c>
      <c r="C107" s="334"/>
      <c r="D107" s="331" t="s">
        <v>9</v>
      </c>
      <c r="E107" s="331" t="s">
        <v>20</v>
      </c>
      <c r="F107" s="331" t="s">
        <v>12</v>
      </c>
      <c r="G107" s="332" t="s">
        <v>236</v>
      </c>
      <c r="H107" s="302">
        <v>2033</v>
      </c>
      <c r="I107" s="302"/>
      <c r="J107" s="302"/>
      <c r="K107" s="133">
        <v>2000</v>
      </c>
      <c r="L107" s="133"/>
      <c r="M107" s="319">
        <f>SUM(N107:O107)</f>
        <v>631.70000000000005</v>
      </c>
      <c r="N107" s="133">
        <v>631.70000000000005</v>
      </c>
      <c r="O107" s="133"/>
      <c r="P107" s="524">
        <v>21567.1</v>
      </c>
      <c r="Q107" s="319"/>
      <c r="R107" s="325">
        <v>2840</v>
      </c>
      <c r="S107" s="133"/>
      <c r="T107" s="133"/>
      <c r="U107" s="134">
        <v>0</v>
      </c>
      <c r="V107" s="319"/>
      <c r="W107" s="133"/>
      <c r="X107" s="133"/>
      <c r="Y107" s="134">
        <v>0</v>
      </c>
      <c r="Z107" s="133"/>
      <c r="AA107" s="302"/>
      <c r="AB107" s="124"/>
      <c r="AC107" s="234">
        <v>3000</v>
      </c>
    </row>
    <row r="108" spans="1:33 16384:16384" ht="72.75" hidden="1" customHeight="1" x14ac:dyDescent="0.25">
      <c r="B108" s="348" t="s">
        <v>728</v>
      </c>
      <c r="C108" s="334"/>
      <c r="D108" s="331"/>
      <c r="E108" s="331"/>
      <c r="F108" s="331"/>
      <c r="G108" s="332"/>
      <c r="H108" s="302"/>
      <c r="I108" s="302"/>
      <c r="J108" s="302"/>
      <c r="K108" s="133"/>
      <c r="L108" s="133"/>
      <c r="M108" s="319"/>
      <c r="N108" s="133"/>
      <c r="O108" s="133"/>
      <c r="P108" s="134">
        <v>660</v>
      </c>
      <c r="Q108" s="319"/>
      <c r="R108" s="325"/>
      <c r="S108" s="133"/>
      <c r="T108" s="133"/>
      <c r="U108" s="134">
        <v>0</v>
      </c>
      <c r="V108" s="319"/>
      <c r="W108" s="133"/>
      <c r="X108" s="133"/>
      <c r="Y108" s="134">
        <v>0</v>
      </c>
      <c r="Z108" s="133"/>
      <c r="AA108" s="302"/>
      <c r="AB108" s="124"/>
      <c r="AC108" s="234"/>
    </row>
    <row r="109" spans="1:33 16384:16384" ht="72.75" hidden="1" customHeight="1" x14ac:dyDescent="0.25">
      <c r="A109" s="525"/>
      <c r="B109" s="348" t="s">
        <v>583</v>
      </c>
      <c r="C109" s="334"/>
      <c r="D109" s="331"/>
      <c r="E109" s="331"/>
      <c r="F109" s="331"/>
      <c r="G109" s="332"/>
      <c r="H109" s="302"/>
      <c r="I109" s="302"/>
      <c r="J109" s="302"/>
      <c r="K109" s="133"/>
      <c r="L109" s="133"/>
      <c r="M109" s="319"/>
      <c r="N109" s="133"/>
      <c r="O109" s="133"/>
      <c r="P109" s="524">
        <v>83552.3</v>
      </c>
      <c r="Q109" s="319"/>
      <c r="R109" s="325"/>
      <c r="S109" s="133"/>
      <c r="T109" s="133"/>
      <c r="U109" s="134">
        <v>0</v>
      </c>
      <c r="V109" s="319"/>
      <c r="W109" s="133"/>
      <c r="X109" s="133"/>
      <c r="Y109" s="134">
        <v>0</v>
      </c>
      <c r="Z109" s="133"/>
      <c r="AA109" s="302"/>
      <c r="AB109" s="124"/>
      <c r="AC109" s="234"/>
    </row>
    <row r="110" spans="1:33 16384:16384" ht="78.75" hidden="1" customHeight="1" x14ac:dyDescent="0.25">
      <c r="B110" s="348" t="s">
        <v>483</v>
      </c>
      <c r="C110" s="334"/>
      <c r="D110" s="331" t="s">
        <v>9</v>
      </c>
      <c r="E110" s="331" t="s">
        <v>16</v>
      </c>
      <c r="F110" s="331" t="s">
        <v>15</v>
      </c>
      <c r="G110" s="332" t="s">
        <v>236</v>
      </c>
      <c r="H110" s="302"/>
      <c r="I110" s="302"/>
      <c r="J110" s="302">
        <v>985</v>
      </c>
      <c r="K110" s="133"/>
      <c r="L110" s="133"/>
      <c r="M110" s="319"/>
      <c r="N110" s="133"/>
      <c r="O110" s="133"/>
      <c r="P110" s="134">
        <v>5453.9</v>
      </c>
      <c r="Q110" s="319"/>
      <c r="R110" s="325">
        <v>1275</v>
      </c>
      <c r="S110" s="133"/>
      <c r="T110" s="133"/>
      <c r="U110" s="134">
        <v>0</v>
      </c>
      <c r="V110" s="319"/>
      <c r="W110" s="133"/>
      <c r="X110" s="133"/>
      <c r="Y110" s="134">
        <v>0</v>
      </c>
      <c r="Z110" s="133"/>
      <c r="AA110" s="302"/>
      <c r="AB110" s="124"/>
      <c r="AC110" s="234"/>
      <c r="XFD110" s="1">
        <f>SUM(A110:XFC110)</f>
        <v>7713.9</v>
      </c>
    </row>
    <row r="111" spans="1:33 16384:16384" ht="84.75" hidden="1" customHeight="1" x14ac:dyDescent="0.25">
      <c r="B111" s="348" t="s">
        <v>582</v>
      </c>
      <c r="C111" s="334"/>
      <c r="D111" s="331" t="s">
        <v>9</v>
      </c>
      <c r="E111" s="331" t="s">
        <v>20</v>
      </c>
      <c r="F111" s="331" t="s">
        <v>15</v>
      </c>
      <c r="G111" s="332" t="s">
        <v>236</v>
      </c>
      <c r="H111" s="302"/>
      <c r="I111" s="302"/>
      <c r="J111" s="302"/>
      <c r="K111" s="133"/>
      <c r="L111" s="133"/>
      <c r="M111" s="319">
        <f>SUM(N111:O111)</f>
        <v>1744.5</v>
      </c>
      <c r="N111" s="133">
        <v>1744.5</v>
      </c>
      <c r="O111" s="133"/>
      <c r="P111" s="134"/>
      <c r="Q111" s="319"/>
      <c r="R111" s="325"/>
      <c r="S111" s="133"/>
      <c r="T111" s="133"/>
      <c r="U111" s="134">
        <v>0</v>
      </c>
      <c r="V111" s="319"/>
      <c r="W111" s="133"/>
      <c r="X111" s="133"/>
      <c r="Y111" s="134">
        <v>0</v>
      </c>
      <c r="Z111" s="133"/>
      <c r="AA111" s="302"/>
      <c r="AB111" s="124"/>
      <c r="AC111" s="234"/>
    </row>
    <row r="112" spans="1:33 16384:16384" ht="74.25" hidden="1" customHeight="1" x14ac:dyDescent="0.25">
      <c r="B112" s="348" t="s">
        <v>586</v>
      </c>
      <c r="C112" s="334"/>
      <c r="D112" s="331" t="s">
        <v>9</v>
      </c>
      <c r="E112" s="331" t="s">
        <v>16</v>
      </c>
      <c r="F112" s="331" t="s">
        <v>15</v>
      </c>
      <c r="G112" s="332" t="s">
        <v>115</v>
      </c>
      <c r="H112" s="302"/>
      <c r="I112" s="302"/>
      <c r="J112" s="302"/>
      <c r="K112" s="133"/>
      <c r="L112" s="133"/>
      <c r="M112" s="319">
        <f>SUM(N112:O112)</f>
        <v>0</v>
      </c>
      <c r="N112" s="133"/>
      <c r="O112" s="133"/>
      <c r="P112" s="134">
        <v>0</v>
      </c>
      <c r="Q112" s="319"/>
      <c r="R112" s="325"/>
      <c r="S112" s="133"/>
      <c r="T112" s="133"/>
      <c r="U112" s="134">
        <v>2000</v>
      </c>
      <c r="V112" s="319"/>
      <c r="W112" s="133"/>
      <c r="X112" s="133"/>
      <c r="Y112" s="134">
        <v>2000</v>
      </c>
      <c r="Z112" s="133"/>
      <c r="AA112" s="302"/>
      <c r="AB112" s="124"/>
      <c r="AC112" s="234"/>
    </row>
    <row r="113" spans="2:30" s="1" customFormat="1" ht="64.5" hidden="1" customHeight="1" x14ac:dyDescent="0.25">
      <c r="B113" s="348" t="s">
        <v>585</v>
      </c>
      <c r="C113" s="348"/>
      <c r="D113" s="347" t="s">
        <v>9</v>
      </c>
      <c r="E113" s="347" t="s">
        <v>20</v>
      </c>
      <c r="F113" s="347" t="s">
        <v>15</v>
      </c>
      <c r="G113" s="375" t="s">
        <v>115</v>
      </c>
      <c r="H113" s="302">
        <v>197404</v>
      </c>
      <c r="I113" s="302"/>
      <c r="J113" s="302"/>
      <c r="K113" s="324"/>
      <c r="L113" s="324">
        <v>130374</v>
      </c>
      <c r="M113" s="319">
        <f>SUM(N113:O113)</f>
        <v>130547.6</v>
      </c>
      <c r="N113" s="324"/>
      <c r="O113" s="372">
        <v>130547.6</v>
      </c>
      <c r="P113" s="134"/>
      <c r="Q113" s="319"/>
      <c r="R113" s="325"/>
      <c r="S113" s="324"/>
      <c r="T113" s="337"/>
      <c r="U113" s="134">
        <v>0</v>
      </c>
      <c r="V113" s="319"/>
      <c r="W113" s="324"/>
      <c r="X113" s="339"/>
      <c r="Y113" s="134">
        <v>0</v>
      </c>
      <c r="Z113" s="324"/>
      <c r="AA113" s="339"/>
      <c r="AB113" s="124"/>
      <c r="AC113" s="234"/>
    </row>
    <row r="114" spans="2:30" s="1" customFormat="1" ht="74.25" hidden="1" customHeight="1" x14ac:dyDescent="0.25">
      <c r="B114" s="348"/>
      <c r="C114" s="348"/>
      <c r="D114" s="347" t="s">
        <v>9</v>
      </c>
      <c r="E114" s="347" t="s">
        <v>20</v>
      </c>
      <c r="F114" s="347" t="s">
        <v>15</v>
      </c>
      <c r="G114" s="354" t="s">
        <v>237</v>
      </c>
      <c r="H114" s="302">
        <v>10390</v>
      </c>
      <c r="I114" s="302"/>
      <c r="J114" s="302"/>
      <c r="K114" s="324">
        <v>6862</v>
      </c>
      <c r="L114" s="324"/>
      <c r="M114" s="319">
        <f>SUM(N114:O114)</f>
        <v>8471.1</v>
      </c>
      <c r="N114" s="372">
        <v>8471.1</v>
      </c>
      <c r="O114" s="372"/>
      <c r="P114" s="134"/>
      <c r="Q114" s="319"/>
      <c r="R114" s="325"/>
      <c r="S114" s="324"/>
      <c r="T114" s="324"/>
      <c r="U114" s="134"/>
      <c r="V114" s="319"/>
      <c r="W114" s="324"/>
      <c r="X114" s="324"/>
      <c r="Y114" s="379"/>
      <c r="Z114" s="324"/>
      <c r="AA114" s="324"/>
      <c r="AB114" s="124"/>
      <c r="AC114" s="234">
        <v>10390</v>
      </c>
    </row>
    <row r="115" spans="2:30" s="1" customFormat="1" ht="87" hidden="1" customHeight="1" x14ac:dyDescent="0.25">
      <c r="B115" s="334"/>
      <c r="C115" s="348"/>
      <c r="D115" s="347"/>
      <c r="E115" s="347"/>
      <c r="F115" s="347"/>
      <c r="G115" s="354" t="s">
        <v>420</v>
      </c>
      <c r="H115" s="302">
        <v>1900</v>
      </c>
      <c r="I115" s="302"/>
      <c r="J115" s="302"/>
      <c r="K115" s="324"/>
      <c r="L115" s="324"/>
      <c r="M115" s="319"/>
      <c r="N115" s="372"/>
      <c r="O115" s="372"/>
      <c r="P115" s="134"/>
      <c r="Q115" s="319"/>
      <c r="R115" s="325"/>
      <c r="S115" s="324"/>
      <c r="T115" s="395"/>
      <c r="U115" s="134"/>
      <c r="V115" s="319"/>
      <c r="W115" s="324"/>
      <c r="X115" s="324"/>
      <c r="Y115" s="379"/>
      <c r="Z115" s="324"/>
      <c r="AA115" s="324"/>
      <c r="AB115" s="124"/>
      <c r="AC115" s="234"/>
    </row>
    <row r="116" spans="2:30" s="1" customFormat="1" ht="87" hidden="1" customHeight="1" outlineLevel="1" x14ac:dyDescent="0.25">
      <c r="B116" s="348"/>
      <c r="C116" s="348"/>
      <c r="D116" s="347"/>
      <c r="E116" s="347"/>
      <c r="F116" s="347"/>
      <c r="G116" s="354"/>
      <c r="H116" s="396">
        <v>0</v>
      </c>
      <c r="I116" s="396"/>
      <c r="J116" s="302"/>
      <c r="K116" s="324"/>
      <c r="L116" s="324"/>
      <c r="M116" s="319"/>
      <c r="N116" s="372"/>
      <c r="O116" s="372"/>
      <c r="P116" s="134"/>
      <c r="Q116" s="319"/>
      <c r="R116" s="397"/>
      <c r="S116" s="324"/>
      <c r="T116" s="133"/>
      <c r="U116" s="134"/>
      <c r="V116" s="319"/>
      <c r="W116" s="324"/>
      <c r="X116" s="324"/>
      <c r="Y116" s="379"/>
      <c r="Z116" s="324"/>
      <c r="AA116" s="324"/>
      <c r="AB116" s="124"/>
      <c r="AC116" s="234"/>
    </row>
    <row r="117" spans="2:30" s="1" customFormat="1" ht="77.25" hidden="1" customHeight="1" x14ac:dyDescent="0.25">
      <c r="B117" s="348"/>
      <c r="C117" s="348"/>
      <c r="D117" s="347" t="s">
        <v>9</v>
      </c>
      <c r="E117" s="347" t="s">
        <v>20</v>
      </c>
      <c r="F117" s="347" t="s">
        <v>15</v>
      </c>
      <c r="G117" s="354" t="s">
        <v>484</v>
      </c>
      <c r="H117" s="396">
        <v>2871</v>
      </c>
      <c r="I117" s="396"/>
      <c r="J117" s="302"/>
      <c r="K117" s="324"/>
      <c r="L117" s="324"/>
      <c r="M117" s="319">
        <f>SUM(N117:O117)</f>
        <v>0</v>
      </c>
      <c r="N117" s="372"/>
      <c r="O117" s="372"/>
      <c r="P117" s="134"/>
      <c r="Q117" s="319"/>
      <c r="R117" s="397"/>
      <c r="S117" s="324"/>
      <c r="T117" s="395"/>
      <c r="U117" s="134"/>
      <c r="V117" s="319"/>
      <c r="W117" s="324"/>
      <c r="X117" s="324"/>
      <c r="Y117" s="379"/>
      <c r="Z117" s="324"/>
      <c r="AA117" s="324"/>
      <c r="AB117" s="124"/>
      <c r="AC117" s="234"/>
    </row>
    <row r="118" spans="2:30" s="1" customFormat="1" ht="65.25" hidden="1" customHeight="1" x14ac:dyDescent="0.25">
      <c r="B118" s="348" t="s">
        <v>621</v>
      </c>
      <c r="C118" s="348"/>
      <c r="D118" s="347"/>
      <c r="E118" s="347"/>
      <c r="F118" s="347"/>
      <c r="G118" s="354" t="s">
        <v>237</v>
      </c>
      <c r="H118" s="396">
        <v>29</v>
      </c>
      <c r="I118" s="396"/>
      <c r="J118" s="302">
        <v>12319</v>
      </c>
      <c r="K118" s="324"/>
      <c r="L118" s="324"/>
      <c r="M118" s="319"/>
      <c r="N118" s="372"/>
      <c r="O118" s="372"/>
      <c r="P118" s="134"/>
      <c r="Q118" s="319"/>
      <c r="R118" s="397"/>
      <c r="S118" s="324"/>
      <c r="T118" s="324"/>
      <c r="U118" s="134"/>
      <c r="V118" s="319"/>
      <c r="W118" s="324"/>
      <c r="X118" s="324"/>
      <c r="Y118" s="379"/>
      <c r="Z118" s="324"/>
      <c r="AA118" s="324"/>
      <c r="AB118" s="124"/>
      <c r="AC118" s="234"/>
    </row>
    <row r="119" spans="2:30" s="1" customFormat="1" ht="61.5" hidden="1" customHeight="1" x14ac:dyDescent="0.25">
      <c r="B119" s="348" t="s">
        <v>275</v>
      </c>
      <c r="C119" s="348"/>
      <c r="D119" s="347" t="s">
        <v>9</v>
      </c>
      <c r="E119" s="347" t="s">
        <v>16</v>
      </c>
      <c r="F119" s="347" t="s">
        <v>15</v>
      </c>
      <c r="G119" s="354" t="s">
        <v>114</v>
      </c>
      <c r="H119" s="252">
        <f>SUM(H120:H123)</f>
        <v>67714.7</v>
      </c>
      <c r="I119" s="252">
        <f>SUM(I120:I123)</f>
        <v>0</v>
      </c>
      <c r="J119" s="252">
        <v>77070</v>
      </c>
      <c r="K119" s="252">
        <f>SUM(K120:K122)</f>
        <v>52777.8</v>
      </c>
      <c r="L119" s="252">
        <f>SUM(L120:L122)</f>
        <v>0</v>
      </c>
      <c r="M119" s="253">
        <f>SUM(M120:M122)</f>
        <v>55245.2</v>
      </c>
      <c r="N119" s="252">
        <f t="shared" ref="N119:AB119" si="39">SUM(N120:N122)</f>
        <v>55245.2</v>
      </c>
      <c r="O119" s="252">
        <f t="shared" si="39"/>
        <v>0</v>
      </c>
      <c r="P119" s="250">
        <f>SUM(P120:P123)</f>
        <v>101160.4</v>
      </c>
      <c r="Q119" s="250">
        <f t="shared" si="39"/>
        <v>0</v>
      </c>
      <c r="R119" s="251">
        <f>SUM(R120:R123)</f>
        <v>97307.1</v>
      </c>
      <c r="S119" s="252">
        <f t="shared" si="39"/>
        <v>0</v>
      </c>
      <c r="T119" s="252">
        <f t="shared" si="39"/>
        <v>0</v>
      </c>
      <c r="U119" s="250">
        <f>SUM(U120:U123)</f>
        <v>100964.6</v>
      </c>
      <c r="V119" s="253">
        <f t="shared" si="39"/>
        <v>0</v>
      </c>
      <c r="W119" s="252">
        <f t="shared" si="39"/>
        <v>0</v>
      </c>
      <c r="X119" s="252">
        <f t="shared" si="39"/>
        <v>0</v>
      </c>
      <c r="Y119" s="250">
        <f>SUM(Y120:Y123)</f>
        <v>100895.5</v>
      </c>
      <c r="Z119" s="252">
        <f t="shared" si="39"/>
        <v>0</v>
      </c>
      <c r="AA119" s="252">
        <f t="shared" si="39"/>
        <v>0</v>
      </c>
      <c r="AB119" s="214">
        <f t="shared" si="39"/>
        <v>0</v>
      </c>
      <c r="AC119" s="234">
        <v>118500</v>
      </c>
    </row>
    <row r="120" spans="2:30" s="1" customFormat="1" ht="20.25" hidden="1" customHeight="1" outlineLevel="1" x14ac:dyDescent="0.25">
      <c r="B120" s="348" t="s">
        <v>80</v>
      </c>
      <c r="C120" s="348"/>
      <c r="D120" s="347" t="s">
        <v>9</v>
      </c>
      <c r="E120" s="347" t="s">
        <v>16</v>
      </c>
      <c r="F120" s="347" t="s">
        <v>15</v>
      </c>
      <c r="G120" s="354" t="s">
        <v>114</v>
      </c>
      <c r="H120" s="133">
        <v>26375.200000000001</v>
      </c>
      <c r="I120" s="133"/>
      <c r="J120" s="133"/>
      <c r="K120" s="324">
        <v>17340.5</v>
      </c>
      <c r="L120" s="324"/>
      <c r="M120" s="319">
        <f>SUM(N120:O120)</f>
        <v>19997.900000000001</v>
      </c>
      <c r="N120" s="324">
        <v>19997.900000000001</v>
      </c>
      <c r="O120" s="324"/>
      <c r="P120" s="379">
        <v>40896.6</v>
      </c>
      <c r="Q120" s="390"/>
      <c r="R120" s="380">
        <v>38501.300000000003</v>
      </c>
      <c r="S120" s="324"/>
      <c r="T120" s="324"/>
      <c r="U120" s="379">
        <v>40700.800000000003</v>
      </c>
      <c r="V120" s="390"/>
      <c r="W120" s="324"/>
      <c r="X120" s="324"/>
      <c r="Y120" s="379">
        <v>40631.699999999997</v>
      </c>
      <c r="Z120" s="324"/>
      <c r="AA120" s="338"/>
      <c r="AB120" s="124"/>
      <c r="AC120" s="234"/>
      <c r="AD120" s="6"/>
    </row>
    <row r="121" spans="2:30" s="1" customFormat="1" ht="20.25" hidden="1" customHeight="1" outlineLevel="1" x14ac:dyDescent="0.25">
      <c r="B121" s="348" t="s">
        <v>81</v>
      </c>
      <c r="C121" s="348"/>
      <c r="D121" s="347" t="s">
        <v>9</v>
      </c>
      <c r="E121" s="347" t="s">
        <v>16</v>
      </c>
      <c r="F121" s="347" t="s">
        <v>15</v>
      </c>
      <c r="G121" s="354" t="s">
        <v>114</v>
      </c>
      <c r="H121" s="133">
        <v>17354</v>
      </c>
      <c r="I121" s="133"/>
      <c r="J121" s="133"/>
      <c r="K121" s="324">
        <v>16637.8</v>
      </c>
      <c r="L121" s="324"/>
      <c r="M121" s="319">
        <f>SUM(N121:O121)</f>
        <v>16597.8</v>
      </c>
      <c r="N121" s="324">
        <v>16597.8</v>
      </c>
      <c r="O121" s="324"/>
      <c r="P121" s="379">
        <v>18306.5</v>
      </c>
      <c r="Q121" s="390"/>
      <c r="R121" s="380">
        <v>17629.400000000001</v>
      </c>
      <c r="S121" s="324"/>
      <c r="T121" s="324"/>
      <c r="U121" s="379">
        <v>18306.5</v>
      </c>
      <c r="V121" s="390"/>
      <c r="W121" s="324"/>
      <c r="X121" s="324"/>
      <c r="Y121" s="379">
        <v>18306.5</v>
      </c>
      <c r="Z121" s="324"/>
      <c r="AA121" s="338"/>
      <c r="AB121" s="124"/>
      <c r="AC121" s="234"/>
      <c r="AD121" s="6"/>
    </row>
    <row r="122" spans="2:30" s="1" customFormat="1" ht="20.25" hidden="1" customHeight="1" outlineLevel="1" x14ac:dyDescent="0.25">
      <c r="B122" s="348" t="s">
        <v>82</v>
      </c>
      <c r="C122" s="348"/>
      <c r="D122" s="347" t="s">
        <v>9</v>
      </c>
      <c r="E122" s="347" t="s">
        <v>16</v>
      </c>
      <c r="F122" s="347" t="s">
        <v>15</v>
      </c>
      <c r="G122" s="354" t="s">
        <v>114</v>
      </c>
      <c r="H122" s="133">
        <v>22985.5</v>
      </c>
      <c r="I122" s="133"/>
      <c r="J122" s="133"/>
      <c r="K122" s="324">
        <v>18799.5</v>
      </c>
      <c r="L122" s="324"/>
      <c r="M122" s="319">
        <f>SUM(N122:O122)</f>
        <v>18649.5</v>
      </c>
      <c r="N122" s="324">
        <v>18649.5</v>
      </c>
      <c r="O122" s="324"/>
      <c r="P122" s="379">
        <v>21934.3</v>
      </c>
      <c r="Q122" s="390"/>
      <c r="R122" s="380">
        <v>21177.4</v>
      </c>
      <c r="S122" s="324"/>
      <c r="T122" s="324"/>
      <c r="U122" s="379">
        <v>21934.3</v>
      </c>
      <c r="V122" s="390"/>
      <c r="W122" s="324"/>
      <c r="X122" s="324"/>
      <c r="Y122" s="379">
        <v>21934.3</v>
      </c>
      <c r="Z122" s="324"/>
      <c r="AA122" s="338"/>
      <c r="AB122" s="124"/>
      <c r="AC122" s="234"/>
      <c r="AD122" s="6"/>
    </row>
    <row r="123" spans="2:30" s="1" customFormat="1" ht="20.25" hidden="1" customHeight="1" outlineLevel="1" x14ac:dyDescent="0.25">
      <c r="B123" s="348" t="s">
        <v>467</v>
      </c>
      <c r="C123" s="348"/>
      <c r="D123" s="347" t="s">
        <v>9</v>
      </c>
      <c r="E123" s="347" t="s">
        <v>16</v>
      </c>
      <c r="F123" s="347" t="s">
        <v>15</v>
      </c>
      <c r="G123" s="354" t="s">
        <v>114</v>
      </c>
      <c r="H123" s="133">
        <v>1000</v>
      </c>
      <c r="I123" s="133"/>
      <c r="J123" s="133"/>
      <c r="K123" s="324"/>
      <c r="L123" s="324"/>
      <c r="M123" s="319"/>
      <c r="N123" s="324"/>
      <c r="O123" s="324"/>
      <c r="P123" s="379">
        <v>20023</v>
      </c>
      <c r="Q123" s="390"/>
      <c r="R123" s="380">
        <v>19999</v>
      </c>
      <c r="S123" s="324"/>
      <c r="T123" s="324"/>
      <c r="U123" s="379">
        <v>20023</v>
      </c>
      <c r="V123" s="390"/>
      <c r="W123" s="324"/>
      <c r="X123" s="324"/>
      <c r="Y123" s="379">
        <v>20023</v>
      </c>
      <c r="Z123" s="324"/>
      <c r="AA123" s="338"/>
      <c r="AB123" s="124"/>
      <c r="AC123" s="234"/>
      <c r="AD123" s="6"/>
    </row>
    <row r="124" spans="2:30" s="1" customFormat="1" ht="72" hidden="1" customHeight="1" x14ac:dyDescent="0.25">
      <c r="B124" s="334" t="s">
        <v>706</v>
      </c>
      <c r="C124" s="334"/>
      <c r="D124" s="331" t="s">
        <v>9</v>
      </c>
      <c r="E124" s="331" t="s">
        <v>16</v>
      </c>
      <c r="F124" s="331" t="s">
        <v>15</v>
      </c>
      <c r="G124" s="332" t="s">
        <v>114</v>
      </c>
      <c r="H124" s="302">
        <v>5795.9</v>
      </c>
      <c r="I124" s="302"/>
      <c r="J124" s="302"/>
      <c r="K124" s="252">
        <f>SUM(K125:K127)</f>
        <v>1963.5</v>
      </c>
      <c r="L124" s="252">
        <f>SUM(L125:L127)</f>
        <v>0</v>
      </c>
      <c r="M124" s="319">
        <f>SUM(N124:O124)</f>
        <v>1963.5</v>
      </c>
      <c r="N124" s="252">
        <f>SUM(N125:N127)</f>
        <v>1963.5</v>
      </c>
      <c r="O124" s="252">
        <f>SUM(O125:O127)</f>
        <v>0</v>
      </c>
      <c r="P124" s="134">
        <v>0</v>
      </c>
      <c r="Q124" s="319">
        <f>SUM(S124:T124)</f>
        <v>4823.7</v>
      </c>
      <c r="R124" s="325"/>
      <c r="S124" s="252">
        <f>SUM(S125:S127)</f>
        <v>1963.5</v>
      </c>
      <c r="T124" s="384">
        <v>2860.2</v>
      </c>
      <c r="U124" s="134">
        <v>0</v>
      </c>
      <c r="V124" s="319">
        <f>SUM(W124:X124)</f>
        <v>0</v>
      </c>
      <c r="W124" s="252"/>
      <c r="X124" s="384"/>
      <c r="Y124" s="379">
        <v>0</v>
      </c>
      <c r="Z124" s="252"/>
      <c r="AA124" s="384"/>
      <c r="AB124" s="215">
        <f>SUM(AC124:AD124)</f>
        <v>5711.6</v>
      </c>
      <c r="AC124" s="234">
        <v>5711.6</v>
      </c>
      <c r="AD124" s="1" t="s">
        <v>388</v>
      </c>
    </row>
    <row r="125" spans="2:30" s="1" customFormat="1" ht="43.5" hidden="1" customHeight="1" outlineLevel="1" x14ac:dyDescent="0.25">
      <c r="B125" s="348" t="s">
        <v>80</v>
      </c>
      <c r="C125" s="348"/>
      <c r="D125" s="347" t="s">
        <v>9</v>
      </c>
      <c r="E125" s="347" t="s">
        <v>16</v>
      </c>
      <c r="F125" s="347" t="s">
        <v>15</v>
      </c>
      <c r="G125" s="354" t="s">
        <v>114</v>
      </c>
      <c r="H125" s="302"/>
      <c r="I125" s="302"/>
      <c r="J125" s="302"/>
      <c r="K125" s="324">
        <v>771.4</v>
      </c>
      <c r="L125" s="324"/>
      <c r="M125" s="319">
        <f>SUM(N125:O125)</f>
        <v>771.4</v>
      </c>
      <c r="N125" s="324">
        <v>771.4</v>
      </c>
      <c r="O125" s="324"/>
      <c r="P125" s="134"/>
      <c r="Q125" s="319">
        <f>SUM(S125:T125)</f>
        <v>771.4</v>
      </c>
      <c r="R125" s="325"/>
      <c r="S125" s="324">
        <v>771.4</v>
      </c>
      <c r="T125" s="324"/>
      <c r="U125" s="134"/>
      <c r="V125" s="319">
        <f>SUM(W125:X125)</f>
        <v>771.4</v>
      </c>
      <c r="W125" s="324">
        <v>771.4</v>
      </c>
      <c r="X125" s="324"/>
      <c r="Y125" s="379">
        <f>SUM(Z125)</f>
        <v>0</v>
      </c>
      <c r="Z125" s="302"/>
      <c r="AA125" s="338"/>
      <c r="AB125" s="124"/>
      <c r="AC125" s="234"/>
    </row>
    <row r="126" spans="2:30" s="1" customFormat="1" ht="52.5" hidden="1" customHeight="1" outlineLevel="1" x14ac:dyDescent="0.25">
      <c r="B126" s="348" t="s">
        <v>81</v>
      </c>
      <c r="C126" s="348"/>
      <c r="D126" s="347" t="s">
        <v>9</v>
      </c>
      <c r="E126" s="347" t="s">
        <v>16</v>
      </c>
      <c r="F126" s="347" t="s">
        <v>15</v>
      </c>
      <c r="G126" s="354" t="s">
        <v>114</v>
      </c>
      <c r="H126" s="302"/>
      <c r="I126" s="302"/>
      <c r="J126" s="302"/>
      <c r="K126" s="324">
        <v>631.1</v>
      </c>
      <c r="L126" s="324"/>
      <c r="M126" s="319">
        <f>SUM(N126:O126)</f>
        <v>631.1</v>
      </c>
      <c r="N126" s="324">
        <v>631.1</v>
      </c>
      <c r="O126" s="324"/>
      <c r="P126" s="134"/>
      <c r="Q126" s="319">
        <f>SUM(S126:T126)</f>
        <v>631.1</v>
      </c>
      <c r="R126" s="325"/>
      <c r="S126" s="324">
        <v>631.1</v>
      </c>
      <c r="T126" s="324"/>
      <c r="U126" s="134"/>
      <c r="V126" s="319">
        <f>SUM(W126:X126)</f>
        <v>631.1</v>
      </c>
      <c r="W126" s="324">
        <v>631.1</v>
      </c>
      <c r="X126" s="324"/>
      <c r="Y126" s="379">
        <f>SUM(Z126)</f>
        <v>0</v>
      </c>
      <c r="Z126" s="302"/>
      <c r="AA126" s="338"/>
      <c r="AB126" s="124"/>
      <c r="AC126" s="234"/>
    </row>
    <row r="127" spans="2:30" s="1" customFormat="1" ht="56.25" hidden="1" customHeight="1" outlineLevel="1" x14ac:dyDescent="0.25">
      <c r="B127" s="348" t="s">
        <v>82</v>
      </c>
      <c r="C127" s="348"/>
      <c r="D127" s="347" t="s">
        <v>9</v>
      </c>
      <c r="E127" s="347" t="s">
        <v>16</v>
      </c>
      <c r="F127" s="347" t="s">
        <v>15</v>
      </c>
      <c r="G127" s="354" t="s">
        <v>114</v>
      </c>
      <c r="H127" s="302"/>
      <c r="I127" s="302"/>
      <c r="J127" s="302"/>
      <c r="K127" s="324">
        <v>561</v>
      </c>
      <c r="L127" s="324"/>
      <c r="M127" s="319">
        <f>SUM(N127:O127)</f>
        <v>561</v>
      </c>
      <c r="N127" s="324">
        <v>561</v>
      </c>
      <c r="O127" s="324"/>
      <c r="P127" s="134"/>
      <c r="Q127" s="319">
        <f>SUM(S127:T127)</f>
        <v>561</v>
      </c>
      <c r="R127" s="325"/>
      <c r="S127" s="324">
        <v>561</v>
      </c>
      <c r="T127" s="338"/>
      <c r="U127" s="134"/>
      <c r="V127" s="319">
        <f>SUM(W127:X127)</f>
        <v>561</v>
      </c>
      <c r="W127" s="324">
        <v>561</v>
      </c>
      <c r="X127" s="338"/>
      <c r="Y127" s="379">
        <f>SUM(Z127)</f>
        <v>0</v>
      </c>
      <c r="Z127" s="302"/>
      <c r="AA127" s="338"/>
      <c r="AB127" s="124"/>
      <c r="AC127" s="234"/>
    </row>
    <row r="128" spans="2:30" s="1" customFormat="1" ht="90.75" hidden="1" customHeight="1" collapsed="1" x14ac:dyDescent="0.25">
      <c r="B128" s="334" t="s">
        <v>707</v>
      </c>
      <c r="C128" s="385"/>
      <c r="D128" s="386" t="s">
        <v>9</v>
      </c>
      <c r="E128" s="386" t="s">
        <v>16</v>
      </c>
      <c r="F128" s="386" t="s">
        <v>15</v>
      </c>
      <c r="G128" s="387" t="s">
        <v>114</v>
      </c>
      <c r="H128" s="302"/>
      <c r="I128" s="302"/>
      <c r="J128" s="302"/>
      <c r="K128" s="388"/>
      <c r="L128" s="388"/>
      <c r="M128" s="389">
        <f>SUM(N128:O128)</f>
        <v>0</v>
      </c>
      <c r="N128" s="388"/>
      <c r="O128" s="388"/>
      <c r="P128" s="134">
        <v>150.5</v>
      </c>
      <c r="Q128" s="389">
        <f>SUM(S128:T128)</f>
        <v>0</v>
      </c>
      <c r="R128" s="380">
        <v>150.5</v>
      </c>
      <c r="S128" s="388"/>
      <c r="T128" s="388"/>
      <c r="U128" s="134"/>
      <c r="V128" s="389">
        <f>SUM(W128:X128)</f>
        <v>0</v>
      </c>
      <c r="W128" s="388"/>
      <c r="X128" s="388"/>
      <c r="Y128" s="379">
        <f>SUM(Z128)</f>
        <v>0</v>
      </c>
      <c r="Z128" s="388"/>
      <c r="AA128" s="388"/>
      <c r="AB128" s="215">
        <f>SUM(AC128:AD128)</f>
        <v>0</v>
      </c>
      <c r="AC128" s="234"/>
    </row>
    <row r="129" spans="1:29" ht="69.75" hidden="1" customHeight="1" x14ac:dyDescent="0.25">
      <c r="B129" s="348" t="s">
        <v>485</v>
      </c>
      <c r="C129" s="348"/>
      <c r="D129" s="347" t="s">
        <v>9</v>
      </c>
      <c r="E129" s="347" t="s">
        <v>20</v>
      </c>
      <c r="F129" s="347" t="s">
        <v>12</v>
      </c>
      <c r="G129" s="354" t="s">
        <v>114</v>
      </c>
      <c r="H129" s="252">
        <v>45658.5</v>
      </c>
      <c r="I129" s="252"/>
      <c r="J129" s="252">
        <v>36271.5</v>
      </c>
      <c r="K129" s="324">
        <f>SUM(K130:K131)</f>
        <v>45976.5</v>
      </c>
      <c r="L129" s="324">
        <f>SUM(L130:L131)</f>
        <v>0</v>
      </c>
      <c r="M129" s="253">
        <f>SUM(M130:M131)</f>
        <v>45691.9</v>
      </c>
      <c r="N129" s="252">
        <f>SUM(N130:N131)</f>
        <v>45691.9</v>
      </c>
      <c r="O129" s="252">
        <f>SUM(O130:O131)</f>
        <v>0</v>
      </c>
      <c r="P129" s="250">
        <v>37285.4</v>
      </c>
      <c r="Q129" s="250">
        <f>SUM(Q130:Q131)</f>
        <v>0</v>
      </c>
      <c r="R129" s="251">
        <v>36331.4</v>
      </c>
      <c r="S129" s="252">
        <f t="shared" ref="S129:S136" si="40">SUM(S130:S131)</f>
        <v>0</v>
      </c>
      <c r="T129" s="252"/>
      <c r="U129" s="250">
        <v>37285.4</v>
      </c>
      <c r="V129" s="253">
        <f t="shared" ref="V129:W136" si="41">SUM(V130:V131)</f>
        <v>0</v>
      </c>
      <c r="W129" s="252">
        <f t="shared" si="41"/>
        <v>0</v>
      </c>
      <c r="X129" s="252"/>
      <c r="Y129" s="379">
        <v>37285.4</v>
      </c>
      <c r="Z129" s="252"/>
      <c r="AA129" s="252"/>
      <c r="AB129" s="214">
        <f>SUM(AB130:AB131)</f>
        <v>0</v>
      </c>
      <c r="AC129" s="234"/>
    </row>
    <row r="130" spans="1:29" ht="20.25" hidden="1" customHeight="1" outlineLevel="1" x14ac:dyDescent="0.25">
      <c r="B130" s="348" t="s">
        <v>83</v>
      </c>
      <c r="C130" s="348"/>
      <c r="D130" s="347" t="s">
        <v>9</v>
      </c>
      <c r="E130" s="347" t="s">
        <v>20</v>
      </c>
      <c r="F130" s="347" t="s">
        <v>12</v>
      </c>
      <c r="G130" s="354" t="s">
        <v>114</v>
      </c>
      <c r="H130" s="302">
        <v>47350</v>
      </c>
      <c r="I130" s="302"/>
      <c r="J130" s="302"/>
      <c r="K130" s="324">
        <v>35086.699999999997</v>
      </c>
      <c r="L130" s="324"/>
      <c r="M130" s="319">
        <f>SUM(N130:O130)</f>
        <v>45690.5</v>
      </c>
      <c r="N130" s="324">
        <v>45690.5</v>
      </c>
      <c r="O130" s="324"/>
      <c r="P130" s="134">
        <v>47422.9</v>
      </c>
      <c r="Q130" s="319">
        <f>SUM(S130:T130)</f>
        <v>0</v>
      </c>
      <c r="R130" s="251"/>
      <c r="S130" s="252">
        <f t="shared" si="40"/>
        <v>0</v>
      </c>
      <c r="T130" s="252"/>
      <c r="U130" s="250"/>
      <c r="V130" s="253">
        <f t="shared" si="41"/>
        <v>0</v>
      </c>
      <c r="W130" s="252">
        <f t="shared" si="41"/>
        <v>0</v>
      </c>
      <c r="X130" s="252"/>
      <c r="Y130" s="379"/>
      <c r="Z130" s="324">
        <v>46930</v>
      </c>
      <c r="AA130" s="338"/>
      <c r="AB130" s="124"/>
      <c r="AC130" s="234"/>
    </row>
    <row r="131" spans="1:29" ht="20.25" hidden="1" customHeight="1" outlineLevel="1" x14ac:dyDescent="0.25">
      <c r="B131" s="348" t="s">
        <v>84</v>
      </c>
      <c r="C131" s="348"/>
      <c r="D131" s="347" t="s">
        <v>9</v>
      </c>
      <c r="E131" s="347" t="s">
        <v>20</v>
      </c>
      <c r="F131" s="347" t="s">
        <v>12</v>
      </c>
      <c r="G131" s="354" t="s">
        <v>114</v>
      </c>
      <c r="H131" s="302"/>
      <c r="I131" s="302"/>
      <c r="J131" s="302"/>
      <c r="K131" s="324">
        <v>10889.8</v>
      </c>
      <c r="L131" s="324"/>
      <c r="M131" s="319">
        <f>SUM(N131:O131)</f>
        <v>1.4</v>
      </c>
      <c r="N131" s="324">
        <v>1.4</v>
      </c>
      <c r="O131" s="338"/>
      <c r="P131" s="134"/>
      <c r="Q131" s="319">
        <f>SUM(S131:T131)</f>
        <v>0</v>
      </c>
      <c r="R131" s="251"/>
      <c r="S131" s="252">
        <f t="shared" si="40"/>
        <v>0</v>
      </c>
      <c r="T131" s="252"/>
      <c r="U131" s="250"/>
      <c r="V131" s="253">
        <f t="shared" si="41"/>
        <v>0</v>
      </c>
      <c r="W131" s="252">
        <f t="shared" si="41"/>
        <v>0</v>
      </c>
      <c r="X131" s="252"/>
      <c r="Y131" s="379"/>
      <c r="Z131" s="324"/>
      <c r="AA131" s="338"/>
      <c r="AB131" s="124"/>
      <c r="AC131" s="234"/>
    </row>
    <row r="132" spans="1:29" ht="61.5" hidden="1" customHeight="1" x14ac:dyDescent="0.25">
      <c r="B132" s="334" t="s">
        <v>207</v>
      </c>
      <c r="C132" s="334"/>
      <c r="D132" s="331" t="s">
        <v>9</v>
      </c>
      <c r="E132" s="331" t="s">
        <v>20</v>
      </c>
      <c r="F132" s="331" t="s">
        <v>15</v>
      </c>
      <c r="G132" s="332" t="s">
        <v>114</v>
      </c>
      <c r="H132" s="302"/>
      <c r="I132" s="302"/>
      <c r="J132" s="302"/>
      <c r="K132" s="133"/>
      <c r="L132" s="133"/>
      <c r="M132" s="319">
        <f>SUM(N132:O132)</f>
        <v>0</v>
      </c>
      <c r="N132" s="133"/>
      <c r="O132" s="302"/>
      <c r="P132" s="134"/>
      <c r="Q132" s="319">
        <f>SUM(S132:T132)</f>
        <v>0</v>
      </c>
      <c r="R132" s="251"/>
      <c r="S132" s="252">
        <f t="shared" si="40"/>
        <v>0</v>
      </c>
      <c r="T132" s="252"/>
      <c r="U132" s="250"/>
      <c r="V132" s="253">
        <f t="shared" si="41"/>
        <v>0</v>
      </c>
      <c r="W132" s="252">
        <f t="shared" si="41"/>
        <v>0</v>
      </c>
      <c r="X132" s="252"/>
      <c r="Y132" s="379"/>
      <c r="Z132" s="133"/>
      <c r="AA132" s="302"/>
      <c r="AB132" s="215">
        <f>SUM(AC132:AD132)</f>
        <v>0</v>
      </c>
      <c r="AC132" s="234"/>
    </row>
    <row r="133" spans="1:29" ht="24.75" hidden="1" customHeight="1" x14ac:dyDescent="0.25">
      <c r="B133" s="348" t="s">
        <v>194</v>
      </c>
      <c r="C133" s="348"/>
      <c r="D133" s="347" t="s">
        <v>9</v>
      </c>
      <c r="E133" s="347" t="s">
        <v>20</v>
      </c>
      <c r="F133" s="347" t="s">
        <v>12</v>
      </c>
      <c r="G133" s="354" t="s">
        <v>348</v>
      </c>
      <c r="H133" s="252"/>
      <c r="I133" s="252"/>
      <c r="J133" s="252"/>
      <c r="K133" s="252">
        <f>SUM(K134:K135)</f>
        <v>0</v>
      </c>
      <c r="L133" s="252">
        <f>SUM(L134:L135)</f>
        <v>0</v>
      </c>
      <c r="M133" s="253">
        <f>SUM(M134:M135)</f>
        <v>159.9</v>
      </c>
      <c r="N133" s="252">
        <f>SUM(N134:N135)</f>
        <v>0</v>
      </c>
      <c r="O133" s="252">
        <f>SUM(O134:O135)</f>
        <v>159.9</v>
      </c>
      <c r="P133" s="250"/>
      <c r="Q133" s="253">
        <f>SUM(Q134:Q135)</f>
        <v>0</v>
      </c>
      <c r="R133" s="251"/>
      <c r="S133" s="252">
        <f t="shared" si="40"/>
        <v>0</v>
      </c>
      <c r="T133" s="252"/>
      <c r="U133" s="250"/>
      <c r="V133" s="253">
        <f t="shared" si="41"/>
        <v>0</v>
      </c>
      <c r="W133" s="252">
        <f t="shared" si="41"/>
        <v>0</v>
      </c>
      <c r="X133" s="252"/>
      <c r="Y133" s="379"/>
      <c r="Z133" s="252">
        <f>SUM(Z134:Z135)</f>
        <v>0</v>
      </c>
      <c r="AA133" s="252">
        <f>SUM(AA134:AA135)</f>
        <v>0</v>
      </c>
      <c r="AB133" s="214">
        <f>SUM(AB134:AB135)</f>
        <v>0</v>
      </c>
      <c r="AC133" s="234"/>
    </row>
    <row r="134" spans="1:29" ht="20.25" hidden="1" customHeight="1" outlineLevel="1" x14ac:dyDescent="0.25">
      <c r="B134" s="348" t="s">
        <v>83</v>
      </c>
      <c r="C134" s="348"/>
      <c r="D134" s="347" t="s">
        <v>9</v>
      </c>
      <c r="E134" s="347" t="s">
        <v>20</v>
      </c>
      <c r="F134" s="347" t="s">
        <v>12</v>
      </c>
      <c r="G134" s="354" t="s">
        <v>348</v>
      </c>
      <c r="H134" s="302"/>
      <c r="I134" s="302"/>
      <c r="J134" s="302"/>
      <c r="K134" s="324"/>
      <c r="L134" s="324"/>
      <c r="M134" s="319">
        <f>SUM(N134:O134)</f>
        <v>159.9</v>
      </c>
      <c r="N134" s="324"/>
      <c r="O134" s="324">
        <v>159.9</v>
      </c>
      <c r="P134" s="134"/>
      <c r="Q134" s="319">
        <f>SUM(S134:T134)</f>
        <v>0</v>
      </c>
      <c r="R134" s="251"/>
      <c r="S134" s="252">
        <f t="shared" si="40"/>
        <v>0</v>
      </c>
      <c r="T134" s="252"/>
      <c r="U134" s="250"/>
      <c r="V134" s="253">
        <f t="shared" si="41"/>
        <v>0</v>
      </c>
      <c r="W134" s="252">
        <f t="shared" si="41"/>
        <v>0</v>
      </c>
      <c r="X134" s="252"/>
      <c r="Y134" s="379"/>
      <c r="Z134" s="324"/>
      <c r="AA134" s="338"/>
      <c r="AB134" s="124"/>
      <c r="AC134" s="234"/>
    </row>
    <row r="135" spans="1:29" ht="20.25" hidden="1" customHeight="1" outlineLevel="1" x14ac:dyDescent="0.25">
      <c r="B135" s="348" t="s">
        <v>84</v>
      </c>
      <c r="C135" s="348"/>
      <c r="D135" s="347" t="s">
        <v>9</v>
      </c>
      <c r="E135" s="347" t="s">
        <v>20</v>
      </c>
      <c r="F135" s="347" t="s">
        <v>12</v>
      </c>
      <c r="G135" s="354" t="s">
        <v>348</v>
      </c>
      <c r="H135" s="302"/>
      <c r="I135" s="302"/>
      <c r="J135" s="302"/>
      <c r="K135" s="324"/>
      <c r="L135" s="324"/>
      <c r="M135" s="319">
        <f>SUM(N135:O135)</f>
        <v>0</v>
      </c>
      <c r="N135" s="324"/>
      <c r="O135" s="338"/>
      <c r="P135" s="134"/>
      <c r="Q135" s="319">
        <f>SUM(S135:T135)</f>
        <v>0</v>
      </c>
      <c r="R135" s="251"/>
      <c r="S135" s="252">
        <f t="shared" si="40"/>
        <v>0</v>
      </c>
      <c r="T135" s="252"/>
      <c r="U135" s="250"/>
      <c r="V135" s="253">
        <f t="shared" si="41"/>
        <v>0</v>
      </c>
      <c r="W135" s="252">
        <f t="shared" si="41"/>
        <v>0</v>
      </c>
      <c r="X135" s="252"/>
      <c r="Y135" s="379"/>
      <c r="Z135" s="324"/>
      <c r="AA135" s="338"/>
      <c r="AB135" s="124"/>
      <c r="AC135" s="234"/>
    </row>
    <row r="136" spans="1:29" ht="79.5" hidden="1" customHeight="1" x14ac:dyDescent="0.25">
      <c r="B136" s="398" t="s">
        <v>486</v>
      </c>
      <c r="C136" s="348"/>
      <c r="D136" s="347"/>
      <c r="E136" s="347"/>
      <c r="F136" s="347"/>
      <c r="G136" s="354" t="s">
        <v>114</v>
      </c>
      <c r="H136" s="302">
        <v>500</v>
      </c>
      <c r="I136" s="302"/>
      <c r="J136" s="302"/>
      <c r="K136" s="324"/>
      <c r="L136" s="324"/>
      <c r="M136" s="319"/>
      <c r="N136" s="324"/>
      <c r="O136" s="338"/>
      <c r="P136" s="134">
        <v>0</v>
      </c>
      <c r="Q136" s="319"/>
      <c r="R136" s="251"/>
      <c r="S136" s="252">
        <f t="shared" si="40"/>
        <v>0</v>
      </c>
      <c r="T136" s="252"/>
      <c r="U136" s="250">
        <v>0</v>
      </c>
      <c r="V136" s="253">
        <f t="shared" si="41"/>
        <v>0</v>
      </c>
      <c r="W136" s="252">
        <f t="shared" si="41"/>
        <v>0</v>
      </c>
      <c r="X136" s="252"/>
      <c r="Y136" s="379">
        <v>0</v>
      </c>
      <c r="Z136" s="324"/>
      <c r="AA136" s="338"/>
      <c r="AB136" s="124"/>
      <c r="AC136" s="234"/>
    </row>
    <row r="137" spans="1:29" ht="20.25" hidden="1" customHeight="1" x14ac:dyDescent="0.25">
      <c r="B137" s="356" t="s">
        <v>87</v>
      </c>
      <c r="C137" s="315"/>
      <c r="D137" s="328"/>
      <c r="E137" s="328"/>
      <c r="F137" s="328"/>
      <c r="G137" s="318" t="s">
        <v>120</v>
      </c>
      <c r="H137" s="319">
        <f t="shared" ref="H137:AB137" si="42">SUM(H138:H141)</f>
        <v>4072.9</v>
      </c>
      <c r="I137" s="319">
        <f t="shared" si="42"/>
        <v>0</v>
      </c>
      <c r="J137" s="319">
        <f t="shared" si="42"/>
        <v>4101.6000000000004</v>
      </c>
      <c r="K137" s="319">
        <f t="shared" si="42"/>
        <v>4000</v>
      </c>
      <c r="L137" s="319">
        <f t="shared" si="42"/>
        <v>0</v>
      </c>
      <c r="M137" s="319">
        <f t="shared" si="42"/>
        <v>3965.4</v>
      </c>
      <c r="N137" s="319">
        <f t="shared" si="42"/>
        <v>3965.4</v>
      </c>
      <c r="O137" s="319">
        <f t="shared" si="42"/>
        <v>0</v>
      </c>
      <c r="P137" s="319">
        <f t="shared" si="42"/>
        <v>5931.8</v>
      </c>
      <c r="Q137" s="319">
        <f t="shared" si="42"/>
        <v>0</v>
      </c>
      <c r="R137" s="319">
        <f t="shared" si="42"/>
        <v>4200</v>
      </c>
      <c r="S137" s="319">
        <f t="shared" si="42"/>
        <v>0</v>
      </c>
      <c r="T137" s="319">
        <f t="shared" si="42"/>
        <v>0</v>
      </c>
      <c r="U137" s="319">
        <f t="shared" si="42"/>
        <v>4000</v>
      </c>
      <c r="V137" s="319">
        <f t="shared" si="42"/>
        <v>0</v>
      </c>
      <c r="W137" s="319">
        <f t="shared" si="42"/>
        <v>0</v>
      </c>
      <c r="X137" s="319">
        <f t="shared" si="42"/>
        <v>0</v>
      </c>
      <c r="Y137" s="319">
        <f t="shared" si="42"/>
        <v>4000</v>
      </c>
      <c r="Z137" s="319">
        <f t="shared" si="42"/>
        <v>0</v>
      </c>
      <c r="AA137" s="319">
        <f t="shared" si="42"/>
        <v>0</v>
      </c>
      <c r="AB137" s="217">
        <f t="shared" si="42"/>
        <v>0</v>
      </c>
      <c r="AC137" s="234"/>
    </row>
    <row r="138" spans="1:29" ht="81.75" hidden="1" customHeight="1" x14ac:dyDescent="0.25">
      <c r="A138" s="34">
        <v>530</v>
      </c>
      <c r="B138" s="399" t="s">
        <v>487</v>
      </c>
      <c r="C138" s="177"/>
      <c r="D138" s="400" t="s">
        <v>9</v>
      </c>
      <c r="E138" s="400" t="s">
        <v>20</v>
      </c>
      <c r="F138" s="400" t="s">
        <v>15</v>
      </c>
      <c r="G138" s="401" t="s">
        <v>488</v>
      </c>
      <c r="H138" s="302">
        <v>72.900000000000006</v>
      </c>
      <c r="I138" s="302"/>
      <c r="J138" s="302"/>
      <c r="K138" s="302"/>
      <c r="L138" s="302"/>
      <c r="M138" s="319">
        <f>SUM(N138:O138)</f>
        <v>0</v>
      </c>
      <c r="N138" s="302"/>
      <c r="O138" s="302"/>
      <c r="P138" s="134">
        <v>0</v>
      </c>
      <c r="Q138" s="319"/>
      <c r="R138" s="325"/>
      <c r="S138" s="302"/>
      <c r="T138" s="337"/>
      <c r="U138" s="134">
        <v>0</v>
      </c>
      <c r="V138" s="319"/>
      <c r="W138" s="302"/>
      <c r="X138" s="337"/>
      <c r="Y138" s="379">
        <v>0</v>
      </c>
      <c r="Z138" s="302"/>
      <c r="AA138" s="337"/>
      <c r="AB138" s="210"/>
      <c r="AC138" s="234"/>
    </row>
    <row r="139" spans="1:29" ht="59.25" hidden="1" customHeight="1" x14ac:dyDescent="0.25">
      <c r="B139" s="348" t="s">
        <v>203</v>
      </c>
      <c r="C139" s="177"/>
      <c r="D139" s="347" t="s">
        <v>9</v>
      </c>
      <c r="E139" s="347" t="s">
        <v>16</v>
      </c>
      <c r="F139" s="347" t="s">
        <v>15</v>
      </c>
      <c r="G139" s="354" t="s">
        <v>349</v>
      </c>
      <c r="H139" s="302"/>
      <c r="I139" s="302"/>
      <c r="J139" s="302"/>
      <c r="K139" s="302"/>
      <c r="L139" s="302"/>
      <c r="M139" s="319">
        <f>SUM(N139:O139)</f>
        <v>2260.5</v>
      </c>
      <c r="N139" s="133">
        <v>2260.5</v>
      </c>
      <c r="O139" s="302"/>
      <c r="P139" s="134"/>
      <c r="Q139" s="319"/>
      <c r="R139" s="325"/>
      <c r="S139" s="302"/>
      <c r="T139" s="337"/>
      <c r="U139" s="134"/>
      <c r="V139" s="319"/>
      <c r="W139" s="302"/>
      <c r="X139" s="337"/>
      <c r="Y139" s="379"/>
      <c r="Z139" s="302"/>
      <c r="AA139" s="337"/>
      <c r="AB139" s="210"/>
      <c r="AC139" s="234"/>
    </row>
    <row r="140" spans="1:29" ht="68.25" hidden="1" customHeight="1" x14ac:dyDescent="0.25">
      <c r="B140" s="348" t="s">
        <v>622</v>
      </c>
      <c r="C140" s="177"/>
      <c r="D140" s="347" t="s">
        <v>9</v>
      </c>
      <c r="E140" s="347" t="s">
        <v>20</v>
      </c>
      <c r="F140" s="347" t="s">
        <v>12</v>
      </c>
      <c r="G140" s="354" t="s">
        <v>349</v>
      </c>
      <c r="H140" s="302"/>
      <c r="I140" s="302"/>
      <c r="J140" s="302"/>
      <c r="K140" s="302"/>
      <c r="L140" s="302"/>
      <c r="M140" s="319">
        <f>SUM(N140:O140)</f>
        <v>1704.9</v>
      </c>
      <c r="N140" s="133">
        <v>1704.9</v>
      </c>
      <c r="O140" s="302"/>
      <c r="P140" s="134">
        <v>31.8</v>
      </c>
      <c r="Q140" s="319"/>
      <c r="R140" s="325"/>
      <c r="S140" s="302"/>
      <c r="T140" s="337"/>
      <c r="U140" s="134"/>
      <c r="V140" s="319"/>
      <c r="W140" s="302"/>
      <c r="X140" s="337"/>
      <c r="Y140" s="379"/>
      <c r="Z140" s="302"/>
      <c r="AA140" s="337"/>
      <c r="AB140" s="210"/>
      <c r="AC140" s="234"/>
    </row>
    <row r="141" spans="1:29" ht="71.25" hidden="1" customHeight="1" x14ac:dyDescent="0.25">
      <c r="B141" s="348" t="s">
        <v>489</v>
      </c>
      <c r="C141" s="348"/>
      <c r="D141" s="347" t="s">
        <v>9</v>
      </c>
      <c r="E141" s="347" t="s">
        <v>20</v>
      </c>
      <c r="F141" s="347" t="s">
        <v>15</v>
      </c>
      <c r="G141" s="354" t="s">
        <v>349</v>
      </c>
      <c r="H141" s="302">
        <v>4000</v>
      </c>
      <c r="I141" s="302"/>
      <c r="J141" s="302">
        <v>4101.6000000000004</v>
      </c>
      <c r="K141" s="324">
        <v>4000</v>
      </c>
      <c r="L141" s="324"/>
      <c r="M141" s="319">
        <f>SUM(N141:O141)</f>
        <v>0</v>
      </c>
      <c r="N141" s="324"/>
      <c r="O141" s="324"/>
      <c r="P141" s="134">
        <v>5900</v>
      </c>
      <c r="Q141" s="319"/>
      <c r="R141" s="325">
        <v>4200</v>
      </c>
      <c r="S141" s="324"/>
      <c r="T141" s="324"/>
      <c r="U141" s="134">
        <v>4000</v>
      </c>
      <c r="V141" s="319"/>
      <c r="W141" s="324"/>
      <c r="X141" s="324"/>
      <c r="Y141" s="379">
        <v>4000</v>
      </c>
      <c r="Z141" s="324"/>
      <c r="AA141" s="324"/>
      <c r="AB141" s="124"/>
      <c r="AC141" s="234">
        <v>900</v>
      </c>
    </row>
    <row r="142" spans="1:29" ht="30" hidden="1" customHeight="1" x14ac:dyDescent="0.25">
      <c r="B142" s="312" t="s">
        <v>490</v>
      </c>
      <c r="C142" s="392"/>
      <c r="D142" s="146"/>
      <c r="E142" s="146"/>
      <c r="F142" s="146"/>
      <c r="G142" s="147" t="s">
        <v>61</v>
      </c>
      <c r="H142" s="148">
        <f>SUM(H143:H161)</f>
        <v>62853</v>
      </c>
      <c r="I142" s="148">
        <f>SUM(I143:I161)</f>
        <v>0</v>
      </c>
      <c r="J142" s="148">
        <f t="shared" ref="J142:O142" si="43">SUM(J143+J145+J146+J147+J148+J149+J158+J159+J160+J161)</f>
        <v>67741</v>
      </c>
      <c r="K142" s="148">
        <f t="shared" si="43"/>
        <v>41427.599999999999</v>
      </c>
      <c r="L142" s="148">
        <f t="shared" si="43"/>
        <v>0</v>
      </c>
      <c r="M142" s="148">
        <f t="shared" si="43"/>
        <v>53617.9</v>
      </c>
      <c r="N142" s="148">
        <f t="shared" si="43"/>
        <v>53617.9</v>
      </c>
      <c r="O142" s="148">
        <f t="shared" si="43"/>
        <v>0</v>
      </c>
      <c r="P142" s="148">
        <f>SUM(P143+P145+P146+P147+P148+P149+P158+P159+P160+P161)</f>
        <v>97087.7</v>
      </c>
      <c r="Q142" s="148">
        <f t="shared" ref="Q142:AA142" si="44">SUM(Q143+Q145+Q146+Q147+Q148+Q149+Q158+Q159+Q160+Q161)</f>
        <v>43093.7</v>
      </c>
      <c r="R142" s="148">
        <f t="shared" si="44"/>
        <v>73076.399999999994</v>
      </c>
      <c r="S142" s="148">
        <f t="shared" si="44"/>
        <v>43093.7</v>
      </c>
      <c r="T142" s="148">
        <f t="shared" si="44"/>
        <v>0</v>
      </c>
      <c r="U142" s="148">
        <f t="shared" si="44"/>
        <v>57521.4</v>
      </c>
      <c r="V142" s="148">
        <f t="shared" si="44"/>
        <v>0</v>
      </c>
      <c r="W142" s="148">
        <f t="shared" si="44"/>
        <v>37288</v>
      </c>
      <c r="X142" s="148">
        <f t="shared" si="44"/>
        <v>0</v>
      </c>
      <c r="Y142" s="148">
        <f t="shared" si="44"/>
        <v>46861.4</v>
      </c>
      <c r="Z142" s="148">
        <f t="shared" si="44"/>
        <v>9047.2999999999993</v>
      </c>
      <c r="AA142" s="148">
        <f t="shared" si="44"/>
        <v>0</v>
      </c>
      <c r="AB142" s="209">
        <f>SUM(AB143:AB160)</f>
        <v>0</v>
      </c>
      <c r="AC142" s="233">
        <f>SUM(AC143:AC160)</f>
        <v>44800</v>
      </c>
    </row>
    <row r="143" spans="1:29" ht="68.25" hidden="1" customHeight="1" x14ac:dyDescent="0.25">
      <c r="B143" s="349" t="s">
        <v>491</v>
      </c>
      <c r="C143" s="348"/>
      <c r="D143" s="347" t="s">
        <v>9</v>
      </c>
      <c r="E143" s="347" t="s">
        <v>12</v>
      </c>
      <c r="F143" s="347" t="s">
        <v>21</v>
      </c>
      <c r="G143" s="354" t="s">
        <v>48</v>
      </c>
      <c r="H143" s="302">
        <v>35049.300000000003</v>
      </c>
      <c r="I143" s="302"/>
      <c r="J143" s="302">
        <v>33331.300000000003</v>
      </c>
      <c r="K143" s="324">
        <v>33230.6</v>
      </c>
      <c r="L143" s="324"/>
      <c r="M143" s="319">
        <f t="shared" ref="M143:M148" si="45">SUM(N143:O143)</f>
        <v>33346.5</v>
      </c>
      <c r="N143" s="133">
        <v>33346.5</v>
      </c>
      <c r="O143" s="133"/>
      <c r="P143" s="134">
        <v>37952.1</v>
      </c>
      <c r="Q143" s="319">
        <f t="shared" ref="Q143:Q148" si="46">SUM(S143:T143)</f>
        <v>34896.699999999997</v>
      </c>
      <c r="R143" s="325">
        <v>37952.1</v>
      </c>
      <c r="S143" s="324">
        <v>34896.699999999997</v>
      </c>
      <c r="T143" s="324"/>
      <c r="U143" s="134">
        <v>37952.1</v>
      </c>
      <c r="V143" s="319"/>
      <c r="W143" s="324"/>
      <c r="X143" s="324"/>
      <c r="Y143" s="134">
        <v>37952.1</v>
      </c>
      <c r="Z143" s="302"/>
      <c r="AA143" s="324"/>
      <c r="AB143" s="124"/>
      <c r="AC143" s="234">
        <v>37000</v>
      </c>
    </row>
    <row r="144" spans="1:29" ht="46.5" hidden="1" customHeight="1" x14ac:dyDescent="0.25">
      <c r="B144" s="349" t="s">
        <v>492</v>
      </c>
      <c r="C144" s="348"/>
      <c r="D144" s="347" t="s">
        <v>9</v>
      </c>
      <c r="E144" s="347" t="s">
        <v>12</v>
      </c>
      <c r="F144" s="347" t="s">
        <v>21</v>
      </c>
      <c r="G144" s="354" t="s">
        <v>48</v>
      </c>
      <c r="H144" s="302"/>
      <c r="I144" s="302"/>
      <c r="J144" s="302"/>
      <c r="K144" s="324">
        <v>714</v>
      </c>
      <c r="L144" s="324"/>
      <c r="M144" s="319">
        <f t="shared" si="45"/>
        <v>598.1</v>
      </c>
      <c r="N144" s="133">
        <v>598.1</v>
      </c>
      <c r="O144" s="133"/>
      <c r="P144" s="134"/>
      <c r="Q144" s="319">
        <f t="shared" si="46"/>
        <v>0</v>
      </c>
      <c r="R144" s="325"/>
      <c r="S144" s="324"/>
      <c r="T144" s="324"/>
      <c r="U144" s="134"/>
      <c r="V144" s="319"/>
      <c r="W144" s="324"/>
      <c r="X144" s="324"/>
      <c r="Y144" s="134"/>
      <c r="Z144" s="302"/>
      <c r="AA144" s="324"/>
      <c r="AB144" s="124"/>
      <c r="AC144" s="234"/>
    </row>
    <row r="145" spans="2:29" s="1" customFormat="1" ht="73.5" hidden="1" customHeight="1" x14ac:dyDescent="0.25">
      <c r="B145" s="349" t="s">
        <v>493</v>
      </c>
      <c r="C145" s="348"/>
      <c r="D145" s="347" t="s">
        <v>9</v>
      </c>
      <c r="E145" s="347" t="s">
        <v>12</v>
      </c>
      <c r="F145" s="347" t="s">
        <v>21</v>
      </c>
      <c r="G145" s="354" t="s">
        <v>62</v>
      </c>
      <c r="H145" s="302">
        <v>406.2</v>
      </c>
      <c r="I145" s="302"/>
      <c r="J145" s="302">
        <v>418.8</v>
      </c>
      <c r="K145" s="324">
        <v>843</v>
      </c>
      <c r="L145" s="324"/>
      <c r="M145" s="319">
        <f t="shared" si="45"/>
        <v>843</v>
      </c>
      <c r="N145" s="133">
        <v>843</v>
      </c>
      <c r="O145" s="133"/>
      <c r="P145" s="134">
        <v>925</v>
      </c>
      <c r="Q145" s="319">
        <f t="shared" si="46"/>
        <v>843</v>
      </c>
      <c r="R145" s="325">
        <v>650</v>
      </c>
      <c r="S145" s="324">
        <v>843</v>
      </c>
      <c r="T145" s="324"/>
      <c r="U145" s="134">
        <v>925</v>
      </c>
      <c r="V145" s="319"/>
      <c r="W145" s="324"/>
      <c r="X145" s="324"/>
      <c r="Y145" s="134">
        <v>925</v>
      </c>
      <c r="Z145" s="302"/>
      <c r="AA145" s="324"/>
      <c r="AB145" s="124"/>
      <c r="AC145" s="234"/>
    </row>
    <row r="146" spans="2:29" s="1" customFormat="1" ht="73.5" hidden="1" customHeight="1" x14ac:dyDescent="0.25">
      <c r="B146" s="349" t="s">
        <v>494</v>
      </c>
      <c r="C146" s="348"/>
      <c r="D146" s="347" t="s">
        <v>9</v>
      </c>
      <c r="E146" s="347" t="s">
        <v>12</v>
      </c>
      <c r="F146" s="347" t="s">
        <v>21</v>
      </c>
      <c r="G146" s="354" t="s">
        <v>62</v>
      </c>
      <c r="H146" s="302">
        <v>377</v>
      </c>
      <c r="I146" s="302"/>
      <c r="J146" s="302">
        <v>355.8</v>
      </c>
      <c r="K146" s="324">
        <v>843</v>
      </c>
      <c r="L146" s="324"/>
      <c r="M146" s="319">
        <f t="shared" si="45"/>
        <v>843</v>
      </c>
      <c r="N146" s="133">
        <v>843</v>
      </c>
      <c r="O146" s="133"/>
      <c r="P146" s="134">
        <v>425.3</v>
      </c>
      <c r="Q146" s="319">
        <f t="shared" si="46"/>
        <v>843</v>
      </c>
      <c r="R146" s="325">
        <v>425.3</v>
      </c>
      <c r="S146" s="324">
        <v>843</v>
      </c>
      <c r="T146" s="324"/>
      <c r="U146" s="134">
        <v>425.3</v>
      </c>
      <c r="V146" s="319"/>
      <c r="W146" s="324"/>
      <c r="X146" s="324"/>
      <c r="Y146" s="134">
        <v>425.3</v>
      </c>
      <c r="Z146" s="302"/>
      <c r="AA146" s="324"/>
      <c r="AB146" s="124"/>
      <c r="AC146" s="234"/>
    </row>
    <row r="147" spans="2:29" s="1" customFormat="1" ht="60" hidden="1" customHeight="1" x14ac:dyDescent="0.25">
      <c r="B147" s="349" t="s">
        <v>600</v>
      </c>
      <c r="C147" s="348"/>
      <c r="D147" s="347" t="s">
        <v>9</v>
      </c>
      <c r="E147" s="347" t="s">
        <v>11</v>
      </c>
      <c r="F147" s="347" t="s">
        <v>17</v>
      </c>
      <c r="G147" s="354" t="s">
        <v>62</v>
      </c>
      <c r="H147" s="302">
        <v>807.5</v>
      </c>
      <c r="I147" s="302"/>
      <c r="J147" s="302">
        <v>807.5</v>
      </c>
      <c r="K147" s="324">
        <v>511</v>
      </c>
      <c r="L147" s="324"/>
      <c r="M147" s="319">
        <f t="shared" si="45"/>
        <v>511</v>
      </c>
      <c r="N147" s="133">
        <v>511</v>
      </c>
      <c r="O147" s="133"/>
      <c r="P147" s="134">
        <v>1149</v>
      </c>
      <c r="Q147" s="319">
        <f t="shared" si="46"/>
        <v>511</v>
      </c>
      <c r="R147" s="325">
        <v>1149</v>
      </c>
      <c r="S147" s="324">
        <v>511</v>
      </c>
      <c r="T147" s="324"/>
      <c r="U147" s="134">
        <v>1149</v>
      </c>
      <c r="V147" s="319"/>
      <c r="W147" s="325"/>
      <c r="X147" s="324"/>
      <c r="Y147" s="134">
        <v>1149</v>
      </c>
      <c r="Z147" s="325"/>
      <c r="AA147" s="324"/>
      <c r="AB147" s="124"/>
      <c r="AC147" s="234"/>
    </row>
    <row r="148" spans="2:29" s="1" customFormat="1" ht="114" hidden="1" customHeight="1" x14ac:dyDescent="0.25">
      <c r="B148" s="348" t="s">
        <v>561</v>
      </c>
      <c r="C148" s="348"/>
      <c r="D148" s="347" t="s">
        <v>9</v>
      </c>
      <c r="E148" s="347" t="s">
        <v>12</v>
      </c>
      <c r="F148" s="347" t="s">
        <v>21</v>
      </c>
      <c r="G148" s="354" t="s">
        <v>240</v>
      </c>
      <c r="H148" s="302">
        <v>3820.1</v>
      </c>
      <c r="I148" s="302"/>
      <c r="J148" s="302">
        <v>5292.1</v>
      </c>
      <c r="K148" s="324">
        <v>5000</v>
      </c>
      <c r="L148" s="324"/>
      <c r="M148" s="319">
        <f t="shared" si="45"/>
        <v>15361.4</v>
      </c>
      <c r="N148" s="133">
        <v>15361.4</v>
      </c>
      <c r="O148" s="133"/>
      <c r="P148" s="134">
        <v>5302.1</v>
      </c>
      <c r="Q148" s="319">
        <f t="shared" si="46"/>
        <v>5000</v>
      </c>
      <c r="R148" s="325">
        <v>5000</v>
      </c>
      <c r="S148" s="324">
        <v>5000</v>
      </c>
      <c r="T148" s="324"/>
      <c r="U148" s="134">
        <v>4820</v>
      </c>
      <c r="V148" s="319"/>
      <c r="W148" s="324">
        <v>4820</v>
      </c>
      <c r="X148" s="324"/>
      <c r="Y148" s="379">
        <v>4460</v>
      </c>
      <c r="Z148" s="133">
        <v>4460</v>
      </c>
      <c r="AA148" s="324"/>
      <c r="AB148" s="124"/>
      <c r="AC148" s="234">
        <v>3800</v>
      </c>
    </row>
    <row r="149" spans="2:29" s="1" customFormat="1" ht="58.5" hidden="1" customHeight="1" x14ac:dyDescent="0.3">
      <c r="B149" s="510" t="s">
        <v>562</v>
      </c>
      <c r="C149" s="510"/>
      <c r="D149" s="511"/>
      <c r="E149" s="511"/>
      <c r="F149" s="511"/>
      <c r="G149" s="512" t="s">
        <v>466</v>
      </c>
      <c r="H149" s="513"/>
      <c r="I149" s="513"/>
      <c r="J149" s="522">
        <f t="shared" ref="J149:O149" si="47">SUM(J150+J151+J152+J153+J154+J155+J156+J157)</f>
        <v>12124.5</v>
      </c>
      <c r="K149" s="522">
        <f t="shared" si="47"/>
        <v>0</v>
      </c>
      <c r="L149" s="522">
        <f t="shared" si="47"/>
        <v>0</v>
      </c>
      <c r="M149" s="522">
        <f t="shared" si="47"/>
        <v>0</v>
      </c>
      <c r="N149" s="522">
        <f t="shared" si="47"/>
        <v>0</v>
      </c>
      <c r="O149" s="522">
        <f t="shared" si="47"/>
        <v>0</v>
      </c>
      <c r="P149" s="522">
        <f>SUM(P150+P151+P152+P153+P154+P155+P156+P157)</f>
        <v>31891.3</v>
      </c>
      <c r="Q149" s="522">
        <f t="shared" ref="Q149:AA149" si="48">SUM(Q150+Q151+Q152+Q153+Q154+Q155+Q156+Q157)</f>
        <v>0</v>
      </c>
      <c r="R149" s="522">
        <f t="shared" si="48"/>
        <v>12500</v>
      </c>
      <c r="S149" s="522">
        <f t="shared" si="48"/>
        <v>0</v>
      </c>
      <c r="T149" s="522">
        <f t="shared" si="48"/>
        <v>0</v>
      </c>
      <c r="U149" s="522">
        <f t="shared" si="48"/>
        <v>0</v>
      </c>
      <c r="V149" s="522">
        <f t="shared" si="48"/>
        <v>0</v>
      </c>
      <c r="W149" s="522">
        <f t="shared" si="48"/>
        <v>20218</v>
      </c>
      <c r="X149" s="522">
        <f t="shared" si="48"/>
        <v>0</v>
      </c>
      <c r="Y149" s="522">
        <f t="shared" si="48"/>
        <v>0</v>
      </c>
      <c r="Z149" s="522">
        <f t="shared" si="48"/>
        <v>2637.3</v>
      </c>
      <c r="AA149" s="522">
        <f t="shared" si="48"/>
        <v>0</v>
      </c>
      <c r="AB149" s="124"/>
      <c r="AC149" s="234"/>
    </row>
    <row r="150" spans="2:29" s="1" customFormat="1" ht="48.75" hidden="1" customHeight="1" x14ac:dyDescent="0.25">
      <c r="B150" s="348" t="s">
        <v>564</v>
      </c>
      <c r="C150" s="348"/>
      <c r="D150" s="347"/>
      <c r="E150" s="347"/>
      <c r="F150" s="347"/>
      <c r="G150" s="350" t="s">
        <v>466</v>
      </c>
      <c r="H150" s="302"/>
      <c r="I150" s="302"/>
      <c r="J150" s="133">
        <v>0</v>
      </c>
      <c r="K150" s="324"/>
      <c r="L150" s="324"/>
      <c r="M150" s="319"/>
      <c r="N150" s="133"/>
      <c r="O150" s="133"/>
      <c r="P150" s="517">
        <v>5500</v>
      </c>
      <c r="Q150" s="319">
        <f>SUM(S150:T150)</f>
        <v>0</v>
      </c>
      <c r="R150" s="325">
        <v>0</v>
      </c>
      <c r="S150" s="133"/>
      <c r="T150" s="133"/>
      <c r="U150" s="134">
        <v>0</v>
      </c>
      <c r="V150" s="319"/>
      <c r="W150" s="133">
        <v>5500</v>
      </c>
      <c r="X150" s="324"/>
      <c r="Y150" s="134">
        <v>0</v>
      </c>
      <c r="Z150" s="133">
        <v>0</v>
      </c>
      <c r="AA150" s="324"/>
      <c r="AB150" s="124"/>
      <c r="AC150" s="234"/>
    </row>
    <row r="151" spans="2:29" s="1" customFormat="1" ht="45" hidden="1" customHeight="1" x14ac:dyDescent="0.25">
      <c r="B151" s="348" t="s">
        <v>612</v>
      </c>
      <c r="C151" s="348"/>
      <c r="D151" s="347"/>
      <c r="E151" s="347"/>
      <c r="F151" s="347"/>
      <c r="G151" s="350" t="s">
        <v>495</v>
      </c>
      <c r="H151" s="302">
        <v>3000</v>
      </c>
      <c r="I151" s="302"/>
      <c r="J151" s="133">
        <v>0</v>
      </c>
      <c r="K151" s="324"/>
      <c r="L151" s="324"/>
      <c r="M151" s="319"/>
      <c r="N151" s="133"/>
      <c r="O151" s="133"/>
      <c r="P151" s="379">
        <v>2364</v>
      </c>
      <c r="Q151" s="319">
        <f>SUM(S151:T151)</f>
        <v>0</v>
      </c>
      <c r="R151" s="325">
        <v>2300</v>
      </c>
      <c r="S151" s="133"/>
      <c r="T151" s="133"/>
      <c r="U151" s="134">
        <v>0</v>
      </c>
      <c r="V151" s="319"/>
      <c r="W151" s="133">
        <v>0</v>
      </c>
      <c r="X151" s="324"/>
      <c r="Y151" s="134">
        <v>0</v>
      </c>
      <c r="Z151" s="133">
        <v>0</v>
      </c>
      <c r="AA151" s="324"/>
      <c r="AB151" s="124"/>
      <c r="AC151" s="234"/>
    </row>
    <row r="152" spans="2:29" s="1" customFormat="1" ht="47.25" hidden="1" customHeight="1" x14ac:dyDescent="0.25">
      <c r="B152" s="348" t="s">
        <v>563</v>
      </c>
      <c r="C152" s="348"/>
      <c r="D152" s="347" t="s">
        <v>9</v>
      </c>
      <c r="E152" s="347" t="s">
        <v>12</v>
      </c>
      <c r="F152" s="347" t="s">
        <v>21</v>
      </c>
      <c r="G152" s="350" t="s">
        <v>495</v>
      </c>
      <c r="H152" s="302">
        <v>2500</v>
      </c>
      <c r="I152" s="302"/>
      <c r="J152" s="133">
        <v>11802.5</v>
      </c>
      <c r="K152" s="324"/>
      <c r="L152" s="324"/>
      <c r="M152" s="319">
        <f>SUM(N152:O152)</f>
        <v>0</v>
      </c>
      <c r="N152" s="133"/>
      <c r="O152" s="133"/>
      <c r="P152" s="379">
        <v>500</v>
      </c>
      <c r="Q152" s="319"/>
      <c r="R152" s="325">
        <v>4500</v>
      </c>
      <c r="S152" s="324"/>
      <c r="T152" s="133"/>
      <c r="U152" s="134">
        <v>0</v>
      </c>
      <c r="V152" s="319"/>
      <c r="W152" s="324">
        <v>0</v>
      </c>
      <c r="X152" s="324"/>
      <c r="Y152" s="379">
        <v>0</v>
      </c>
      <c r="Z152" s="133">
        <v>0</v>
      </c>
      <c r="AA152" s="324"/>
      <c r="AB152" s="124"/>
      <c r="AC152" s="234">
        <v>500</v>
      </c>
    </row>
    <row r="153" spans="2:29" s="1" customFormat="1" ht="47.25" hidden="1" customHeight="1" x14ac:dyDescent="0.25">
      <c r="B153" s="348" t="s">
        <v>607</v>
      </c>
      <c r="C153" s="348"/>
      <c r="D153" s="347" t="s">
        <v>9</v>
      </c>
      <c r="E153" s="347" t="s">
        <v>12</v>
      </c>
      <c r="F153" s="347" t="s">
        <v>21</v>
      </c>
      <c r="G153" s="350" t="s">
        <v>495</v>
      </c>
      <c r="H153" s="302">
        <v>2500</v>
      </c>
      <c r="I153" s="302"/>
      <c r="J153" s="133">
        <v>322</v>
      </c>
      <c r="K153" s="324"/>
      <c r="L153" s="324"/>
      <c r="M153" s="319">
        <f>SUM(N153:O153)</f>
        <v>0</v>
      </c>
      <c r="N153" s="133"/>
      <c r="O153" s="133"/>
      <c r="P153" s="379">
        <v>841</v>
      </c>
      <c r="Q153" s="319"/>
      <c r="R153" s="325">
        <v>500</v>
      </c>
      <c r="S153" s="324"/>
      <c r="T153" s="133"/>
      <c r="U153" s="134">
        <v>0</v>
      </c>
      <c r="V153" s="319"/>
      <c r="W153" s="324">
        <v>0</v>
      </c>
      <c r="X153" s="324"/>
      <c r="Y153" s="379">
        <v>0</v>
      </c>
      <c r="Z153" s="133">
        <v>0</v>
      </c>
      <c r="AA153" s="324"/>
      <c r="AB153" s="124"/>
      <c r="AC153" s="234">
        <v>500</v>
      </c>
    </row>
    <row r="154" spans="2:29" s="1" customFormat="1" ht="47.25" hidden="1" customHeight="1" x14ac:dyDescent="0.25">
      <c r="B154" s="348" t="s">
        <v>606</v>
      </c>
      <c r="C154" s="348"/>
      <c r="D154" s="347"/>
      <c r="E154" s="347"/>
      <c r="F154" s="347"/>
      <c r="G154" s="350"/>
      <c r="H154" s="302"/>
      <c r="I154" s="302"/>
      <c r="J154" s="133">
        <v>0</v>
      </c>
      <c r="K154" s="324"/>
      <c r="L154" s="324"/>
      <c r="M154" s="319"/>
      <c r="N154" s="133"/>
      <c r="O154" s="133"/>
      <c r="P154" s="379">
        <v>9196</v>
      </c>
      <c r="Q154" s="319"/>
      <c r="R154" s="325">
        <v>200</v>
      </c>
      <c r="S154" s="324"/>
      <c r="T154" s="133"/>
      <c r="U154" s="134">
        <v>0</v>
      </c>
      <c r="V154" s="319"/>
      <c r="W154" s="324">
        <v>8996</v>
      </c>
      <c r="X154" s="324"/>
      <c r="Y154" s="379">
        <v>0</v>
      </c>
      <c r="Z154" s="133">
        <v>0</v>
      </c>
      <c r="AA154" s="324"/>
      <c r="AB154" s="124"/>
      <c r="AC154" s="234"/>
    </row>
    <row r="155" spans="2:29" s="1" customFormat="1" ht="47.25" hidden="1" customHeight="1" x14ac:dyDescent="0.25">
      <c r="B155" s="348" t="s">
        <v>599</v>
      </c>
      <c r="C155" s="348"/>
      <c r="D155" s="347" t="s">
        <v>9</v>
      </c>
      <c r="E155" s="347" t="s">
        <v>12</v>
      </c>
      <c r="F155" s="347" t="s">
        <v>21</v>
      </c>
      <c r="G155" s="350" t="s">
        <v>495</v>
      </c>
      <c r="H155" s="302">
        <v>2500</v>
      </c>
      <c r="I155" s="302"/>
      <c r="J155" s="133">
        <v>0</v>
      </c>
      <c r="K155" s="324"/>
      <c r="L155" s="324"/>
      <c r="M155" s="319">
        <f>SUM(N155:O155)</f>
        <v>0</v>
      </c>
      <c r="N155" s="133"/>
      <c r="O155" s="133"/>
      <c r="P155" s="379">
        <v>2222</v>
      </c>
      <c r="Q155" s="319"/>
      <c r="R155" s="325">
        <v>0</v>
      </c>
      <c r="S155" s="324"/>
      <c r="T155" s="133"/>
      <c r="U155" s="134">
        <v>0</v>
      </c>
      <c r="V155" s="319"/>
      <c r="W155" s="324">
        <v>2222</v>
      </c>
      <c r="X155" s="324"/>
      <c r="Y155" s="379">
        <v>0</v>
      </c>
      <c r="Z155" s="133">
        <v>0</v>
      </c>
      <c r="AA155" s="324"/>
      <c r="AB155" s="124"/>
      <c r="AC155" s="234">
        <v>500</v>
      </c>
    </row>
    <row r="156" spans="2:29" s="1" customFormat="1" ht="47.25" hidden="1" customHeight="1" x14ac:dyDescent="0.25">
      <c r="B156" s="348" t="s">
        <v>565</v>
      </c>
      <c r="C156" s="348"/>
      <c r="D156" s="347" t="s">
        <v>9</v>
      </c>
      <c r="E156" s="347" t="s">
        <v>12</v>
      </c>
      <c r="F156" s="347" t="s">
        <v>21</v>
      </c>
      <c r="G156" s="350" t="s">
        <v>495</v>
      </c>
      <c r="H156" s="302">
        <v>2500</v>
      </c>
      <c r="I156" s="302"/>
      <c r="J156" s="133">
        <v>0</v>
      </c>
      <c r="K156" s="324"/>
      <c r="L156" s="324"/>
      <c r="M156" s="319">
        <f>SUM(N156:O156)</f>
        <v>0</v>
      </c>
      <c r="N156" s="133"/>
      <c r="O156" s="133"/>
      <c r="P156" s="379">
        <v>1631</v>
      </c>
      <c r="Q156" s="319"/>
      <c r="R156" s="325">
        <v>1500</v>
      </c>
      <c r="S156" s="324"/>
      <c r="T156" s="133"/>
      <c r="U156" s="134">
        <v>0</v>
      </c>
      <c r="V156" s="319"/>
      <c r="W156" s="324">
        <v>0</v>
      </c>
      <c r="X156" s="324"/>
      <c r="Y156" s="379">
        <v>0</v>
      </c>
      <c r="Z156" s="133">
        <v>0</v>
      </c>
      <c r="AA156" s="324"/>
      <c r="AB156" s="124"/>
      <c r="AC156" s="234">
        <v>500</v>
      </c>
    </row>
    <row r="157" spans="2:29" s="1" customFormat="1" ht="47.25" hidden="1" customHeight="1" x14ac:dyDescent="0.25">
      <c r="B157" s="348" t="s">
        <v>498</v>
      </c>
      <c r="C157" s="348"/>
      <c r="D157" s="347" t="s">
        <v>9</v>
      </c>
      <c r="E157" s="347" t="s">
        <v>13</v>
      </c>
      <c r="F157" s="347" t="s">
        <v>7</v>
      </c>
      <c r="G157" s="354" t="s">
        <v>240</v>
      </c>
      <c r="H157" s="302"/>
      <c r="I157" s="302"/>
      <c r="J157" s="133">
        <v>0</v>
      </c>
      <c r="K157" s="324"/>
      <c r="L157" s="324"/>
      <c r="M157" s="319"/>
      <c r="N157" s="133"/>
      <c r="O157" s="133"/>
      <c r="P157" s="379">
        <v>9637.2999999999993</v>
      </c>
      <c r="Q157" s="319"/>
      <c r="R157" s="325">
        <v>3500</v>
      </c>
      <c r="S157" s="324"/>
      <c r="T157" s="324"/>
      <c r="U157" s="134">
        <v>0</v>
      </c>
      <c r="V157" s="319"/>
      <c r="W157" s="324">
        <v>3500</v>
      </c>
      <c r="X157" s="324"/>
      <c r="Y157" s="379">
        <v>0</v>
      </c>
      <c r="Z157" s="133">
        <v>2637.3</v>
      </c>
      <c r="AA157" s="324"/>
      <c r="AB157" s="124"/>
      <c r="AC157" s="234"/>
    </row>
    <row r="158" spans="2:29" s="1" customFormat="1" ht="51" hidden="1" customHeight="1" x14ac:dyDescent="0.25">
      <c r="B158" s="348" t="s">
        <v>560</v>
      </c>
      <c r="C158" s="348"/>
      <c r="D158" s="347" t="s">
        <v>9</v>
      </c>
      <c r="E158" s="347" t="s">
        <v>11</v>
      </c>
      <c r="F158" s="347" t="s">
        <v>16</v>
      </c>
      <c r="G158" s="354" t="s">
        <v>240</v>
      </c>
      <c r="H158" s="302"/>
      <c r="I158" s="302"/>
      <c r="J158" s="302">
        <v>68.5</v>
      </c>
      <c r="K158" s="324"/>
      <c r="L158" s="324"/>
      <c r="M158" s="319">
        <f>SUM(N158:O158)</f>
        <v>1013</v>
      </c>
      <c r="N158" s="133">
        <v>1013</v>
      </c>
      <c r="O158" s="133"/>
      <c r="P158" s="134">
        <v>442.9</v>
      </c>
      <c r="Q158" s="319">
        <f>SUM(S158:T158)</f>
        <v>0</v>
      </c>
      <c r="R158" s="325">
        <v>400</v>
      </c>
      <c r="S158" s="324"/>
      <c r="T158" s="324"/>
      <c r="U158" s="134">
        <v>400</v>
      </c>
      <c r="V158" s="319"/>
      <c r="W158" s="324">
        <v>400</v>
      </c>
      <c r="X158" s="324"/>
      <c r="Y158" s="379">
        <v>0</v>
      </c>
      <c r="Z158" s="133">
        <v>0</v>
      </c>
      <c r="AA158" s="324"/>
      <c r="AB158" s="124"/>
      <c r="AC158" s="234"/>
    </row>
    <row r="159" spans="2:29" s="1" customFormat="1" ht="51" hidden="1" customHeight="1" x14ac:dyDescent="0.25">
      <c r="B159" s="348" t="s">
        <v>496</v>
      </c>
      <c r="C159" s="348"/>
      <c r="D159" s="347" t="s">
        <v>462</v>
      </c>
      <c r="E159" s="347" t="s">
        <v>7</v>
      </c>
      <c r="F159" s="347" t="s">
        <v>8</v>
      </c>
      <c r="G159" s="354" t="s">
        <v>240</v>
      </c>
      <c r="H159" s="302"/>
      <c r="I159" s="302"/>
      <c r="J159" s="302">
        <v>0</v>
      </c>
      <c r="K159" s="324"/>
      <c r="L159" s="324"/>
      <c r="M159" s="319"/>
      <c r="N159" s="133"/>
      <c r="O159" s="133"/>
      <c r="P159" s="134">
        <v>6000</v>
      </c>
      <c r="Q159" s="319"/>
      <c r="R159" s="325">
        <v>2000</v>
      </c>
      <c r="S159" s="324"/>
      <c r="T159" s="324"/>
      <c r="U159" s="134">
        <v>0</v>
      </c>
      <c r="V159" s="319"/>
      <c r="W159" s="324">
        <v>0</v>
      </c>
      <c r="X159" s="324"/>
      <c r="Y159" s="379">
        <v>0</v>
      </c>
      <c r="Z159" s="133">
        <v>0</v>
      </c>
      <c r="AA159" s="324"/>
      <c r="AB159" s="124"/>
      <c r="AC159" s="234"/>
    </row>
    <row r="160" spans="2:29" s="1" customFormat="1" ht="53.25" hidden="1" customHeight="1" x14ac:dyDescent="0.25">
      <c r="B160" s="348" t="s">
        <v>497</v>
      </c>
      <c r="C160" s="348"/>
      <c r="D160" s="347" t="s">
        <v>9</v>
      </c>
      <c r="E160" s="347" t="s">
        <v>11</v>
      </c>
      <c r="F160" s="347" t="s">
        <v>14</v>
      </c>
      <c r="G160" s="354" t="s">
        <v>240</v>
      </c>
      <c r="H160" s="302">
        <v>2392.9</v>
      </c>
      <c r="I160" s="302"/>
      <c r="J160" s="302">
        <v>3540</v>
      </c>
      <c r="K160" s="324">
        <v>1000</v>
      </c>
      <c r="L160" s="324"/>
      <c r="M160" s="319">
        <f>SUM(N160:O160)</f>
        <v>1700</v>
      </c>
      <c r="N160" s="133">
        <v>1700</v>
      </c>
      <c r="O160" s="133"/>
      <c r="P160" s="134">
        <v>3000</v>
      </c>
      <c r="Q160" s="319">
        <f>SUM(S160:T160)</f>
        <v>1000</v>
      </c>
      <c r="R160" s="325">
        <v>3000</v>
      </c>
      <c r="S160" s="324">
        <v>1000</v>
      </c>
      <c r="T160" s="324"/>
      <c r="U160" s="134">
        <v>1850</v>
      </c>
      <c r="V160" s="319"/>
      <c r="W160" s="324">
        <v>1850</v>
      </c>
      <c r="X160" s="324"/>
      <c r="Y160" s="379">
        <v>1950</v>
      </c>
      <c r="Z160" s="133">
        <v>1950</v>
      </c>
      <c r="AA160" s="324"/>
      <c r="AB160" s="124"/>
      <c r="AC160" s="234">
        <v>2000</v>
      </c>
    </row>
    <row r="161" spans="1:260" ht="69" hidden="1" customHeight="1" x14ac:dyDescent="0.25">
      <c r="B161" s="348" t="s">
        <v>499</v>
      </c>
      <c r="C161" s="348"/>
      <c r="D161" s="347" t="s">
        <v>462</v>
      </c>
      <c r="E161" s="347" t="s">
        <v>13</v>
      </c>
      <c r="F161" s="347" t="s">
        <v>12</v>
      </c>
      <c r="G161" s="354" t="s">
        <v>240</v>
      </c>
      <c r="H161" s="302">
        <v>7000</v>
      </c>
      <c r="I161" s="302"/>
      <c r="J161" s="302">
        <v>11802.5</v>
      </c>
      <c r="K161" s="324"/>
      <c r="L161" s="324"/>
      <c r="M161" s="319"/>
      <c r="N161" s="133"/>
      <c r="O161" s="133"/>
      <c r="P161" s="134">
        <v>10000</v>
      </c>
      <c r="Q161" s="319"/>
      <c r="R161" s="325">
        <v>10000</v>
      </c>
      <c r="S161" s="324"/>
      <c r="T161" s="324"/>
      <c r="U161" s="134">
        <v>10000</v>
      </c>
      <c r="V161" s="319"/>
      <c r="W161" s="324">
        <v>10000</v>
      </c>
      <c r="X161" s="324"/>
      <c r="Y161" s="379">
        <v>0</v>
      </c>
      <c r="Z161" s="133">
        <v>0</v>
      </c>
      <c r="AA161" s="324"/>
      <c r="AB161" s="124"/>
      <c r="AC161" s="234"/>
    </row>
    <row r="162" spans="1:260" ht="39.75" hidden="1" customHeight="1" x14ac:dyDescent="0.25">
      <c r="B162" s="312" t="s">
        <v>32</v>
      </c>
      <c r="C162" s="392"/>
      <c r="D162" s="146"/>
      <c r="E162" s="146"/>
      <c r="F162" s="146"/>
      <c r="G162" s="147" t="s">
        <v>63</v>
      </c>
      <c r="H162" s="148">
        <f t="shared" ref="H162:AB162" si="49">SUM(H163+H168+H173+H184+H187)</f>
        <v>371923.7</v>
      </c>
      <c r="I162" s="148">
        <f t="shared" si="49"/>
        <v>0</v>
      </c>
      <c r="J162" s="148">
        <f t="shared" si="49"/>
        <v>723058.9</v>
      </c>
      <c r="K162" s="148">
        <f t="shared" si="49"/>
        <v>5113</v>
      </c>
      <c r="L162" s="148">
        <f t="shared" si="49"/>
        <v>55602.200000000004</v>
      </c>
      <c r="M162" s="148">
        <f t="shared" si="49"/>
        <v>338093.99999999994</v>
      </c>
      <c r="N162" s="148">
        <f t="shared" si="49"/>
        <v>37371.300000000003</v>
      </c>
      <c r="O162" s="148">
        <f t="shared" si="49"/>
        <v>300722.7</v>
      </c>
      <c r="P162" s="148">
        <f t="shared" si="49"/>
        <v>119904.3</v>
      </c>
      <c r="Q162" s="148">
        <f t="shared" si="49"/>
        <v>11400.7</v>
      </c>
      <c r="R162" s="148">
        <f t="shared" si="49"/>
        <v>57297.3</v>
      </c>
      <c r="S162" s="148">
        <f t="shared" si="49"/>
        <v>0</v>
      </c>
      <c r="T162" s="148">
        <f t="shared" si="49"/>
        <v>69550.099999999991</v>
      </c>
      <c r="U162" s="148">
        <f t="shared" si="49"/>
        <v>68024.700000000012</v>
      </c>
      <c r="V162" s="148">
        <f t="shared" si="49"/>
        <v>0</v>
      </c>
      <c r="W162" s="148">
        <f t="shared" si="49"/>
        <v>8790.8000000000011</v>
      </c>
      <c r="X162" s="148">
        <f t="shared" si="49"/>
        <v>69503.599999999991</v>
      </c>
      <c r="Y162" s="148">
        <f t="shared" si="49"/>
        <v>64180.1</v>
      </c>
      <c r="Z162" s="148">
        <f t="shared" si="49"/>
        <v>10396.699999999999</v>
      </c>
      <c r="AA162" s="148">
        <f t="shared" si="49"/>
        <v>66558</v>
      </c>
      <c r="AB162" s="209">
        <f t="shared" si="49"/>
        <v>0</v>
      </c>
      <c r="AC162" s="233">
        <f>SUM(AC163:AC190)</f>
        <v>34768.9</v>
      </c>
      <c r="AD162" s="6">
        <f>SUM(R162+T162)</f>
        <v>126847.4</v>
      </c>
      <c r="AE162" s="6">
        <f>SUM(U162+X162)</f>
        <v>137528.29999999999</v>
      </c>
      <c r="AF162" s="6">
        <f>SUM(Y162+AA162)</f>
        <v>130738.1</v>
      </c>
    </row>
    <row r="163" spans="1:260" ht="30.75" hidden="1" customHeight="1" x14ac:dyDescent="0.25">
      <c r="B163" s="356" t="s">
        <v>219</v>
      </c>
      <c r="C163" s="315"/>
      <c r="D163" s="328"/>
      <c r="E163" s="328"/>
      <c r="F163" s="328"/>
      <c r="G163" s="318" t="s">
        <v>64</v>
      </c>
      <c r="H163" s="319">
        <f t="shared" ref="H163:AA163" si="50">SUM(H164:H167)</f>
        <v>1112</v>
      </c>
      <c r="I163" s="319">
        <f t="shared" si="50"/>
        <v>0</v>
      </c>
      <c r="J163" s="319">
        <f t="shared" si="50"/>
        <v>1308.8</v>
      </c>
      <c r="K163" s="319">
        <f t="shared" si="50"/>
        <v>41.6</v>
      </c>
      <c r="L163" s="319">
        <f t="shared" si="50"/>
        <v>790</v>
      </c>
      <c r="M163" s="319">
        <f t="shared" si="50"/>
        <v>1787.3</v>
      </c>
      <c r="N163" s="319">
        <f t="shared" si="50"/>
        <v>322</v>
      </c>
      <c r="O163" s="319">
        <f t="shared" si="50"/>
        <v>1465.3</v>
      </c>
      <c r="P163" s="319">
        <f t="shared" si="50"/>
        <v>322</v>
      </c>
      <c r="Q163" s="319">
        <f t="shared" si="50"/>
        <v>0</v>
      </c>
      <c r="R163" s="319">
        <f t="shared" si="50"/>
        <v>41.6</v>
      </c>
      <c r="S163" s="319">
        <f t="shared" si="50"/>
        <v>0</v>
      </c>
      <c r="T163" s="319">
        <f t="shared" si="50"/>
        <v>790</v>
      </c>
      <c r="U163" s="319">
        <f t="shared" si="50"/>
        <v>41.6</v>
      </c>
      <c r="V163" s="319">
        <f t="shared" si="50"/>
        <v>0</v>
      </c>
      <c r="W163" s="319">
        <f t="shared" si="50"/>
        <v>41.6</v>
      </c>
      <c r="X163" s="319">
        <f t="shared" si="50"/>
        <v>790</v>
      </c>
      <c r="Y163" s="319">
        <f t="shared" si="50"/>
        <v>0</v>
      </c>
      <c r="Z163" s="319">
        <f t="shared" si="50"/>
        <v>35.299999999999997</v>
      </c>
      <c r="AA163" s="319">
        <f t="shared" si="50"/>
        <v>671.5</v>
      </c>
      <c r="AB163" s="210">
        <f>SUM(AB164:AB166)</f>
        <v>0</v>
      </c>
      <c r="AC163" s="234"/>
    </row>
    <row r="164" spans="1:260" ht="83.25" hidden="1" customHeight="1" x14ac:dyDescent="0.25">
      <c r="B164" s="349" t="s">
        <v>567</v>
      </c>
      <c r="C164" s="348"/>
      <c r="D164" s="347" t="s">
        <v>9</v>
      </c>
      <c r="E164" s="347" t="s">
        <v>17</v>
      </c>
      <c r="F164" s="347" t="s">
        <v>7</v>
      </c>
      <c r="G164" s="354" t="s">
        <v>257</v>
      </c>
      <c r="H164" s="302">
        <v>280.39999999999998</v>
      </c>
      <c r="I164" s="302"/>
      <c r="J164" s="302">
        <v>280.39999999999998</v>
      </c>
      <c r="K164" s="324">
        <v>0</v>
      </c>
      <c r="L164" s="324"/>
      <c r="M164" s="319">
        <f>SUM(N164:O164)</f>
        <v>253</v>
      </c>
      <c r="N164" s="373">
        <v>253</v>
      </c>
      <c r="O164" s="373"/>
      <c r="P164" s="134">
        <v>280.39999999999998</v>
      </c>
      <c r="Q164" s="319"/>
      <c r="R164" s="325">
        <v>0</v>
      </c>
      <c r="S164" s="324"/>
      <c r="T164" s="324"/>
      <c r="U164" s="134"/>
      <c r="V164" s="319"/>
      <c r="W164" s="324">
        <v>0</v>
      </c>
      <c r="X164" s="324"/>
      <c r="Y164" s="379"/>
      <c r="Z164" s="324">
        <v>0</v>
      </c>
      <c r="AA164" s="324"/>
      <c r="AB164" s="124"/>
      <c r="AC164" s="234">
        <v>280.39999999999998</v>
      </c>
    </row>
    <row r="165" spans="1:260" ht="81.75" hidden="1" customHeight="1" x14ac:dyDescent="0.25">
      <c r="B165" s="349" t="s">
        <v>569</v>
      </c>
      <c r="C165" s="348"/>
      <c r="D165" s="347" t="s">
        <v>9</v>
      </c>
      <c r="E165" s="347"/>
      <c r="F165" s="347"/>
      <c r="G165" s="354" t="s">
        <v>257</v>
      </c>
      <c r="H165" s="302">
        <v>41.6</v>
      </c>
      <c r="I165" s="302"/>
      <c r="J165" s="302">
        <v>41.6</v>
      </c>
      <c r="K165" s="324">
        <v>41.6</v>
      </c>
      <c r="L165" s="324"/>
      <c r="M165" s="319">
        <v>69</v>
      </c>
      <c r="N165" s="373">
        <v>69</v>
      </c>
      <c r="O165" s="373"/>
      <c r="P165" s="134">
        <v>41.6</v>
      </c>
      <c r="Q165" s="319"/>
      <c r="R165" s="325">
        <v>41.6</v>
      </c>
      <c r="S165" s="324"/>
      <c r="T165" s="324"/>
      <c r="U165" s="134">
        <v>41.6</v>
      </c>
      <c r="V165" s="319"/>
      <c r="W165" s="324">
        <v>41.6</v>
      </c>
      <c r="X165" s="324"/>
      <c r="Y165" s="379">
        <v>0</v>
      </c>
      <c r="Z165" s="324">
        <v>35.299999999999997</v>
      </c>
      <c r="AA165" s="324"/>
      <c r="AB165" s="124"/>
      <c r="AC165" s="234">
        <v>41.6</v>
      </c>
    </row>
    <row r="166" spans="1:260" ht="87.75" hidden="1" customHeight="1" x14ac:dyDescent="0.25">
      <c r="A166" s="34">
        <v>521</v>
      </c>
      <c r="B166" s="349" t="s">
        <v>614</v>
      </c>
      <c r="C166" s="348"/>
      <c r="D166" s="347" t="s">
        <v>9</v>
      </c>
      <c r="E166" s="347" t="s">
        <v>17</v>
      </c>
      <c r="F166" s="347" t="s">
        <v>7</v>
      </c>
      <c r="G166" s="152" t="s">
        <v>500</v>
      </c>
      <c r="H166" s="302">
        <v>790</v>
      </c>
      <c r="I166" s="302"/>
      <c r="J166" s="302">
        <v>986.8</v>
      </c>
      <c r="K166" s="324"/>
      <c r="L166" s="324">
        <v>790</v>
      </c>
      <c r="M166" s="319">
        <f>SUM(N166:O166)</f>
        <v>1311</v>
      </c>
      <c r="N166" s="372"/>
      <c r="O166" s="372">
        <v>1311</v>
      </c>
      <c r="P166" s="134"/>
      <c r="Q166" s="319"/>
      <c r="R166" s="325"/>
      <c r="S166" s="324"/>
      <c r="T166" s="339">
        <v>790</v>
      </c>
      <c r="U166" s="134"/>
      <c r="V166" s="319"/>
      <c r="W166" s="324"/>
      <c r="X166" s="339">
        <v>790</v>
      </c>
      <c r="Y166" s="379"/>
      <c r="Z166" s="324">
        <v>0</v>
      </c>
      <c r="AA166" s="339">
        <v>671.5</v>
      </c>
      <c r="AB166" s="124"/>
      <c r="AC166" s="234"/>
    </row>
    <row r="167" spans="1:260" ht="77.25" hidden="1" customHeight="1" x14ac:dyDescent="0.25">
      <c r="B167" s="349" t="s">
        <v>501</v>
      </c>
      <c r="C167" s="348"/>
      <c r="D167" s="347" t="s">
        <v>9</v>
      </c>
      <c r="E167" s="347" t="s">
        <v>17</v>
      </c>
      <c r="F167" s="347" t="s">
        <v>7</v>
      </c>
      <c r="G167" s="152" t="s">
        <v>350</v>
      </c>
      <c r="H167" s="325"/>
      <c r="I167" s="325"/>
      <c r="J167" s="319"/>
      <c r="K167" s="324"/>
      <c r="L167" s="324"/>
      <c r="M167" s="319">
        <f>SUM(N167:O167)</f>
        <v>154.30000000000001</v>
      </c>
      <c r="N167" s="372"/>
      <c r="O167" s="372">
        <v>154.30000000000001</v>
      </c>
      <c r="P167" s="134"/>
      <c r="Q167" s="319"/>
      <c r="R167" s="325"/>
      <c r="S167" s="324"/>
      <c r="T167" s="339"/>
      <c r="U167" s="134"/>
      <c r="V167" s="319"/>
      <c r="W167" s="324"/>
      <c r="X167" s="339"/>
      <c r="Y167" s="134"/>
      <c r="Z167" s="324"/>
      <c r="AA167" s="339"/>
      <c r="AB167" s="124"/>
      <c r="AC167" s="234"/>
    </row>
    <row r="168" spans="1:260" ht="27" hidden="1" customHeight="1" x14ac:dyDescent="0.25">
      <c r="B168" s="356" t="s">
        <v>215</v>
      </c>
      <c r="C168" s="315"/>
      <c r="D168" s="328"/>
      <c r="E168" s="328"/>
      <c r="F168" s="328"/>
      <c r="G168" s="318" t="s">
        <v>65</v>
      </c>
      <c r="H168" s="319">
        <f t="shared" ref="H168:AA168" si="51">SUM(H169:H172)</f>
        <v>32337.3</v>
      </c>
      <c r="I168" s="319">
        <f t="shared" si="51"/>
        <v>0</v>
      </c>
      <c r="J168" s="319">
        <f t="shared" si="51"/>
        <v>33423.800000000003</v>
      </c>
      <c r="K168" s="319">
        <f t="shared" si="51"/>
        <v>0</v>
      </c>
      <c r="L168" s="319">
        <f t="shared" si="51"/>
        <v>9170.4</v>
      </c>
      <c r="M168" s="319">
        <f t="shared" si="51"/>
        <v>9195.2999999999993</v>
      </c>
      <c r="N168" s="319">
        <f t="shared" si="51"/>
        <v>0</v>
      </c>
      <c r="O168" s="319">
        <f t="shared" si="51"/>
        <v>9195.2999999999993</v>
      </c>
      <c r="P168" s="319">
        <f t="shared" si="51"/>
        <v>0</v>
      </c>
      <c r="Q168" s="319">
        <f t="shared" si="51"/>
        <v>11400.7</v>
      </c>
      <c r="R168" s="319">
        <f t="shared" si="51"/>
        <v>0</v>
      </c>
      <c r="S168" s="319">
        <f t="shared" si="51"/>
        <v>0</v>
      </c>
      <c r="T168" s="319">
        <f t="shared" si="51"/>
        <v>11400.7</v>
      </c>
      <c r="U168" s="319">
        <f t="shared" si="51"/>
        <v>0</v>
      </c>
      <c r="V168" s="319">
        <f t="shared" si="51"/>
        <v>0</v>
      </c>
      <c r="W168" s="319">
        <f t="shared" si="51"/>
        <v>0</v>
      </c>
      <c r="X168" s="319">
        <f t="shared" si="51"/>
        <v>11393.2</v>
      </c>
      <c r="Y168" s="319">
        <f t="shared" si="51"/>
        <v>0</v>
      </c>
      <c r="Z168" s="319">
        <f t="shared" si="51"/>
        <v>0</v>
      </c>
      <c r="AA168" s="319">
        <f t="shared" si="51"/>
        <v>6909.2</v>
      </c>
      <c r="AB168" s="210">
        <f>SUM(AC168:AD168)</f>
        <v>0</v>
      </c>
      <c r="AC168" s="234"/>
    </row>
    <row r="169" spans="1:260" customFormat="1" ht="51.75" hidden="1" customHeight="1" x14ac:dyDescent="0.25">
      <c r="A169" s="1"/>
      <c r="B169" s="402" t="s">
        <v>502</v>
      </c>
      <c r="C169" s="346"/>
      <c r="D169" s="347" t="s">
        <v>9</v>
      </c>
      <c r="E169" s="97">
        <v>10</v>
      </c>
      <c r="F169" s="347" t="s">
        <v>11</v>
      </c>
      <c r="G169" s="375" t="s">
        <v>503</v>
      </c>
      <c r="H169" s="403">
        <v>22786.3</v>
      </c>
      <c r="I169" s="403"/>
      <c r="J169" s="404">
        <v>22786.3</v>
      </c>
      <c r="K169" s="405"/>
      <c r="L169" s="405">
        <v>3318.2</v>
      </c>
      <c r="M169" s="406">
        <f>SUM(N169:O169)</f>
        <v>3318.2</v>
      </c>
      <c r="N169" s="405"/>
      <c r="O169" s="405">
        <v>3318.2</v>
      </c>
      <c r="P169" s="407">
        <v>0</v>
      </c>
      <c r="Q169" s="406">
        <f>SUM(S169:T169)</f>
        <v>11393.2</v>
      </c>
      <c r="R169" s="408">
        <v>0</v>
      </c>
      <c r="S169" s="405"/>
      <c r="T169" s="339">
        <v>11393.2</v>
      </c>
      <c r="U169" s="407">
        <v>0</v>
      </c>
      <c r="V169" s="406"/>
      <c r="W169" s="405">
        <v>0</v>
      </c>
      <c r="X169" s="339">
        <v>11393.2</v>
      </c>
      <c r="Y169" s="379">
        <v>0</v>
      </c>
      <c r="Z169" s="405">
        <v>0</v>
      </c>
      <c r="AA169" s="339">
        <v>6909.2</v>
      </c>
      <c r="AB169" s="218">
        <f>SUM(AC169:AD169)</f>
        <v>0</v>
      </c>
      <c r="AC169" s="234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</row>
    <row r="170" spans="1:260" ht="96" hidden="1" customHeight="1" x14ac:dyDescent="0.25">
      <c r="B170" s="334" t="s">
        <v>570</v>
      </c>
      <c r="C170" s="348"/>
      <c r="D170" s="347" t="s">
        <v>9</v>
      </c>
      <c r="E170" s="347" t="s">
        <v>17</v>
      </c>
      <c r="F170" s="347" t="s">
        <v>7</v>
      </c>
      <c r="G170" s="354" t="s">
        <v>504</v>
      </c>
      <c r="H170" s="302">
        <v>9547.2000000000007</v>
      </c>
      <c r="I170" s="302"/>
      <c r="J170" s="302">
        <v>10253.700000000001</v>
      </c>
      <c r="K170" s="324"/>
      <c r="L170" s="324">
        <v>5852.2</v>
      </c>
      <c r="M170" s="319">
        <f>SUM(N170:O170)</f>
        <v>5875.6</v>
      </c>
      <c r="N170" s="372"/>
      <c r="O170" s="372">
        <v>5875.6</v>
      </c>
      <c r="P170" s="134">
        <v>0</v>
      </c>
      <c r="Q170" s="319">
        <f>SUM(S170:T170)</f>
        <v>0</v>
      </c>
      <c r="R170" s="325">
        <v>0</v>
      </c>
      <c r="S170" s="324"/>
      <c r="T170" s="409">
        <v>0</v>
      </c>
      <c r="U170" s="134">
        <v>0</v>
      </c>
      <c r="V170" s="319"/>
      <c r="W170" s="324">
        <v>0</v>
      </c>
      <c r="X170" s="409">
        <v>0</v>
      </c>
      <c r="Y170" s="379">
        <v>0</v>
      </c>
      <c r="Z170" s="324">
        <v>0</v>
      </c>
      <c r="AA170" s="409">
        <v>0</v>
      </c>
      <c r="AB170" s="124"/>
      <c r="AC170" s="234"/>
      <c r="AD170" s="1">
        <v>0</v>
      </c>
    </row>
    <row r="171" spans="1:260" ht="66.75" hidden="1" customHeight="1" x14ac:dyDescent="0.25">
      <c r="B171" s="334" t="s">
        <v>615</v>
      </c>
      <c r="C171" s="348"/>
      <c r="D171" s="347"/>
      <c r="E171" s="347"/>
      <c r="F171" s="347"/>
      <c r="G171" s="354"/>
      <c r="H171" s="302"/>
      <c r="I171" s="302"/>
      <c r="J171" s="302">
        <v>380</v>
      </c>
      <c r="K171" s="324"/>
      <c r="L171" s="324"/>
      <c r="M171" s="319"/>
      <c r="N171" s="372"/>
      <c r="O171" s="372"/>
      <c r="P171" s="134"/>
      <c r="Q171" s="319"/>
      <c r="R171" s="325"/>
      <c r="S171" s="324"/>
      <c r="T171" s="409"/>
      <c r="U171" s="134"/>
      <c r="V171" s="319"/>
      <c r="W171" s="324"/>
      <c r="X171" s="409"/>
      <c r="Y171" s="379"/>
      <c r="Z171" s="324"/>
      <c r="AA171" s="409"/>
      <c r="AB171" s="124"/>
      <c r="AC171" s="234"/>
    </row>
    <row r="172" spans="1:260" ht="63" hidden="1" customHeight="1" x14ac:dyDescent="0.25">
      <c r="B172" s="334" t="s">
        <v>571</v>
      </c>
      <c r="C172" s="348"/>
      <c r="D172" s="347" t="s">
        <v>9</v>
      </c>
      <c r="E172" s="347" t="s">
        <v>12</v>
      </c>
      <c r="F172" s="347" t="s">
        <v>21</v>
      </c>
      <c r="G172" s="354" t="s">
        <v>505</v>
      </c>
      <c r="H172" s="302">
        <v>3.8</v>
      </c>
      <c r="I172" s="302"/>
      <c r="J172" s="302">
        <v>3.8</v>
      </c>
      <c r="K172" s="324"/>
      <c r="L172" s="324">
        <v>0</v>
      </c>
      <c r="M172" s="319">
        <f>SUM(N172:O172)</f>
        <v>1.5</v>
      </c>
      <c r="N172" s="372"/>
      <c r="O172" s="372">
        <v>1.5</v>
      </c>
      <c r="P172" s="134">
        <v>0</v>
      </c>
      <c r="Q172" s="319">
        <f>SUM(S172:T172)</f>
        <v>7.5</v>
      </c>
      <c r="R172" s="325">
        <v>0</v>
      </c>
      <c r="S172" s="324"/>
      <c r="T172" s="409">
        <v>7.5</v>
      </c>
      <c r="U172" s="134">
        <v>0</v>
      </c>
      <c r="V172" s="319"/>
      <c r="W172" s="324">
        <v>0</v>
      </c>
      <c r="X172" s="409">
        <v>0</v>
      </c>
      <c r="Y172" s="379">
        <v>0</v>
      </c>
      <c r="Z172" s="324">
        <v>0</v>
      </c>
      <c r="AA172" s="409">
        <v>0</v>
      </c>
      <c r="AB172" s="124"/>
      <c r="AC172" s="234"/>
    </row>
    <row r="173" spans="1:260" ht="39.75" hidden="1" customHeight="1" x14ac:dyDescent="0.25">
      <c r="B173" s="356" t="s">
        <v>216</v>
      </c>
      <c r="C173" s="315"/>
      <c r="D173" s="328"/>
      <c r="E173" s="328"/>
      <c r="F173" s="328"/>
      <c r="G173" s="318" t="s">
        <v>286</v>
      </c>
      <c r="H173" s="319">
        <f>SUM(H174:H178)</f>
        <v>87437.9</v>
      </c>
      <c r="I173" s="319">
        <f>SUM(I174:I178)</f>
        <v>0</v>
      </c>
      <c r="J173" s="319">
        <f>SUM(J174:J183)</f>
        <v>300350.80000000005</v>
      </c>
      <c r="K173" s="319">
        <f>SUM(K174:K178)</f>
        <v>5071.3999999999996</v>
      </c>
      <c r="L173" s="319">
        <f>SUM(L174:L178)</f>
        <v>45641.8</v>
      </c>
      <c r="M173" s="319">
        <f>SUM(M174:M178)</f>
        <v>270251.09999999998</v>
      </c>
      <c r="N173" s="319">
        <f>SUM(N174:N178)</f>
        <v>30033</v>
      </c>
      <c r="O173" s="319">
        <f>SUM(O174:O178)</f>
        <v>240218.1</v>
      </c>
      <c r="P173" s="319">
        <f>SUM(P174:P183)</f>
        <v>43360.3</v>
      </c>
      <c r="Q173" s="319">
        <f>SUM(Q174:Q178)</f>
        <v>0</v>
      </c>
      <c r="R173" s="319">
        <f t="shared" ref="R173:AA173" si="52">SUM(R174:R183)</f>
        <v>33528.5</v>
      </c>
      <c r="S173" s="319">
        <f t="shared" si="52"/>
        <v>0</v>
      </c>
      <c r="T173" s="319">
        <f t="shared" si="52"/>
        <v>51476</v>
      </c>
      <c r="U173" s="319">
        <f t="shared" si="52"/>
        <v>67983.100000000006</v>
      </c>
      <c r="V173" s="319">
        <f t="shared" si="52"/>
        <v>0</v>
      </c>
      <c r="W173" s="319">
        <f t="shared" si="52"/>
        <v>8099.8</v>
      </c>
      <c r="X173" s="319">
        <f t="shared" si="52"/>
        <v>51476</v>
      </c>
      <c r="Y173" s="319">
        <f t="shared" si="52"/>
        <v>64180.1</v>
      </c>
      <c r="Z173" s="319">
        <f t="shared" si="52"/>
        <v>9603.4</v>
      </c>
      <c r="AA173" s="319">
        <f t="shared" si="52"/>
        <v>52155.4</v>
      </c>
      <c r="AB173" s="210">
        <f>SUM(AB174:AB178)</f>
        <v>0</v>
      </c>
      <c r="AC173" s="234">
        <f>SUM(S173+W173+Z173)</f>
        <v>17703.2</v>
      </c>
    </row>
    <row r="174" spans="1:260" ht="81" hidden="1" customHeight="1" x14ac:dyDescent="0.25">
      <c r="B174" s="334" t="s">
        <v>608</v>
      </c>
      <c r="C174" s="348"/>
      <c r="D174" s="347" t="s">
        <v>6</v>
      </c>
      <c r="E174" s="347" t="s">
        <v>13</v>
      </c>
      <c r="F174" s="347" t="s">
        <v>12</v>
      </c>
      <c r="G174" s="354" t="s">
        <v>287</v>
      </c>
      <c r="H174" s="302">
        <v>5235.7</v>
      </c>
      <c r="I174" s="302"/>
      <c r="J174" s="302">
        <v>36031.699999999997</v>
      </c>
      <c r="K174" s="324">
        <v>1379.5</v>
      </c>
      <c r="L174" s="324"/>
      <c r="M174" s="319">
        <f>SUM(N174:O174)</f>
        <v>19542.5</v>
      </c>
      <c r="N174" s="372">
        <v>19542.5</v>
      </c>
      <c r="O174" s="372"/>
      <c r="P174" s="134">
        <v>33021</v>
      </c>
      <c r="Q174" s="319"/>
      <c r="R174" s="325">
        <v>29244.1</v>
      </c>
      <c r="S174" s="133"/>
      <c r="T174" s="324"/>
      <c r="U174" s="134">
        <v>41759</v>
      </c>
      <c r="V174" s="319"/>
      <c r="W174" s="338">
        <v>3815.4</v>
      </c>
      <c r="X174" s="324"/>
      <c r="Y174" s="379">
        <v>31400</v>
      </c>
      <c r="Z174" s="302">
        <v>3890.9</v>
      </c>
      <c r="AA174" s="324"/>
      <c r="AB174" s="124"/>
      <c r="AC174" s="234">
        <v>5235.7</v>
      </c>
    </row>
    <row r="175" spans="1:260" s="34" customFormat="1" ht="83.25" hidden="1" customHeight="1" x14ac:dyDescent="0.25">
      <c r="A175" s="34">
        <v>521</v>
      </c>
      <c r="B175" s="334" t="s">
        <v>609</v>
      </c>
      <c r="C175" s="334"/>
      <c r="D175" s="331" t="s">
        <v>6</v>
      </c>
      <c r="E175" s="331" t="s">
        <v>13</v>
      </c>
      <c r="F175" s="331" t="s">
        <v>12</v>
      </c>
      <c r="G175" s="336" t="s">
        <v>506</v>
      </c>
      <c r="H175" s="302">
        <v>47121.2</v>
      </c>
      <c r="I175" s="302"/>
      <c r="J175" s="302">
        <v>211918.7</v>
      </c>
      <c r="K175" s="133"/>
      <c r="L175" s="133">
        <v>12414.8</v>
      </c>
      <c r="M175" s="319">
        <f>SUM(N175:O175)</f>
        <v>179338.1</v>
      </c>
      <c r="N175" s="373"/>
      <c r="O175" s="373">
        <v>179338.1</v>
      </c>
      <c r="P175" s="134"/>
      <c r="Q175" s="319"/>
      <c r="R175" s="325"/>
      <c r="S175" s="133"/>
      <c r="T175" s="526">
        <v>34338.6</v>
      </c>
      <c r="U175" s="134"/>
      <c r="V175" s="319"/>
      <c r="W175" s="133"/>
      <c r="X175" s="337">
        <v>34338.6</v>
      </c>
      <c r="Y175" s="379"/>
      <c r="Z175" s="133"/>
      <c r="AA175" s="337">
        <v>35018</v>
      </c>
      <c r="AB175" s="211"/>
      <c r="AC175" s="237"/>
    </row>
    <row r="176" spans="1:260" s="34" customFormat="1" ht="67.5" hidden="1" customHeight="1" x14ac:dyDescent="0.25">
      <c r="B176" s="334" t="s">
        <v>617</v>
      </c>
      <c r="C176" s="334"/>
      <c r="D176" s="331" t="s">
        <v>6</v>
      </c>
      <c r="E176" s="331" t="s">
        <v>13</v>
      </c>
      <c r="F176" s="331" t="s">
        <v>12</v>
      </c>
      <c r="G176" s="323" t="s">
        <v>351</v>
      </c>
      <c r="H176" s="302"/>
      <c r="I176" s="302"/>
      <c r="J176" s="302">
        <v>15695</v>
      </c>
      <c r="K176" s="133"/>
      <c r="L176" s="133"/>
      <c r="M176" s="319">
        <f>SUM(N176:O176)</f>
        <v>3726.5</v>
      </c>
      <c r="N176" s="373">
        <v>3726.5</v>
      </c>
      <c r="O176" s="373"/>
      <c r="P176" s="134"/>
      <c r="Q176" s="319"/>
      <c r="R176" s="325"/>
      <c r="S176" s="133"/>
      <c r="T176" s="337"/>
      <c r="U176" s="134"/>
      <c r="V176" s="319"/>
      <c r="W176" s="133"/>
      <c r="X176" s="337"/>
      <c r="Y176" s="379"/>
      <c r="Z176" s="133"/>
      <c r="AA176" s="337"/>
      <c r="AB176" s="211"/>
      <c r="AC176" s="237"/>
    </row>
    <row r="177" spans="1:29" s="34" customFormat="1" ht="117.75" hidden="1" customHeight="1" x14ac:dyDescent="0.25">
      <c r="B177" s="334" t="s">
        <v>572</v>
      </c>
      <c r="C177" s="334"/>
      <c r="D177" s="331" t="s">
        <v>9</v>
      </c>
      <c r="E177" s="331" t="s">
        <v>13</v>
      </c>
      <c r="F177" s="331" t="s">
        <v>15</v>
      </c>
      <c r="G177" s="323" t="s">
        <v>287</v>
      </c>
      <c r="H177" s="302">
        <v>3508</v>
      </c>
      <c r="I177" s="302"/>
      <c r="J177" s="302">
        <v>3508</v>
      </c>
      <c r="K177" s="133">
        <v>3691.9</v>
      </c>
      <c r="L177" s="133"/>
      <c r="M177" s="319">
        <f>SUM(N177:O177)</f>
        <v>6764</v>
      </c>
      <c r="N177" s="373">
        <v>6764</v>
      </c>
      <c r="O177" s="373">
        <v>0</v>
      </c>
      <c r="P177" s="134"/>
      <c r="Q177" s="319"/>
      <c r="R177" s="325"/>
      <c r="S177" s="133"/>
      <c r="T177" s="133"/>
      <c r="U177" s="134"/>
      <c r="V177" s="319"/>
      <c r="W177" s="133"/>
      <c r="X177" s="133"/>
      <c r="Y177" s="379"/>
      <c r="Z177" s="302"/>
      <c r="AA177" s="133"/>
      <c r="AB177" s="211"/>
      <c r="AC177" s="237">
        <v>3508</v>
      </c>
    </row>
    <row r="178" spans="1:29" s="34" customFormat="1" ht="114.75" hidden="1" customHeight="1" x14ac:dyDescent="0.25">
      <c r="A178" s="34">
        <v>522</v>
      </c>
      <c r="B178" s="334" t="s">
        <v>573</v>
      </c>
      <c r="C178" s="334"/>
      <c r="D178" s="331" t="s">
        <v>9</v>
      </c>
      <c r="E178" s="331" t="s">
        <v>13</v>
      </c>
      <c r="F178" s="331" t="s">
        <v>15</v>
      </c>
      <c r="G178" s="323" t="s">
        <v>507</v>
      </c>
      <c r="H178" s="302">
        <v>31573</v>
      </c>
      <c r="I178" s="302"/>
      <c r="J178" s="302">
        <v>31573</v>
      </c>
      <c r="K178" s="133"/>
      <c r="L178" s="133">
        <v>33227</v>
      </c>
      <c r="M178" s="319">
        <f>SUM(N178:O178)</f>
        <v>60880</v>
      </c>
      <c r="N178" s="373"/>
      <c r="O178" s="373">
        <v>60880</v>
      </c>
      <c r="P178" s="134"/>
      <c r="Q178" s="319"/>
      <c r="R178" s="325"/>
      <c r="S178" s="133"/>
      <c r="T178" s="337">
        <v>0</v>
      </c>
      <c r="U178" s="134"/>
      <c r="V178" s="319"/>
      <c r="W178" s="133"/>
      <c r="X178" s="337"/>
      <c r="Y178" s="379"/>
      <c r="Z178" s="133"/>
      <c r="AA178" s="337"/>
      <c r="AB178" s="211"/>
      <c r="AC178" s="237"/>
    </row>
    <row r="179" spans="1:29" s="34" customFormat="1" ht="89.25" hidden="1" customHeight="1" x14ac:dyDescent="0.25">
      <c r="B179" s="334" t="s">
        <v>603</v>
      </c>
      <c r="C179" s="334"/>
      <c r="D179" s="347" t="s">
        <v>9</v>
      </c>
      <c r="E179" s="331"/>
      <c r="F179" s="331"/>
      <c r="G179" s="323" t="s">
        <v>507</v>
      </c>
      <c r="H179" s="302"/>
      <c r="I179" s="302"/>
      <c r="J179" s="302"/>
      <c r="K179" s="133"/>
      <c r="L179" s="133"/>
      <c r="M179" s="319"/>
      <c r="N179" s="373"/>
      <c r="O179" s="373"/>
      <c r="P179" s="134">
        <v>7339.3</v>
      </c>
      <c r="Q179" s="319"/>
      <c r="R179" s="325"/>
      <c r="S179" s="133"/>
      <c r="T179" s="337">
        <v>17137.400000000001</v>
      </c>
      <c r="U179" s="134"/>
      <c r="V179" s="319"/>
      <c r="W179" s="133"/>
      <c r="X179" s="133">
        <v>12957.5</v>
      </c>
      <c r="Y179" s="379"/>
      <c r="Z179" s="133"/>
      <c r="AA179" s="337"/>
      <c r="AB179" s="211"/>
      <c r="AC179" s="237"/>
    </row>
    <row r="180" spans="1:29" s="34" customFormat="1" ht="86.25" hidden="1" customHeight="1" x14ac:dyDescent="0.25">
      <c r="B180" s="334" t="s">
        <v>616</v>
      </c>
      <c r="C180" s="334"/>
      <c r="D180" s="347" t="s">
        <v>9</v>
      </c>
      <c r="E180" s="331"/>
      <c r="F180" s="331"/>
      <c r="G180" s="323" t="s">
        <v>287</v>
      </c>
      <c r="H180" s="302"/>
      <c r="I180" s="302"/>
      <c r="J180" s="302">
        <v>0.6</v>
      </c>
      <c r="K180" s="133"/>
      <c r="L180" s="133"/>
      <c r="M180" s="319"/>
      <c r="N180" s="373"/>
      <c r="O180" s="373"/>
      <c r="P180" s="134"/>
      <c r="Q180" s="319"/>
      <c r="R180" s="325">
        <v>4284.3999999999996</v>
      </c>
      <c r="S180" s="133"/>
      <c r="T180" s="133">
        <v>0</v>
      </c>
      <c r="U180" s="134"/>
      <c r="V180" s="319"/>
      <c r="W180" s="133">
        <v>3239.4</v>
      </c>
      <c r="X180" s="133">
        <v>0</v>
      </c>
      <c r="Y180" s="379"/>
      <c r="Z180" s="133"/>
      <c r="AA180" s="337"/>
      <c r="AB180" s="211"/>
      <c r="AC180" s="237"/>
    </row>
    <row r="181" spans="1:29" s="34" customFormat="1" ht="98.25" hidden="1" customHeight="1" x14ac:dyDescent="0.25">
      <c r="B181" s="334" t="s">
        <v>605</v>
      </c>
      <c r="C181" s="334"/>
      <c r="D181" s="347" t="s">
        <v>9</v>
      </c>
      <c r="E181" s="331"/>
      <c r="F181" s="331"/>
      <c r="G181" s="323" t="s">
        <v>507</v>
      </c>
      <c r="H181" s="302"/>
      <c r="I181" s="302"/>
      <c r="J181" s="302"/>
      <c r="K181" s="133"/>
      <c r="L181" s="133"/>
      <c r="M181" s="319"/>
      <c r="N181" s="373"/>
      <c r="O181" s="373"/>
      <c r="P181" s="134"/>
      <c r="Q181" s="319"/>
      <c r="R181" s="133"/>
      <c r="S181" s="133"/>
      <c r="T181" s="133"/>
      <c r="U181" s="134"/>
      <c r="V181" s="319"/>
      <c r="W181" s="133"/>
      <c r="X181" s="133">
        <v>4179.8999999999996</v>
      </c>
      <c r="Y181" s="379"/>
      <c r="Z181" s="133"/>
      <c r="AA181" s="337">
        <v>17137.400000000001</v>
      </c>
      <c r="AB181" s="211"/>
      <c r="AC181" s="237"/>
    </row>
    <row r="182" spans="1:29" s="34" customFormat="1" ht="84" hidden="1" customHeight="1" x14ac:dyDescent="0.25">
      <c r="B182" s="334" t="s">
        <v>604</v>
      </c>
      <c r="C182" s="334"/>
      <c r="D182" s="347" t="s">
        <v>9</v>
      </c>
      <c r="E182" s="331"/>
      <c r="F182" s="331"/>
      <c r="G182" s="323" t="s">
        <v>287</v>
      </c>
      <c r="H182" s="302"/>
      <c r="I182" s="302"/>
      <c r="J182" s="302">
        <v>1516.4</v>
      </c>
      <c r="K182" s="133"/>
      <c r="L182" s="133"/>
      <c r="M182" s="319"/>
      <c r="N182" s="373"/>
      <c r="O182" s="373"/>
      <c r="P182" s="134">
        <v>0</v>
      </c>
      <c r="Q182" s="319"/>
      <c r="R182" s="337"/>
      <c r="S182" s="133"/>
      <c r="T182" s="337"/>
      <c r="U182" s="134">
        <v>26224.1</v>
      </c>
      <c r="V182" s="319"/>
      <c r="W182" s="337">
        <v>1045</v>
      </c>
      <c r="X182" s="337"/>
      <c r="Y182" s="379">
        <v>32780.1</v>
      </c>
      <c r="Z182" s="133">
        <v>5712.5</v>
      </c>
      <c r="AA182" s="337"/>
      <c r="AB182" s="211"/>
      <c r="AC182" s="237"/>
    </row>
    <row r="183" spans="1:29" s="34" customFormat="1" ht="69.75" hidden="1" customHeight="1" x14ac:dyDescent="0.25">
      <c r="B183" s="334" t="s">
        <v>558</v>
      </c>
      <c r="C183" s="334"/>
      <c r="D183" s="347" t="s">
        <v>9</v>
      </c>
      <c r="E183" s="331"/>
      <c r="F183" s="331"/>
      <c r="G183" s="323" t="s">
        <v>351</v>
      </c>
      <c r="H183" s="302"/>
      <c r="I183" s="302"/>
      <c r="J183" s="302">
        <v>107.4</v>
      </c>
      <c r="K183" s="133"/>
      <c r="L183" s="133"/>
      <c r="M183" s="319"/>
      <c r="N183" s="373"/>
      <c r="O183" s="373"/>
      <c r="P183" s="134">
        <v>3000</v>
      </c>
      <c r="Q183" s="319"/>
      <c r="R183" s="337"/>
      <c r="S183" s="133"/>
      <c r="T183" s="337"/>
      <c r="U183" s="134"/>
      <c r="V183" s="319"/>
      <c r="W183" s="337"/>
      <c r="X183" s="337"/>
      <c r="Y183" s="379"/>
      <c r="Z183" s="133"/>
      <c r="AA183" s="337"/>
      <c r="AB183" s="211"/>
      <c r="AC183" s="237"/>
    </row>
    <row r="184" spans="1:29" ht="35.25" hidden="1" customHeight="1" x14ac:dyDescent="0.25">
      <c r="B184" s="315" t="s">
        <v>220</v>
      </c>
      <c r="C184" s="410"/>
      <c r="D184" s="347" t="s">
        <v>9</v>
      </c>
      <c r="E184" s="411"/>
      <c r="F184" s="411"/>
      <c r="G184" s="316"/>
      <c r="H184" s="319">
        <f>SUM(H185:H186)</f>
        <v>10000</v>
      </c>
      <c r="I184" s="319">
        <f>SUM(I185:I186)</f>
        <v>0</v>
      </c>
      <c r="J184" s="319">
        <f t="shared" ref="J184:AB184" si="53">SUM(J185:J186)</f>
        <v>97868.5</v>
      </c>
      <c r="K184" s="319">
        <f t="shared" si="53"/>
        <v>0</v>
      </c>
      <c r="L184" s="319">
        <f t="shared" si="53"/>
        <v>0</v>
      </c>
      <c r="M184" s="319">
        <f t="shared" si="53"/>
        <v>20362.3</v>
      </c>
      <c r="N184" s="319">
        <f t="shared" si="53"/>
        <v>6343.3</v>
      </c>
      <c r="O184" s="319">
        <f t="shared" si="53"/>
        <v>14019</v>
      </c>
      <c r="P184" s="319">
        <f t="shared" si="53"/>
        <v>73222</v>
      </c>
      <c r="Q184" s="319">
        <f t="shared" si="53"/>
        <v>0</v>
      </c>
      <c r="R184" s="319">
        <f>SUM(R185:R186)</f>
        <v>20727.2</v>
      </c>
      <c r="S184" s="319">
        <f t="shared" si="53"/>
        <v>0</v>
      </c>
      <c r="T184" s="319">
        <f t="shared" si="53"/>
        <v>5883.4</v>
      </c>
      <c r="U184" s="319">
        <f t="shared" si="53"/>
        <v>0</v>
      </c>
      <c r="V184" s="319">
        <f t="shared" si="53"/>
        <v>0</v>
      </c>
      <c r="W184" s="319">
        <f t="shared" si="53"/>
        <v>649.4</v>
      </c>
      <c r="X184" s="319">
        <f t="shared" si="53"/>
        <v>5844.4</v>
      </c>
      <c r="Y184" s="319">
        <f t="shared" si="53"/>
        <v>0</v>
      </c>
      <c r="Z184" s="319">
        <f t="shared" si="53"/>
        <v>758</v>
      </c>
      <c r="AA184" s="319">
        <f t="shared" si="53"/>
        <v>6821.9</v>
      </c>
      <c r="AB184" s="219">
        <f t="shared" si="53"/>
        <v>0</v>
      </c>
      <c r="AC184" s="234"/>
    </row>
    <row r="185" spans="1:29" ht="98.25" hidden="1" customHeight="1" x14ac:dyDescent="0.25">
      <c r="B185" s="349" t="s">
        <v>610</v>
      </c>
      <c r="C185" s="348"/>
      <c r="D185" s="347" t="s">
        <v>9</v>
      </c>
      <c r="E185" s="347" t="s">
        <v>13</v>
      </c>
      <c r="F185" s="347" t="s">
        <v>12</v>
      </c>
      <c r="G185" s="354" t="s">
        <v>352</v>
      </c>
      <c r="H185" s="302">
        <v>10000</v>
      </c>
      <c r="I185" s="302"/>
      <c r="J185" s="302">
        <v>10000</v>
      </c>
      <c r="K185" s="324"/>
      <c r="L185" s="324"/>
      <c r="M185" s="319">
        <f>SUM(N185:O185)</f>
        <v>6343.3</v>
      </c>
      <c r="N185" s="372">
        <v>6343.3</v>
      </c>
      <c r="O185" s="372">
        <v>0</v>
      </c>
      <c r="P185" s="134">
        <v>73222</v>
      </c>
      <c r="Q185" s="319"/>
      <c r="R185" s="325">
        <v>20727.2</v>
      </c>
      <c r="S185" s="324"/>
      <c r="T185" s="324"/>
      <c r="U185" s="134">
        <v>0</v>
      </c>
      <c r="V185" s="319"/>
      <c r="W185" s="324">
        <v>649.4</v>
      </c>
      <c r="X185" s="324"/>
      <c r="Y185" s="379">
        <v>0</v>
      </c>
      <c r="Z185" s="324">
        <v>758</v>
      </c>
      <c r="AA185" s="324"/>
      <c r="AB185" s="124"/>
      <c r="AC185" s="234">
        <v>6000</v>
      </c>
    </row>
    <row r="186" spans="1:29" ht="75.75" hidden="1" customHeight="1" x14ac:dyDescent="0.25">
      <c r="A186" s="34">
        <v>520</v>
      </c>
      <c r="B186" s="349" t="s">
        <v>611</v>
      </c>
      <c r="C186" s="348"/>
      <c r="D186" s="347" t="s">
        <v>9</v>
      </c>
      <c r="E186" s="347" t="s">
        <v>13</v>
      </c>
      <c r="F186" s="347" t="s">
        <v>12</v>
      </c>
      <c r="G186" s="354" t="s">
        <v>178</v>
      </c>
      <c r="H186" s="302"/>
      <c r="I186" s="302"/>
      <c r="J186" s="302">
        <v>87868.5</v>
      </c>
      <c r="K186" s="324"/>
      <c r="L186" s="324"/>
      <c r="M186" s="319">
        <f>SUM(N186:O186)</f>
        <v>14019</v>
      </c>
      <c r="N186" s="372"/>
      <c r="O186" s="372">
        <v>14019</v>
      </c>
      <c r="P186" s="134"/>
      <c r="Q186" s="319"/>
      <c r="R186" s="325"/>
      <c r="S186" s="324"/>
      <c r="T186" s="528">
        <v>5883.4</v>
      </c>
      <c r="U186" s="134"/>
      <c r="V186" s="319"/>
      <c r="W186" s="324"/>
      <c r="X186" s="324">
        <v>5844.4</v>
      </c>
      <c r="Y186" s="379"/>
      <c r="Z186" s="324"/>
      <c r="AA186" s="324">
        <v>6821.9</v>
      </c>
      <c r="AB186" s="124"/>
      <c r="AC186" s="234"/>
    </row>
    <row r="187" spans="1:29" ht="31.5" hidden="1" customHeight="1" x14ac:dyDescent="0.25">
      <c r="B187" s="412" t="s">
        <v>218</v>
      </c>
      <c r="C187" s="315"/>
      <c r="D187" s="347" t="s">
        <v>9</v>
      </c>
      <c r="E187" s="328"/>
      <c r="F187" s="328"/>
      <c r="G187" s="318" t="s">
        <v>276</v>
      </c>
      <c r="H187" s="319">
        <f t="shared" ref="H187:AB187" si="54">SUM(H188:H190)</f>
        <v>241036.5</v>
      </c>
      <c r="I187" s="319">
        <f t="shared" si="54"/>
        <v>0</v>
      </c>
      <c r="J187" s="319">
        <f t="shared" si="54"/>
        <v>290107</v>
      </c>
      <c r="K187" s="319">
        <f t="shared" si="54"/>
        <v>0</v>
      </c>
      <c r="L187" s="319">
        <f t="shared" si="54"/>
        <v>0</v>
      </c>
      <c r="M187" s="319">
        <f t="shared" si="54"/>
        <v>36498</v>
      </c>
      <c r="N187" s="319">
        <f t="shared" si="54"/>
        <v>673</v>
      </c>
      <c r="O187" s="319">
        <f t="shared" si="54"/>
        <v>35825</v>
      </c>
      <c r="P187" s="319">
        <f t="shared" si="54"/>
        <v>3000</v>
      </c>
      <c r="Q187" s="319">
        <f t="shared" si="54"/>
        <v>0</v>
      </c>
      <c r="R187" s="319">
        <f t="shared" si="54"/>
        <v>3000</v>
      </c>
      <c r="S187" s="319">
        <f t="shared" si="54"/>
        <v>0</v>
      </c>
      <c r="T187" s="319">
        <f t="shared" si="54"/>
        <v>0</v>
      </c>
      <c r="U187" s="319">
        <f t="shared" si="54"/>
        <v>0</v>
      </c>
      <c r="V187" s="319">
        <f t="shared" si="54"/>
        <v>0</v>
      </c>
      <c r="W187" s="319">
        <f t="shared" si="54"/>
        <v>0</v>
      </c>
      <c r="X187" s="319">
        <f t="shared" si="54"/>
        <v>0</v>
      </c>
      <c r="Y187" s="319">
        <f t="shared" si="54"/>
        <v>0</v>
      </c>
      <c r="Z187" s="319">
        <f t="shared" si="54"/>
        <v>0</v>
      </c>
      <c r="AA187" s="319">
        <f t="shared" si="54"/>
        <v>0</v>
      </c>
      <c r="AB187" s="210">
        <f t="shared" si="54"/>
        <v>0</v>
      </c>
      <c r="AC187" s="234"/>
    </row>
    <row r="188" spans="1:29" ht="116.25" hidden="1" customHeight="1" outlineLevel="1" x14ac:dyDescent="0.25">
      <c r="A188" s="34" t="s">
        <v>385</v>
      </c>
      <c r="B188" s="353" t="s">
        <v>217</v>
      </c>
      <c r="C188" s="348"/>
      <c r="D188" s="347" t="s">
        <v>9</v>
      </c>
      <c r="E188" s="347" t="s">
        <v>13</v>
      </c>
      <c r="F188" s="347" t="s">
        <v>12</v>
      </c>
      <c r="G188" s="354" t="s">
        <v>508</v>
      </c>
      <c r="H188" s="302">
        <v>48638.400000000001</v>
      </c>
      <c r="I188" s="302"/>
      <c r="J188" s="302">
        <v>38372</v>
      </c>
      <c r="K188" s="324"/>
      <c r="L188" s="324"/>
      <c r="M188" s="319">
        <f>SUM(N188:O188)</f>
        <v>7716.5</v>
      </c>
      <c r="N188" s="324"/>
      <c r="O188" s="324">
        <v>7716.5</v>
      </c>
      <c r="P188" s="134"/>
      <c r="Q188" s="319"/>
      <c r="R188" s="325"/>
      <c r="S188" s="324"/>
      <c r="T188" s="409"/>
      <c r="U188" s="134"/>
      <c r="V188" s="319"/>
      <c r="W188" s="324"/>
      <c r="X188" s="324"/>
      <c r="Y188" s="379"/>
      <c r="Z188" s="324"/>
      <c r="AA188" s="324"/>
      <c r="AB188" s="124"/>
      <c r="AC188" s="234"/>
    </row>
    <row r="189" spans="1:29" ht="92.25" hidden="1" customHeight="1" outlineLevel="1" x14ac:dyDescent="0.25">
      <c r="A189" s="34">
        <v>520</v>
      </c>
      <c r="B189" s="353" t="s">
        <v>195</v>
      </c>
      <c r="C189" s="348"/>
      <c r="D189" s="347" t="s">
        <v>9</v>
      </c>
      <c r="E189" s="347" t="s">
        <v>13</v>
      </c>
      <c r="F189" s="347" t="s">
        <v>12</v>
      </c>
      <c r="G189" s="354" t="s">
        <v>509</v>
      </c>
      <c r="H189" s="302">
        <v>190398.1</v>
      </c>
      <c r="I189" s="302"/>
      <c r="J189" s="302">
        <v>246029</v>
      </c>
      <c r="K189" s="324"/>
      <c r="L189" s="324"/>
      <c r="M189" s="319">
        <f>SUM(N189:O189)</f>
        <v>28108.5</v>
      </c>
      <c r="N189" s="324"/>
      <c r="O189" s="324">
        <v>28108.5</v>
      </c>
      <c r="P189" s="134"/>
      <c r="Q189" s="319"/>
      <c r="R189" s="325"/>
      <c r="S189" s="324"/>
      <c r="T189" s="409"/>
      <c r="U189" s="134"/>
      <c r="V189" s="319"/>
      <c r="W189" s="324"/>
      <c r="X189" s="324"/>
      <c r="Y189" s="379"/>
      <c r="Z189" s="324"/>
      <c r="AA189" s="324"/>
      <c r="AB189" s="124"/>
      <c r="AC189" s="234"/>
    </row>
    <row r="190" spans="1:29" ht="67.5" hidden="1" customHeight="1" x14ac:dyDescent="0.25">
      <c r="B190" s="353" t="s">
        <v>568</v>
      </c>
      <c r="C190" s="348"/>
      <c r="D190" s="347" t="s">
        <v>9</v>
      </c>
      <c r="E190" s="347" t="s">
        <v>13</v>
      </c>
      <c r="F190" s="347" t="s">
        <v>12</v>
      </c>
      <c r="G190" s="354" t="s">
        <v>386</v>
      </c>
      <c r="H190" s="302">
        <v>2000</v>
      </c>
      <c r="I190" s="302"/>
      <c r="J190" s="302">
        <v>5706</v>
      </c>
      <c r="K190" s="324"/>
      <c r="L190" s="324"/>
      <c r="M190" s="319">
        <f>SUM(N190:O190)</f>
        <v>673</v>
      </c>
      <c r="N190" s="324">
        <v>673</v>
      </c>
      <c r="O190" s="324"/>
      <c r="P190" s="134">
        <v>3000</v>
      </c>
      <c r="Q190" s="319"/>
      <c r="R190" s="325">
        <v>3000</v>
      </c>
      <c r="S190" s="324"/>
      <c r="T190" s="409"/>
      <c r="U190" s="134">
        <v>0</v>
      </c>
      <c r="V190" s="319"/>
      <c r="W190" s="324"/>
      <c r="X190" s="324"/>
      <c r="Y190" s="379">
        <v>0</v>
      </c>
      <c r="Z190" s="324"/>
      <c r="AA190" s="324"/>
      <c r="AB190" s="124"/>
      <c r="AC190" s="234">
        <v>2000</v>
      </c>
    </row>
    <row r="191" spans="1:29" ht="33" customHeight="1" x14ac:dyDescent="0.25">
      <c r="A191" s="34" t="s">
        <v>177</v>
      </c>
      <c r="B191" s="312" t="s">
        <v>656</v>
      </c>
      <c r="C191" s="392"/>
      <c r="D191" s="413"/>
      <c r="E191" s="413"/>
      <c r="F191" s="413"/>
      <c r="G191" s="147" t="s">
        <v>288</v>
      </c>
      <c r="H191" s="148">
        <f t="shared" ref="H191:AA191" si="55">H192+H193+H202</f>
        <v>26497.4</v>
      </c>
      <c r="I191" s="148">
        <f t="shared" si="55"/>
        <v>0</v>
      </c>
      <c r="J191" s="148">
        <f t="shared" si="55"/>
        <v>27303.599999999999</v>
      </c>
      <c r="K191" s="148">
        <f t="shared" si="55"/>
        <v>19141.400000000001</v>
      </c>
      <c r="L191" s="148">
        <f t="shared" si="55"/>
        <v>0</v>
      </c>
      <c r="M191" s="148">
        <f t="shared" si="55"/>
        <v>18641.400000000001</v>
      </c>
      <c r="N191" s="148">
        <f t="shared" si="55"/>
        <v>18641.400000000001</v>
      </c>
      <c r="O191" s="148">
        <f t="shared" si="55"/>
        <v>0</v>
      </c>
      <c r="P191" s="148">
        <f t="shared" si="55"/>
        <v>21954.1</v>
      </c>
      <c r="Q191" s="148">
        <f t="shared" si="55"/>
        <v>0</v>
      </c>
      <c r="R191" s="148">
        <f t="shared" si="55"/>
        <v>15185.5</v>
      </c>
      <c r="S191" s="148">
        <f t="shared" si="55"/>
        <v>0</v>
      </c>
      <c r="T191" s="148">
        <f t="shared" si="55"/>
        <v>0</v>
      </c>
      <c r="U191" s="148">
        <f t="shared" si="55"/>
        <v>18975.7</v>
      </c>
      <c r="V191" s="148">
        <f t="shared" si="55"/>
        <v>0</v>
      </c>
      <c r="W191" s="148">
        <f t="shared" si="55"/>
        <v>0</v>
      </c>
      <c r="X191" s="148">
        <f t="shared" si="55"/>
        <v>0</v>
      </c>
      <c r="Y191" s="148">
        <f t="shared" si="55"/>
        <v>18333.099999999999</v>
      </c>
      <c r="Z191" s="148">
        <f t="shared" si="55"/>
        <v>0</v>
      </c>
      <c r="AA191" s="148">
        <f t="shared" si="55"/>
        <v>0</v>
      </c>
      <c r="AB191" s="209">
        <f>SUM(AB192:AB202)</f>
        <v>0</v>
      </c>
      <c r="AC191" s="233">
        <f>SUM(AC192:AC206)</f>
        <v>24000</v>
      </c>
    </row>
    <row r="192" spans="1:29" ht="64.5" customHeight="1" x14ac:dyDescent="0.25">
      <c r="B192" s="348" t="s">
        <v>657</v>
      </c>
      <c r="C192" s="348"/>
      <c r="D192" s="347" t="s">
        <v>9</v>
      </c>
      <c r="E192" s="347" t="s">
        <v>11</v>
      </c>
      <c r="F192" s="347" t="s">
        <v>17</v>
      </c>
      <c r="G192" s="354" t="s">
        <v>289</v>
      </c>
      <c r="H192" s="302">
        <v>13947.4</v>
      </c>
      <c r="I192" s="302"/>
      <c r="J192" s="302">
        <v>14055.6</v>
      </c>
      <c r="K192" s="324">
        <v>13448.5</v>
      </c>
      <c r="L192" s="324"/>
      <c r="M192" s="319">
        <f>SUM(N192:O192)</f>
        <v>12948.5</v>
      </c>
      <c r="N192" s="324">
        <v>12948.5</v>
      </c>
      <c r="O192" s="324"/>
      <c r="P192" s="134">
        <v>15434.9</v>
      </c>
      <c r="Q192" s="319"/>
      <c r="R192" s="325">
        <v>15185.5</v>
      </c>
      <c r="S192" s="133"/>
      <c r="T192" s="324"/>
      <c r="U192" s="134">
        <v>15434.9</v>
      </c>
      <c r="V192" s="319"/>
      <c r="W192" s="324"/>
      <c r="X192" s="324"/>
      <c r="Y192" s="134">
        <v>15434.9</v>
      </c>
      <c r="Z192" s="324"/>
      <c r="AA192" s="324"/>
      <c r="AB192" s="124"/>
      <c r="AC192" s="234">
        <v>14000</v>
      </c>
    </row>
    <row r="193" spans="1:29" ht="0.75" hidden="1" customHeight="1" x14ac:dyDescent="0.25">
      <c r="B193" s="348" t="s">
        <v>409</v>
      </c>
      <c r="C193" s="348"/>
      <c r="D193" s="347"/>
      <c r="E193" s="347"/>
      <c r="F193" s="347"/>
      <c r="G193" s="354" t="s">
        <v>290</v>
      </c>
      <c r="H193" s="302">
        <f>SUM(H194:H200)</f>
        <v>2550</v>
      </c>
      <c r="I193" s="302">
        <f>SUM(I194:I200)</f>
        <v>0</v>
      </c>
      <c r="J193" s="302"/>
      <c r="K193" s="324"/>
      <c r="L193" s="324"/>
      <c r="M193" s="319"/>
      <c r="N193" s="324"/>
      <c r="O193" s="324"/>
      <c r="P193" s="134">
        <f>SUM(P194:Q200)</f>
        <v>0</v>
      </c>
      <c r="Q193" s="134">
        <f>SUM(Q194:R200)</f>
        <v>0</v>
      </c>
      <c r="R193" s="325">
        <f>SUM(R194:S200)</f>
        <v>0</v>
      </c>
      <c r="S193" s="302">
        <f t="shared" ref="S193:AA193" si="56">SUM(S194:S196)</f>
        <v>0</v>
      </c>
      <c r="T193" s="302">
        <f t="shared" si="56"/>
        <v>0</v>
      </c>
      <c r="U193" s="134">
        <f>SUM(U194:U200)</f>
        <v>0</v>
      </c>
      <c r="V193" s="134">
        <f t="shared" si="56"/>
        <v>0</v>
      </c>
      <c r="W193" s="134">
        <f t="shared" si="56"/>
        <v>0</v>
      </c>
      <c r="X193" s="302">
        <f t="shared" si="56"/>
        <v>0</v>
      </c>
      <c r="Y193" s="134">
        <f>SUM(Y194:Y201)</f>
        <v>0</v>
      </c>
      <c r="Z193" s="134">
        <f t="shared" si="56"/>
        <v>0</v>
      </c>
      <c r="AA193" s="302">
        <f t="shared" si="56"/>
        <v>0</v>
      </c>
      <c r="AB193" s="124"/>
      <c r="AC193" s="234"/>
    </row>
    <row r="194" spans="1:29" ht="27.75" hidden="1" customHeight="1" outlineLevel="2" x14ac:dyDescent="0.25">
      <c r="B194" s="348" t="s">
        <v>404</v>
      </c>
      <c r="C194" s="348"/>
      <c r="D194" s="347"/>
      <c r="E194" s="347"/>
      <c r="F194" s="347"/>
      <c r="G194" s="354" t="s">
        <v>290</v>
      </c>
      <c r="H194" s="302">
        <v>100</v>
      </c>
      <c r="I194" s="302"/>
      <c r="J194" s="302">
        <v>150</v>
      </c>
      <c r="K194" s="324"/>
      <c r="L194" s="324"/>
      <c r="M194" s="319"/>
      <c r="N194" s="324"/>
      <c r="O194" s="324"/>
      <c r="P194" s="134"/>
      <c r="Q194" s="319"/>
      <c r="R194" s="325"/>
      <c r="S194" s="133"/>
      <c r="T194" s="324"/>
      <c r="U194" s="134"/>
      <c r="V194" s="319"/>
      <c r="W194" s="324"/>
      <c r="X194" s="324"/>
      <c r="Y194" s="134"/>
      <c r="Z194" s="324"/>
      <c r="AA194" s="324"/>
      <c r="AB194" s="124"/>
      <c r="AC194" s="234"/>
    </row>
    <row r="195" spans="1:29" ht="22.5" hidden="1" customHeight="1" outlineLevel="2" x14ac:dyDescent="0.25">
      <c r="B195" s="348" t="s">
        <v>405</v>
      </c>
      <c r="C195" s="348"/>
      <c r="D195" s="347"/>
      <c r="E195" s="347"/>
      <c r="F195" s="347"/>
      <c r="G195" s="354" t="s">
        <v>290</v>
      </c>
      <c r="H195" s="302">
        <v>500</v>
      </c>
      <c r="I195" s="302"/>
      <c r="J195" s="302"/>
      <c r="K195" s="324"/>
      <c r="L195" s="324"/>
      <c r="M195" s="319"/>
      <c r="N195" s="324"/>
      <c r="O195" s="324"/>
      <c r="P195" s="134"/>
      <c r="Q195" s="319"/>
      <c r="R195" s="325"/>
      <c r="S195" s="133"/>
      <c r="T195" s="324"/>
      <c r="U195" s="134"/>
      <c r="V195" s="319"/>
      <c r="W195" s="324"/>
      <c r="X195" s="324"/>
      <c r="Y195" s="134"/>
      <c r="Z195" s="324"/>
      <c r="AA195" s="324"/>
      <c r="AB195" s="124"/>
      <c r="AC195" s="234"/>
    </row>
    <row r="196" spans="1:29" ht="24.75" hidden="1" customHeight="1" outlineLevel="2" x14ac:dyDescent="0.25">
      <c r="B196" s="348" t="s">
        <v>353</v>
      </c>
      <c r="C196" s="348"/>
      <c r="D196" s="347"/>
      <c r="E196" s="347"/>
      <c r="F196" s="347"/>
      <c r="G196" s="354" t="s">
        <v>290</v>
      </c>
      <c r="H196" s="302">
        <v>300</v>
      </c>
      <c r="I196" s="302"/>
      <c r="J196" s="302">
        <v>443</v>
      </c>
      <c r="K196" s="324"/>
      <c r="L196" s="324"/>
      <c r="M196" s="319"/>
      <c r="N196" s="324"/>
      <c r="O196" s="324"/>
      <c r="P196" s="134"/>
      <c r="Q196" s="319"/>
      <c r="R196" s="325"/>
      <c r="S196" s="133"/>
      <c r="T196" s="324"/>
      <c r="U196" s="134"/>
      <c r="V196" s="319"/>
      <c r="W196" s="324"/>
      <c r="X196" s="324"/>
      <c r="Y196" s="134"/>
      <c r="Z196" s="324"/>
      <c r="AA196" s="324"/>
      <c r="AB196" s="124"/>
      <c r="AC196" s="234"/>
    </row>
    <row r="197" spans="1:29" ht="24.75" hidden="1" customHeight="1" outlineLevel="2" x14ac:dyDescent="0.25">
      <c r="B197" s="348" t="s">
        <v>406</v>
      </c>
      <c r="C197" s="348"/>
      <c r="D197" s="347"/>
      <c r="E197" s="347"/>
      <c r="F197" s="347"/>
      <c r="G197" s="354" t="s">
        <v>290</v>
      </c>
      <c r="H197" s="302"/>
      <c r="I197" s="302"/>
      <c r="J197" s="302">
        <v>49.6</v>
      </c>
      <c r="K197" s="324"/>
      <c r="L197" s="324"/>
      <c r="M197" s="319"/>
      <c r="N197" s="324"/>
      <c r="O197" s="324"/>
      <c r="P197" s="134"/>
      <c r="Q197" s="319"/>
      <c r="R197" s="325"/>
      <c r="S197" s="133"/>
      <c r="T197" s="324"/>
      <c r="U197" s="134"/>
      <c r="V197" s="319"/>
      <c r="W197" s="324"/>
      <c r="X197" s="324"/>
      <c r="Y197" s="134"/>
      <c r="Z197" s="324"/>
      <c r="AA197" s="324"/>
      <c r="AB197" s="124"/>
      <c r="AC197" s="234"/>
    </row>
    <row r="198" spans="1:29" ht="24.75" hidden="1" customHeight="1" outlineLevel="2" x14ac:dyDescent="0.25">
      <c r="B198" s="348" t="s">
        <v>407</v>
      </c>
      <c r="C198" s="348"/>
      <c r="D198" s="347"/>
      <c r="E198" s="347"/>
      <c r="F198" s="347"/>
      <c r="G198" s="354" t="s">
        <v>290</v>
      </c>
      <c r="H198" s="302">
        <v>50</v>
      </c>
      <c r="I198" s="302"/>
      <c r="J198" s="302"/>
      <c r="K198" s="324"/>
      <c r="L198" s="324"/>
      <c r="M198" s="319"/>
      <c r="N198" s="324"/>
      <c r="O198" s="324"/>
      <c r="P198" s="134"/>
      <c r="Q198" s="319"/>
      <c r="R198" s="325"/>
      <c r="S198" s="133"/>
      <c r="T198" s="324"/>
      <c r="U198" s="134"/>
      <c r="V198" s="319"/>
      <c r="W198" s="324"/>
      <c r="X198" s="324"/>
      <c r="Y198" s="134"/>
      <c r="Z198" s="324"/>
      <c r="AA198" s="324"/>
      <c r="AB198" s="124"/>
      <c r="AC198" s="234"/>
    </row>
    <row r="199" spans="1:29" ht="24.75" hidden="1" customHeight="1" outlineLevel="2" x14ac:dyDescent="0.25">
      <c r="B199" s="348" t="s">
        <v>408</v>
      </c>
      <c r="C199" s="348"/>
      <c r="D199" s="347"/>
      <c r="E199" s="347"/>
      <c r="F199" s="347"/>
      <c r="G199" s="354" t="s">
        <v>290</v>
      </c>
      <c r="H199" s="302">
        <v>100</v>
      </c>
      <c r="I199" s="302"/>
      <c r="J199" s="302"/>
      <c r="K199" s="324"/>
      <c r="L199" s="324"/>
      <c r="M199" s="319"/>
      <c r="N199" s="324"/>
      <c r="O199" s="324"/>
      <c r="P199" s="134"/>
      <c r="Q199" s="319"/>
      <c r="R199" s="325"/>
      <c r="S199" s="133"/>
      <c r="T199" s="324"/>
      <c r="U199" s="134"/>
      <c r="V199" s="319"/>
      <c r="W199" s="324"/>
      <c r="X199" s="324"/>
      <c r="Y199" s="134"/>
      <c r="Z199" s="324"/>
      <c r="AA199" s="324"/>
      <c r="AB199" s="124"/>
      <c r="AC199" s="234"/>
    </row>
    <row r="200" spans="1:29" ht="24.75" hidden="1" customHeight="1" outlineLevel="2" x14ac:dyDescent="0.25">
      <c r="B200" s="348" t="s">
        <v>439</v>
      </c>
      <c r="C200" s="348"/>
      <c r="D200" s="347"/>
      <c r="E200" s="347"/>
      <c r="F200" s="347"/>
      <c r="G200" s="354" t="s">
        <v>290</v>
      </c>
      <c r="H200" s="302">
        <v>1500</v>
      </c>
      <c r="I200" s="302"/>
      <c r="J200" s="302">
        <v>0</v>
      </c>
      <c r="K200" s="324"/>
      <c r="L200" s="324"/>
      <c r="M200" s="319"/>
      <c r="N200" s="324"/>
      <c r="O200" s="324"/>
      <c r="P200" s="134"/>
      <c r="Q200" s="319"/>
      <c r="R200" s="325"/>
      <c r="S200" s="133"/>
      <c r="T200" s="324"/>
      <c r="U200" s="134"/>
      <c r="V200" s="319"/>
      <c r="W200" s="324"/>
      <c r="X200" s="324"/>
      <c r="Y200" s="134"/>
      <c r="Z200" s="324"/>
      <c r="AA200" s="324"/>
      <c r="AB200" s="124"/>
      <c r="AC200" s="234"/>
    </row>
    <row r="201" spans="1:29" ht="2.25" hidden="1" customHeight="1" collapsed="1" x14ac:dyDescent="0.25">
      <c r="B201" s="348" t="s">
        <v>339</v>
      </c>
      <c r="C201" s="385"/>
      <c r="D201" s="331" t="s">
        <v>9</v>
      </c>
      <c r="E201" s="331" t="s">
        <v>11</v>
      </c>
      <c r="F201" s="331" t="s">
        <v>17</v>
      </c>
      <c r="G201" s="332" t="s">
        <v>290</v>
      </c>
      <c r="H201" s="302"/>
      <c r="I201" s="302"/>
      <c r="J201" s="302">
        <v>0</v>
      </c>
      <c r="K201" s="133"/>
      <c r="L201" s="133"/>
      <c r="M201" s="319">
        <f t="shared" ref="M201:M206" si="57">SUM(N201:O201)</f>
        <v>500</v>
      </c>
      <c r="N201" s="133">
        <v>500</v>
      </c>
      <c r="O201" s="133"/>
      <c r="P201" s="134">
        <v>0</v>
      </c>
      <c r="Q201" s="319">
        <f>SUM(S201:T201)</f>
        <v>0</v>
      </c>
      <c r="R201" s="325"/>
      <c r="S201" s="133"/>
      <c r="T201" s="133"/>
      <c r="U201" s="134">
        <v>0</v>
      </c>
      <c r="V201" s="319">
        <f t="shared" ref="V201:V206" si="58">SUM(W201:X201)</f>
        <v>0</v>
      </c>
      <c r="W201" s="133"/>
      <c r="X201" s="133"/>
      <c r="Y201" s="379">
        <f>SUM(Z201)</f>
        <v>0</v>
      </c>
      <c r="Z201" s="133"/>
      <c r="AA201" s="133"/>
      <c r="AB201" s="124"/>
      <c r="AC201" s="234"/>
    </row>
    <row r="202" spans="1:29" ht="80.25" customHeight="1" x14ac:dyDescent="0.25">
      <c r="B202" s="348" t="s">
        <v>658</v>
      </c>
      <c r="C202" s="334"/>
      <c r="D202" s="331"/>
      <c r="E202" s="331"/>
      <c r="F202" s="331"/>
      <c r="G202" s="332" t="s">
        <v>290</v>
      </c>
      <c r="H202" s="252">
        <v>10000</v>
      </c>
      <c r="I202" s="252"/>
      <c r="J202" s="302">
        <v>13248</v>
      </c>
      <c r="K202" s="133">
        <f>SUM(K203:K206)</f>
        <v>5692.9</v>
      </c>
      <c r="L202" s="133">
        <f>SUM(L203:L206)</f>
        <v>0</v>
      </c>
      <c r="M202" s="253">
        <f t="shared" si="57"/>
        <v>5692.9</v>
      </c>
      <c r="N202" s="133">
        <f>SUM(N203:N206)</f>
        <v>5692.9</v>
      </c>
      <c r="O202" s="133">
        <f>SUM(O203:O206)</f>
        <v>0</v>
      </c>
      <c r="P202" s="250">
        <v>6519.2</v>
      </c>
      <c r="Q202" s="253"/>
      <c r="R202" s="251"/>
      <c r="S202" s="133"/>
      <c r="T202" s="133"/>
      <c r="U202" s="134">
        <v>3540.8</v>
      </c>
      <c r="V202" s="253"/>
      <c r="W202" s="133"/>
      <c r="X202" s="133"/>
      <c r="Y202" s="379">
        <v>2898.2</v>
      </c>
      <c r="Z202" s="133"/>
      <c r="AA202" s="133"/>
      <c r="AB202" s="220"/>
      <c r="AC202" s="234">
        <v>10000</v>
      </c>
    </row>
    <row r="203" spans="1:29" ht="24" hidden="1" customHeight="1" outlineLevel="1" x14ac:dyDescent="0.25">
      <c r="B203" s="348" t="s">
        <v>225</v>
      </c>
      <c r="C203" s="334"/>
      <c r="D203" s="331" t="s">
        <v>18</v>
      </c>
      <c r="E203" s="331" t="s">
        <v>11</v>
      </c>
      <c r="F203" s="331" t="s">
        <v>17</v>
      </c>
      <c r="G203" s="332" t="s">
        <v>290</v>
      </c>
      <c r="H203" s="325"/>
      <c r="I203" s="325"/>
      <c r="J203" s="319"/>
      <c r="K203" s="133"/>
      <c r="L203" s="133"/>
      <c r="M203" s="319">
        <f t="shared" si="57"/>
        <v>116.3</v>
      </c>
      <c r="N203" s="133">
        <v>116.3</v>
      </c>
      <c r="O203" s="133"/>
      <c r="P203" s="134"/>
      <c r="Q203" s="319">
        <f>SUM(S203:T203)</f>
        <v>0</v>
      </c>
      <c r="R203" s="325"/>
      <c r="S203" s="133"/>
      <c r="T203" s="133"/>
      <c r="U203" s="134"/>
      <c r="V203" s="319">
        <f t="shared" si="58"/>
        <v>0</v>
      </c>
      <c r="W203" s="133"/>
      <c r="X203" s="133"/>
      <c r="Y203" s="134">
        <f>SUM(Z203:AA203)</f>
        <v>0</v>
      </c>
      <c r="Z203" s="133"/>
      <c r="AA203" s="133"/>
      <c r="AB203" s="124"/>
      <c r="AC203" s="234"/>
    </row>
    <row r="204" spans="1:29" ht="24" hidden="1" customHeight="1" outlineLevel="1" x14ac:dyDescent="0.25">
      <c r="B204" s="348" t="s">
        <v>226</v>
      </c>
      <c r="C204" s="334"/>
      <c r="D204" s="331" t="s">
        <v>6</v>
      </c>
      <c r="E204" s="331" t="s">
        <v>11</v>
      </c>
      <c r="F204" s="331" t="s">
        <v>17</v>
      </c>
      <c r="G204" s="332" t="s">
        <v>290</v>
      </c>
      <c r="H204" s="325"/>
      <c r="I204" s="325"/>
      <c r="J204" s="319"/>
      <c r="K204" s="133"/>
      <c r="L204" s="133"/>
      <c r="M204" s="319">
        <f t="shared" si="57"/>
        <v>30.9</v>
      </c>
      <c r="N204" s="133">
        <v>30.9</v>
      </c>
      <c r="O204" s="133"/>
      <c r="P204" s="134"/>
      <c r="Q204" s="319">
        <f>SUM(S204:T204)</f>
        <v>0</v>
      </c>
      <c r="R204" s="325"/>
      <c r="S204" s="133"/>
      <c r="T204" s="133"/>
      <c r="U204" s="134"/>
      <c r="V204" s="319">
        <f t="shared" si="58"/>
        <v>0</v>
      </c>
      <c r="W204" s="133"/>
      <c r="X204" s="133"/>
      <c r="Y204" s="134">
        <f>SUM(Z204:AA204)</f>
        <v>0</v>
      </c>
      <c r="Z204" s="133"/>
      <c r="AA204" s="133"/>
      <c r="AB204" s="124"/>
      <c r="AC204" s="234"/>
    </row>
    <row r="205" spans="1:29" ht="24" hidden="1" customHeight="1" outlineLevel="1" x14ac:dyDescent="0.25">
      <c r="B205" s="348" t="s">
        <v>353</v>
      </c>
      <c r="C205" s="334"/>
      <c r="D205" s="331" t="s">
        <v>25</v>
      </c>
      <c r="E205" s="331" t="s">
        <v>11</v>
      </c>
      <c r="F205" s="331" t="s">
        <v>17</v>
      </c>
      <c r="G205" s="332" t="s">
        <v>290</v>
      </c>
      <c r="H205" s="325"/>
      <c r="I205" s="325"/>
      <c r="J205" s="319"/>
      <c r="K205" s="133"/>
      <c r="L205" s="133"/>
      <c r="M205" s="319">
        <f t="shared" si="57"/>
        <v>5437.4</v>
      </c>
      <c r="N205" s="133">
        <v>5437.4</v>
      </c>
      <c r="O205" s="133"/>
      <c r="P205" s="134"/>
      <c r="Q205" s="319">
        <f>SUM(S205:T205)</f>
        <v>0</v>
      </c>
      <c r="R205" s="325"/>
      <c r="S205" s="133"/>
      <c r="T205" s="133"/>
      <c r="U205" s="134"/>
      <c r="V205" s="319">
        <f t="shared" si="58"/>
        <v>0</v>
      </c>
      <c r="W205" s="133"/>
      <c r="X205" s="133"/>
      <c r="Y205" s="134">
        <f>SUM(Z205:AA205)</f>
        <v>0</v>
      </c>
      <c r="Z205" s="133"/>
      <c r="AA205" s="133"/>
      <c r="AB205" s="124"/>
      <c r="AC205" s="234"/>
    </row>
    <row r="206" spans="1:29" ht="25.5" hidden="1" customHeight="1" outlineLevel="1" x14ac:dyDescent="0.25">
      <c r="B206" s="348" t="s">
        <v>227</v>
      </c>
      <c r="C206" s="348"/>
      <c r="D206" s="347" t="s">
        <v>9</v>
      </c>
      <c r="E206" s="347" t="s">
        <v>11</v>
      </c>
      <c r="F206" s="347" t="s">
        <v>17</v>
      </c>
      <c r="G206" s="354" t="s">
        <v>290</v>
      </c>
      <c r="H206" s="325"/>
      <c r="I206" s="325"/>
      <c r="J206" s="319"/>
      <c r="K206" s="324">
        <v>5692.9</v>
      </c>
      <c r="L206" s="324"/>
      <c r="M206" s="319">
        <f t="shared" si="57"/>
        <v>108.3</v>
      </c>
      <c r="N206" s="324">
        <v>108.3</v>
      </c>
      <c r="O206" s="324"/>
      <c r="P206" s="134"/>
      <c r="Q206" s="319">
        <f>SUM(S206:T206)</f>
        <v>5030.1000000000004</v>
      </c>
      <c r="R206" s="325"/>
      <c r="S206" s="133">
        <v>5030.1000000000004</v>
      </c>
      <c r="T206" s="324"/>
      <c r="U206" s="134"/>
      <c r="V206" s="319">
        <f t="shared" si="58"/>
        <v>883.1</v>
      </c>
      <c r="W206" s="324">
        <v>883.1</v>
      </c>
      <c r="X206" s="324"/>
      <c r="Y206" s="134">
        <f>SUM(Z206:AA206)</f>
        <v>0</v>
      </c>
      <c r="Z206" s="324"/>
      <c r="AA206" s="324"/>
      <c r="AB206" s="124"/>
      <c r="AC206" s="234"/>
    </row>
    <row r="207" spans="1:29" ht="29.25" hidden="1" customHeight="1" collapsed="1" x14ac:dyDescent="0.25">
      <c r="A207" s="34" t="s">
        <v>177</v>
      </c>
      <c r="B207" s="312" t="s">
        <v>659</v>
      </c>
      <c r="C207" s="392"/>
      <c r="D207" s="146"/>
      <c r="E207" s="146"/>
      <c r="F207" s="146"/>
      <c r="G207" s="147" t="s">
        <v>66</v>
      </c>
      <c r="H207" s="148">
        <f t="shared" ref="H207:AB207" si="59">SUM(H208+H221+H225)</f>
        <v>189751.4</v>
      </c>
      <c r="I207" s="148">
        <f t="shared" si="59"/>
        <v>0</v>
      </c>
      <c r="J207" s="148">
        <f t="shared" si="59"/>
        <v>196233.8</v>
      </c>
      <c r="K207" s="148">
        <f t="shared" si="59"/>
        <v>29083.599999999999</v>
      </c>
      <c r="L207" s="148">
        <f t="shared" si="59"/>
        <v>59157.599999999999</v>
      </c>
      <c r="M207" s="148">
        <f t="shared" si="59"/>
        <v>117095.1</v>
      </c>
      <c r="N207" s="148">
        <f t="shared" si="59"/>
        <v>52937.5</v>
      </c>
      <c r="O207" s="148">
        <f t="shared" si="59"/>
        <v>64157.599999999999</v>
      </c>
      <c r="P207" s="148">
        <f t="shared" si="59"/>
        <v>280162.09999999998</v>
      </c>
      <c r="Q207" s="148">
        <f t="shared" si="59"/>
        <v>0</v>
      </c>
      <c r="R207" s="148">
        <f t="shared" si="59"/>
        <v>177646</v>
      </c>
      <c r="S207" s="148">
        <f t="shared" si="59"/>
        <v>0</v>
      </c>
      <c r="T207" s="148">
        <f t="shared" si="59"/>
        <v>61411.8</v>
      </c>
      <c r="U207" s="148">
        <f t="shared" si="59"/>
        <v>249978</v>
      </c>
      <c r="V207" s="148">
        <f t="shared" si="59"/>
        <v>0</v>
      </c>
      <c r="W207" s="148">
        <f t="shared" si="59"/>
        <v>135704.6</v>
      </c>
      <c r="X207" s="148">
        <f t="shared" si="59"/>
        <v>53825.1</v>
      </c>
      <c r="Y207" s="148">
        <f t="shared" si="59"/>
        <v>368937.2</v>
      </c>
      <c r="Z207" s="148">
        <f t="shared" si="59"/>
        <v>122371.3</v>
      </c>
      <c r="AA207" s="148">
        <f t="shared" si="59"/>
        <v>54553.8</v>
      </c>
      <c r="AB207" s="209">
        <f t="shared" si="59"/>
        <v>0</v>
      </c>
      <c r="AC207" s="233">
        <f>SUM(AC208:AC228)</f>
        <v>79350</v>
      </c>
    </row>
    <row r="208" spans="1:29" ht="36.75" hidden="1" customHeight="1" x14ac:dyDescent="0.25">
      <c r="B208" s="414" t="s">
        <v>258</v>
      </c>
      <c r="C208" s="393"/>
      <c r="D208" s="328"/>
      <c r="E208" s="328"/>
      <c r="F208" s="328"/>
      <c r="G208" s="318" t="s">
        <v>291</v>
      </c>
      <c r="H208" s="319">
        <f t="shared" ref="H208:AB208" si="60">SUM(H209:H220)</f>
        <v>110465.8</v>
      </c>
      <c r="I208" s="319">
        <f t="shared" si="60"/>
        <v>0</v>
      </c>
      <c r="J208" s="319">
        <f>SUM(J209:J220)</f>
        <v>107465.8</v>
      </c>
      <c r="K208" s="319">
        <f t="shared" si="60"/>
        <v>6113.6</v>
      </c>
      <c r="L208" s="319">
        <f t="shared" si="60"/>
        <v>59157.599999999999</v>
      </c>
      <c r="M208" s="319">
        <f t="shared" si="60"/>
        <v>73625.100000000006</v>
      </c>
      <c r="N208" s="319">
        <f t="shared" si="60"/>
        <v>9467.5</v>
      </c>
      <c r="O208" s="319">
        <f t="shared" si="60"/>
        <v>64157.599999999999</v>
      </c>
      <c r="P208" s="319">
        <f t="shared" si="60"/>
        <v>103035.7</v>
      </c>
      <c r="Q208" s="319">
        <f t="shared" si="60"/>
        <v>0</v>
      </c>
      <c r="R208" s="319">
        <f t="shared" si="60"/>
        <v>60246</v>
      </c>
      <c r="S208" s="319">
        <f t="shared" si="60"/>
        <v>0</v>
      </c>
      <c r="T208" s="319">
        <f t="shared" si="60"/>
        <v>61411.8</v>
      </c>
      <c r="U208" s="319">
        <f t="shared" si="60"/>
        <v>73915.5</v>
      </c>
      <c r="V208" s="319">
        <f t="shared" si="60"/>
        <v>0</v>
      </c>
      <c r="W208" s="319">
        <f t="shared" si="60"/>
        <v>27632.9</v>
      </c>
      <c r="X208" s="319">
        <f t="shared" si="60"/>
        <v>53825.1</v>
      </c>
      <c r="Y208" s="319">
        <f t="shared" si="60"/>
        <v>182218.2</v>
      </c>
      <c r="Z208" s="319">
        <f t="shared" si="60"/>
        <v>19371.3</v>
      </c>
      <c r="AA208" s="319">
        <f>SUM(AA209:AA220)</f>
        <v>54553.8</v>
      </c>
      <c r="AB208" s="221">
        <f t="shared" si="60"/>
        <v>0</v>
      </c>
      <c r="AC208" s="234"/>
    </row>
    <row r="209" spans="1:29" ht="84.75" hidden="1" customHeight="1" x14ac:dyDescent="0.25">
      <c r="B209" s="353" t="s">
        <v>660</v>
      </c>
      <c r="C209" s="348"/>
      <c r="D209" s="347" t="s">
        <v>9</v>
      </c>
      <c r="E209" s="347" t="s">
        <v>11</v>
      </c>
      <c r="F209" s="347" t="s">
        <v>8</v>
      </c>
      <c r="G209" s="354" t="s">
        <v>355</v>
      </c>
      <c r="H209" s="302">
        <v>3000</v>
      </c>
      <c r="I209" s="302"/>
      <c r="J209" s="302"/>
      <c r="K209" s="324"/>
      <c r="L209" s="324"/>
      <c r="M209" s="319">
        <f>SUM(N209:O209)</f>
        <v>0</v>
      </c>
      <c r="N209" s="324"/>
      <c r="O209" s="324"/>
      <c r="P209" s="134">
        <v>5185.3999999999996</v>
      </c>
      <c r="Q209" s="319"/>
      <c r="R209" s="397">
        <v>0</v>
      </c>
      <c r="S209" s="324"/>
      <c r="T209" s="324"/>
      <c r="U209" s="134">
        <v>5506.9</v>
      </c>
      <c r="V209" s="319"/>
      <c r="W209" s="324"/>
      <c r="X209" s="324"/>
      <c r="Y209" s="379">
        <v>9415.2000000000007</v>
      </c>
      <c r="Z209" s="324"/>
      <c r="AA209" s="324"/>
      <c r="AB209" s="124"/>
      <c r="AC209" s="237"/>
    </row>
    <row r="210" spans="1:29" ht="93.75" hidden="1" customHeight="1" x14ac:dyDescent="0.25">
      <c r="B210" s="353" t="s">
        <v>661</v>
      </c>
      <c r="C210" s="348"/>
      <c r="D210" s="347" t="s">
        <v>9</v>
      </c>
      <c r="E210" s="347" t="s">
        <v>11</v>
      </c>
      <c r="F210" s="347" t="s">
        <v>8</v>
      </c>
      <c r="G210" s="354" t="s">
        <v>355</v>
      </c>
      <c r="H210" s="416"/>
      <c r="I210" s="416"/>
      <c r="J210" s="396"/>
      <c r="K210" s="324"/>
      <c r="L210" s="133"/>
      <c r="M210" s="319">
        <f>SUM(N210:O210)</f>
        <v>90.5</v>
      </c>
      <c r="N210" s="324">
        <v>90.5</v>
      </c>
      <c r="O210" s="324"/>
      <c r="P210" s="134">
        <v>10813.8</v>
      </c>
      <c r="Q210" s="319"/>
      <c r="R210" s="397">
        <v>2513.8000000000002</v>
      </c>
      <c r="S210" s="324"/>
      <c r="T210" s="324"/>
      <c r="U210" s="415">
        <v>0</v>
      </c>
      <c r="V210" s="319"/>
      <c r="W210" s="338">
        <v>8300</v>
      </c>
      <c r="X210" s="324"/>
      <c r="Y210" s="379"/>
      <c r="Z210" s="324"/>
      <c r="AA210" s="324"/>
      <c r="AB210" s="124"/>
      <c r="AC210" s="237"/>
    </row>
    <row r="211" spans="1:29" ht="96.75" hidden="1" customHeight="1" x14ac:dyDescent="0.25">
      <c r="B211" s="353" t="s">
        <v>662</v>
      </c>
      <c r="C211" s="348"/>
      <c r="D211" s="347" t="s">
        <v>9</v>
      </c>
      <c r="E211" s="347" t="s">
        <v>11</v>
      </c>
      <c r="F211" s="347" t="s">
        <v>8</v>
      </c>
      <c r="G211" s="354" t="s">
        <v>355</v>
      </c>
      <c r="H211" s="396">
        <v>26000</v>
      </c>
      <c r="I211" s="396"/>
      <c r="J211" s="396">
        <v>25997</v>
      </c>
      <c r="K211" s="324"/>
      <c r="L211" s="133"/>
      <c r="M211" s="319"/>
      <c r="N211" s="324"/>
      <c r="O211" s="324"/>
      <c r="P211" s="134">
        <v>63643.5</v>
      </c>
      <c r="Q211" s="319"/>
      <c r="R211" s="325">
        <v>38000</v>
      </c>
      <c r="S211" s="324"/>
      <c r="T211" s="339"/>
      <c r="U211" s="415">
        <v>45973.8</v>
      </c>
      <c r="V211" s="319"/>
      <c r="W211" s="324"/>
      <c r="X211" s="339"/>
      <c r="Y211" s="379">
        <v>150368.20000000001</v>
      </c>
      <c r="Z211" s="324"/>
      <c r="AA211" s="339"/>
      <c r="AB211" s="124"/>
      <c r="AC211" s="234">
        <v>50000</v>
      </c>
    </row>
    <row r="212" spans="1:29" ht="78.75" hidden="1" customHeight="1" x14ac:dyDescent="0.25">
      <c r="B212" s="353" t="s">
        <v>663</v>
      </c>
      <c r="C212" s="348"/>
      <c r="D212" s="347" t="s">
        <v>9</v>
      </c>
      <c r="E212" s="347" t="s">
        <v>11</v>
      </c>
      <c r="F212" s="347" t="s">
        <v>8</v>
      </c>
      <c r="G212" s="354" t="s">
        <v>292</v>
      </c>
      <c r="H212" s="396">
        <v>3248</v>
      </c>
      <c r="I212" s="396"/>
      <c r="J212" s="396">
        <v>3251</v>
      </c>
      <c r="K212" s="324">
        <v>3113.6</v>
      </c>
      <c r="L212" s="324"/>
      <c r="M212" s="319">
        <f>SUM(N212:O212)</f>
        <v>3377</v>
      </c>
      <c r="N212" s="324">
        <v>3377</v>
      </c>
      <c r="O212" s="324"/>
      <c r="P212" s="134">
        <v>3893</v>
      </c>
      <c r="Q212" s="319"/>
      <c r="R212" s="397">
        <v>3232.2</v>
      </c>
      <c r="S212" s="324"/>
      <c r="T212" s="324"/>
      <c r="U212" s="415">
        <v>0</v>
      </c>
      <c r="V212" s="319"/>
      <c r="W212" s="324">
        <v>660.9</v>
      </c>
      <c r="X212" s="324"/>
      <c r="Y212" s="417">
        <v>0</v>
      </c>
      <c r="Z212" s="324">
        <v>0</v>
      </c>
      <c r="AA212" s="324"/>
      <c r="AB212" s="124"/>
      <c r="AC212" s="237">
        <v>3248</v>
      </c>
    </row>
    <row r="213" spans="1:29" ht="78.75" hidden="1" customHeight="1" x14ac:dyDescent="0.25">
      <c r="A213" s="34">
        <v>522</v>
      </c>
      <c r="B213" s="353" t="s">
        <v>664</v>
      </c>
      <c r="C213" s="348"/>
      <c r="D213" s="347" t="s">
        <v>9</v>
      </c>
      <c r="E213" s="347" t="s">
        <v>11</v>
      </c>
      <c r="F213" s="347" t="s">
        <v>8</v>
      </c>
      <c r="G213" s="375" t="s">
        <v>510</v>
      </c>
      <c r="H213" s="302">
        <v>61717.8</v>
      </c>
      <c r="I213" s="302"/>
      <c r="J213" s="302">
        <v>61717.8</v>
      </c>
      <c r="K213" s="324"/>
      <c r="L213" s="133">
        <v>59157.599999999999</v>
      </c>
      <c r="M213" s="319">
        <f>SUM(N213:O213)</f>
        <v>64157.599999999999</v>
      </c>
      <c r="N213" s="324"/>
      <c r="O213" s="324">
        <v>64157.599999999999</v>
      </c>
      <c r="P213" s="134"/>
      <c r="Q213" s="319"/>
      <c r="R213" s="325"/>
      <c r="S213" s="324"/>
      <c r="T213" s="339">
        <v>61411.8</v>
      </c>
      <c r="U213" s="134"/>
      <c r="V213" s="319"/>
      <c r="W213" s="324"/>
      <c r="X213" s="339">
        <v>12549.4</v>
      </c>
      <c r="Y213" s="379"/>
      <c r="Z213" s="324"/>
      <c r="AA213" s="339">
        <v>0</v>
      </c>
      <c r="AB213" s="124"/>
      <c r="AC213" s="234"/>
    </row>
    <row r="214" spans="1:29" ht="81.75" hidden="1" customHeight="1" x14ac:dyDescent="0.25">
      <c r="B214" s="353" t="s">
        <v>601</v>
      </c>
      <c r="C214" s="348"/>
      <c r="D214" s="347"/>
      <c r="E214" s="347"/>
      <c r="F214" s="347"/>
      <c r="G214" s="375"/>
      <c r="H214" s="302"/>
      <c r="I214" s="302"/>
      <c r="J214" s="302"/>
      <c r="K214" s="324"/>
      <c r="L214" s="133"/>
      <c r="M214" s="319"/>
      <c r="N214" s="324"/>
      <c r="O214" s="324"/>
      <c r="P214" s="134"/>
      <c r="Q214" s="319"/>
      <c r="R214" s="325"/>
      <c r="S214" s="324"/>
      <c r="T214" s="339"/>
      <c r="U214" s="134"/>
      <c r="V214" s="319"/>
      <c r="W214" s="324"/>
      <c r="X214" s="339"/>
      <c r="Y214" s="379"/>
      <c r="Z214" s="324"/>
      <c r="AA214" s="339"/>
      <c r="AB214" s="124"/>
      <c r="AC214" s="234"/>
    </row>
    <row r="215" spans="1:29" ht="96" hidden="1" customHeight="1" x14ac:dyDescent="0.25">
      <c r="B215" s="353" t="s">
        <v>665</v>
      </c>
      <c r="C215" s="348"/>
      <c r="D215" s="347"/>
      <c r="E215" s="347"/>
      <c r="F215" s="347"/>
      <c r="G215" s="354" t="s">
        <v>292</v>
      </c>
      <c r="H215" s="302"/>
      <c r="I215" s="302"/>
      <c r="J215" s="302"/>
      <c r="K215" s="324"/>
      <c r="L215" s="133"/>
      <c r="M215" s="319"/>
      <c r="N215" s="324"/>
      <c r="O215" s="324"/>
      <c r="P215" s="134">
        <v>0</v>
      </c>
      <c r="Q215" s="319"/>
      <c r="R215" s="325">
        <v>0</v>
      </c>
      <c r="S215" s="324"/>
      <c r="T215" s="339">
        <v>0</v>
      </c>
      <c r="U215" s="134">
        <v>2934.8</v>
      </c>
      <c r="V215" s="319"/>
      <c r="W215" s="324">
        <v>2172</v>
      </c>
      <c r="X215" s="324">
        <v>0</v>
      </c>
      <c r="Y215" s="379">
        <v>2934.8</v>
      </c>
      <c r="Z215" s="324">
        <v>2871.3</v>
      </c>
      <c r="AA215" s="339">
        <v>0</v>
      </c>
      <c r="AB215" s="124"/>
      <c r="AC215" s="234"/>
    </row>
    <row r="216" spans="1:29" ht="81" hidden="1" customHeight="1" x14ac:dyDescent="0.25">
      <c r="B216" s="353" t="s">
        <v>666</v>
      </c>
      <c r="C216" s="348"/>
      <c r="D216" s="347"/>
      <c r="E216" s="347"/>
      <c r="F216" s="347"/>
      <c r="G216" s="375" t="s">
        <v>510</v>
      </c>
      <c r="H216" s="302"/>
      <c r="I216" s="302"/>
      <c r="J216" s="302"/>
      <c r="K216" s="324"/>
      <c r="L216" s="133"/>
      <c r="M216" s="319"/>
      <c r="N216" s="324"/>
      <c r="O216" s="324"/>
      <c r="P216" s="134"/>
      <c r="Q216" s="319"/>
      <c r="R216" s="325"/>
      <c r="S216" s="324"/>
      <c r="T216" s="339"/>
      <c r="U216" s="134"/>
      <c r="V216" s="319"/>
      <c r="W216" s="324"/>
      <c r="X216" s="339">
        <v>41275.699999999997</v>
      </c>
      <c r="Y216" s="379"/>
      <c r="Z216" s="324"/>
      <c r="AA216" s="339">
        <v>54553.8</v>
      </c>
      <c r="AB216" s="124"/>
      <c r="AC216" s="234"/>
    </row>
    <row r="217" spans="1:29" ht="77.25" hidden="1" customHeight="1" x14ac:dyDescent="0.25">
      <c r="B217" s="353" t="s">
        <v>574</v>
      </c>
      <c r="C217" s="348"/>
      <c r="D217" s="347"/>
      <c r="E217" s="347"/>
      <c r="F217" s="347"/>
      <c r="G217" s="375" t="s">
        <v>510</v>
      </c>
      <c r="H217" s="302"/>
      <c r="I217" s="302"/>
      <c r="J217" s="302"/>
      <c r="K217" s="324"/>
      <c r="L217" s="133"/>
      <c r="M217" s="319"/>
      <c r="N217" s="324"/>
      <c r="O217" s="324"/>
      <c r="P217" s="134"/>
      <c r="Q217" s="319"/>
      <c r="R217" s="325"/>
      <c r="S217" s="324"/>
      <c r="T217" s="339">
        <v>0</v>
      </c>
      <c r="U217" s="415"/>
      <c r="V217" s="319"/>
      <c r="W217" s="324"/>
      <c r="X217" s="339">
        <v>0</v>
      </c>
      <c r="Y217" s="379"/>
      <c r="Z217" s="324"/>
      <c r="AA217" s="339">
        <v>0</v>
      </c>
      <c r="AB217" s="124"/>
      <c r="AC217" s="234"/>
    </row>
    <row r="218" spans="1:29" ht="81.75" hidden="1" customHeight="1" x14ac:dyDescent="0.25">
      <c r="B218" s="353" t="s">
        <v>575</v>
      </c>
      <c r="C218" s="348"/>
      <c r="D218" s="347"/>
      <c r="E218" s="347"/>
      <c r="F218" s="347"/>
      <c r="G218" s="152" t="s">
        <v>292</v>
      </c>
      <c r="H218" s="302"/>
      <c r="I218" s="302"/>
      <c r="J218" s="302"/>
      <c r="K218" s="324"/>
      <c r="L218" s="133"/>
      <c r="M218" s="319"/>
      <c r="N218" s="324"/>
      <c r="O218" s="324"/>
      <c r="P218" s="134"/>
      <c r="Q218" s="319"/>
      <c r="R218" s="325">
        <v>0</v>
      </c>
      <c r="S218" s="324"/>
      <c r="T218" s="339"/>
      <c r="U218" s="415"/>
      <c r="V218" s="319"/>
      <c r="W218" s="324">
        <v>0</v>
      </c>
      <c r="X218" s="339"/>
      <c r="Y218" s="379"/>
      <c r="Z218" s="324">
        <v>0</v>
      </c>
      <c r="AA218" s="339"/>
      <c r="AB218" s="124"/>
      <c r="AC218" s="234"/>
    </row>
    <row r="219" spans="1:29" ht="86.25" hidden="1" customHeight="1" x14ac:dyDescent="0.25">
      <c r="B219" s="353" t="s">
        <v>667</v>
      </c>
      <c r="C219" s="348"/>
      <c r="D219" s="347" t="s">
        <v>9</v>
      </c>
      <c r="E219" s="347" t="s">
        <v>11</v>
      </c>
      <c r="F219" s="347" t="s">
        <v>8</v>
      </c>
      <c r="G219" s="354" t="s">
        <v>355</v>
      </c>
      <c r="H219" s="302">
        <v>10000</v>
      </c>
      <c r="I219" s="302"/>
      <c r="J219" s="302">
        <v>10000</v>
      </c>
      <c r="K219" s="324"/>
      <c r="L219" s="133"/>
      <c r="M219" s="319"/>
      <c r="N219" s="324"/>
      <c r="O219" s="324"/>
      <c r="P219" s="134">
        <v>10000</v>
      </c>
      <c r="Q219" s="319"/>
      <c r="R219" s="397">
        <v>10000</v>
      </c>
      <c r="S219" s="324"/>
      <c r="T219" s="324"/>
      <c r="U219" s="415">
        <v>10000</v>
      </c>
      <c r="V219" s="319"/>
      <c r="W219" s="324">
        <v>10000</v>
      </c>
      <c r="X219" s="324"/>
      <c r="Y219" s="415">
        <v>10000</v>
      </c>
      <c r="Z219" s="324">
        <v>10000</v>
      </c>
      <c r="AA219" s="324"/>
      <c r="AB219" s="124"/>
      <c r="AC219" s="234">
        <v>10000</v>
      </c>
    </row>
    <row r="220" spans="1:29" ht="77.25" hidden="1" customHeight="1" x14ac:dyDescent="0.25">
      <c r="B220" s="353" t="s">
        <v>668</v>
      </c>
      <c r="C220" s="348"/>
      <c r="D220" s="347" t="s">
        <v>9</v>
      </c>
      <c r="E220" s="347" t="s">
        <v>11</v>
      </c>
      <c r="F220" s="347" t="s">
        <v>19</v>
      </c>
      <c r="G220" s="354" t="s">
        <v>293</v>
      </c>
      <c r="H220" s="302">
        <v>6500</v>
      </c>
      <c r="I220" s="302"/>
      <c r="J220" s="302">
        <v>6500</v>
      </c>
      <c r="K220" s="324">
        <v>3000</v>
      </c>
      <c r="L220" s="324"/>
      <c r="M220" s="319">
        <f>SUM(N220:O220)</f>
        <v>6000</v>
      </c>
      <c r="N220" s="324">
        <v>6000</v>
      </c>
      <c r="O220" s="324"/>
      <c r="P220" s="134">
        <v>9500</v>
      </c>
      <c r="Q220" s="319"/>
      <c r="R220" s="397">
        <v>6500</v>
      </c>
      <c r="S220" s="324"/>
      <c r="T220" s="324"/>
      <c r="U220" s="415">
        <v>9500</v>
      </c>
      <c r="V220" s="418"/>
      <c r="W220" s="419">
        <v>6500</v>
      </c>
      <c r="X220" s="419"/>
      <c r="Y220" s="415">
        <v>9500</v>
      </c>
      <c r="Z220" s="302">
        <v>6500</v>
      </c>
      <c r="AA220" s="324"/>
      <c r="AB220" s="124"/>
      <c r="AC220" s="234">
        <v>6500</v>
      </c>
    </row>
    <row r="221" spans="1:29" ht="47.25" hidden="1" customHeight="1" x14ac:dyDescent="0.25">
      <c r="B221" s="420" t="s">
        <v>259</v>
      </c>
      <c r="C221" s="315"/>
      <c r="D221" s="328"/>
      <c r="E221" s="328"/>
      <c r="F221" s="328"/>
      <c r="G221" s="318" t="s">
        <v>294</v>
      </c>
      <c r="H221" s="319">
        <f t="shared" ref="H221:AB221" si="61">SUM(H222:H224)</f>
        <v>79102</v>
      </c>
      <c r="I221" s="319">
        <f t="shared" si="61"/>
        <v>0</v>
      </c>
      <c r="J221" s="319">
        <f t="shared" si="61"/>
        <v>80305</v>
      </c>
      <c r="K221" s="319">
        <f t="shared" si="61"/>
        <v>22870</v>
      </c>
      <c r="L221" s="319">
        <f t="shared" si="61"/>
        <v>0</v>
      </c>
      <c r="M221" s="319">
        <f t="shared" si="61"/>
        <v>43370</v>
      </c>
      <c r="N221" s="319">
        <f t="shared" si="61"/>
        <v>43370</v>
      </c>
      <c r="O221" s="319">
        <f t="shared" si="61"/>
        <v>0</v>
      </c>
      <c r="P221" s="319">
        <f t="shared" si="61"/>
        <v>163864.6</v>
      </c>
      <c r="Q221" s="319">
        <f t="shared" si="61"/>
        <v>0</v>
      </c>
      <c r="R221" s="319">
        <f t="shared" si="61"/>
        <v>110000</v>
      </c>
      <c r="S221" s="319">
        <f t="shared" si="61"/>
        <v>0</v>
      </c>
      <c r="T221" s="319">
        <f t="shared" si="61"/>
        <v>0</v>
      </c>
      <c r="U221" s="319">
        <f t="shared" si="61"/>
        <v>172962.5</v>
      </c>
      <c r="V221" s="319">
        <f t="shared" si="61"/>
        <v>0</v>
      </c>
      <c r="W221" s="319">
        <f t="shared" si="61"/>
        <v>100000</v>
      </c>
      <c r="X221" s="319">
        <f t="shared" si="61"/>
        <v>0</v>
      </c>
      <c r="Y221" s="319">
        <f t="shared" si="61"/>
        <v>183619</v>
      </c>
      <c r="Z221" s="319">
        <f t="shared" si="61"/>
        <v>100000</v>
      </c>
      <c r="AA221" s="319">
        <f t="shared" si="61"/>
        <v>0</v>
      </c>
      <c r="AB221" s="210">
        <f t="shared" si="61"/>
        <v>0</v>
      </c>
      <c r="AC221" s="234"/>
    </row>
    <row r="222" spans="1:29" ht="78.75" hidden="1" customHeight="1" x14ac:dyDescent="0.25">
      <c r="B222" s="348" t="s">
        <v>511</v>
      </c>
      <c r="C222" s="348"/>
      <c r="D222" s="347" t="s">
        <v>9</v>
      </c>
      <c r="E222" s="347" t="s">
        <v>11</v>
      </c>
      <c r="F222" s="347" t="s">
        <v>8</v>
      </c>
      <c r="G222" s="354" t="s">
        <v>295</v>
      </c>
      <c r="H222" s="302">
        <v>69102</v>
      </c>
      <c r="I222" s="302"/>
      <c r="J222" s="133">
        <v>70305</v>
      </c>
      <c r="K222" s="324">
        <v>22870</v>
      </c>
      <c r="L222" s="324"/>
      <c r="M222" s="319">
        <f>SUM(N222:O222)</f>
        <v>42870</v>
      </c>
      <c r="N222" s="324">
        <v>42870</v>
      </c>
      <c r="O222" s="324"/>
      <c r="P222" s="134">
        <v>153864.6</v>
      </c>
      <c r="Q222" s="319"/>
      <c r="R222" s="397">
        <v>110000</v>
      </c>
      <c r="S222" s="324"/>
      <c r="T222" s="324"/>
      <c r="U222" s="417">
        <v>162962.5</v>
      </c>
      <c r="V222" s="421"/>
      <c r="W222" s="422">
        <v>100000</v>
      </c>
      <c r="X222" s="422"/>
      <c r="Y222" s="417">
        <v>173619</v>
      </c>
      <c r="Z222" s="324">
        <v>100000</v>
      </c>
      <c r="AA222" s="324"/>
      <c r="AB222" s="124"/>
      <c r="AC222" s="234">
        <v>9102</v>
      </c>
    </row>
    <row r="223" spans="1:29" ht="96" hidden="1" customHeight="1" x14ac:dyDescent="0.25">
      <c r="B223" s="348" t="s">
        <v>381</v>
      </c>
      <c r="C223" s="348"/>
      <c r="D223" s="347" t="s">
        <v>9</v>
      </c>
      <c r="E223" s="347" t="s">
        <v>11</v>
      </c>
      <c r="F223" s="347" t="s">
        <v>8</v>
      </c>
      <c r="G223" s="354" t="s">
        <v>354</v>
      </c>
      <c r="H223" s="302">
        <v>10000</v>
      </c>
      <c r="I223" s="302"/>
      <c r="J223" s="133">
        <v>10000</v>
      </c>
      <c r="K223" s="324"/>
      <c r="L223" s="324"/>
      <c r="M223" s="319">
        <f>SUM(N223:O223)</f>
        <v>500</v>
      </c>
      <c r="N223" s="324">
        <v>500</v>
      </c>
      <c r="O223" s="324"/>
      <c r="P223" s="134">
        <v>10000</v>
      </c>
      <c r="Q223" s="319"/>
      <c r="R223" s="397">
        <v>0</v>
      </c>
      <c r="S223" s="324"/>
      <c r="T223" s="324"/>
      <c r="U223" s="417">
        <v>10000</v>
      </c>
      <c r="V223" s="421"/>
      <c r="W223" s="422">
        <v>0</v>
      </c>
      <c r="X223" s="422"/>
      <c r="Y223" s="417">
        <v>10000</v>
      </c>
      <c r="Z223" s="324">
        <v>0</v>
      </c>
      <c r="AA223" s="324"/>
      <c r="AB223" s="124"/>
      <c r="AC223" s="234"/>
    </row>
    <row r="224" spans="1:29" ht="103.5" hidden="1" customHeight="1" x14ac:dyDescent="0.25">
      <c r="B224" s="423" t="s">
        <v>382</v>
      </c>
      <c r="C224" s="348"/>
      <c r="D224" s="347" t="s">
        <v>9</v>
      </c>
      <c r="E224" s="347" t="s">
        <v>11</v>
      </c>
      <c r="F224" s="347" t="s">
        <v>8</v>
      </c>
      <c r="G224" s="354" t="s">
        <v>296</v>
      </c>
      <c r="H224" s="325"/>
      <c r="I224" s="325"/>
      <c r="J224" s="319"/>
      <c r="K224" s="324"/>
      <c r="L224" s="324"/>
      <c r="M224" s="319">
        <f>SUM(N224:O224)</f>
        <v>0</v>
      </c>
      <c r="N224" s="324"/>
      <c r="O224" s="324">
        <v>0</v>
      </c>
      <c r="P224" s="134"/>
      <c r="Q224" s="319">
        <f>SUM(S224:T224)</f>
        <v>0</v>
      </c>
      <c r="R224" s="325"/>
      <c r="S224" s="324"/>
      <c r="T224" s="324"/>
      <c r="U224" s="134"/>
      <c r="V224" s="319">
        <f>SUM(W224:X224)</f>
        <v>0</v>
      </c>
      <c r="W224" s="324"/>
      <c r="X224" s="324"/>
      <c r="Y224" s="134">
        <f>SUM(Z224:AA224)</f>
        <v>0</v>
      </c>
      <c r="Z224" s="324"/>
      <c r="AA224" s="324"/>
      <c r="AB224" s="124"/>
      <c r="AC224" s="234"/>
    </row>
    <row r="225" spans="1:32" ht="33.75" hidden="1" customHeight="1" x14ac:dyDescent="0.25">
      <c r="B225" s="335" t="s">
        <v>378</v>
      </c>
      <c r="C225" s="335"/>
      <c r="D225" s="328"/>
      <c r="E225" s="328"/>
      <c r="F225" s="328"/>
      <c r="G225" s="328" t="s">
        <v>298</v>
      </c>
      <c r="H225" s="424">
        <f t="shared" ref="H225:AB225" si="62">SUM(H226:H228)</f>
        <v>183.6</v>
      </c>
      <c r="I225" s="424">
        <f t="shared" si="62"/>
        <v>0</v>
      </c>
      <c r="J225" s="253">
        <f t="shared" si="62"/>
        <v>8463</v>
      </c>
      <c r="K225" s="319">
        <f t="shared" si="62"/>
        <v>100</v>
      </c>
      <c r="L225" s="319">
        <f t="shared" si="62"/>
        <v>0</v>
      </c>
      <c r="M225" s="319">
        <f t="shared" si="62"/>
        <v>100</v>
      </c>
      <c r="N225" s="319">
        <f t="shared" si="62"/>
        <v>100</v>
      </c>
      <c r="O225" s="319">
        <f t="shared" si="62"/>
        <v>0</v>
      </c>
      <c r="P225" s="253">
        <f t="shared" si="62"/>
        <v>13261.8</v>
      </c>
      <c r="Q225" s="253">
        <f t="shared" si="62"/>
        <v>0</v>
      </c>
      <c r="R225" s="424">
        <f t="shared" si="62"/>
        <v>7400</v>
      </c>
      <c r="S225" s="253">
        <f t="shared" si="62"/>
        <v>0</v>
      </c>
      <c r="T225" s="253">
        <f t="shared" si="62"/>
        <v>0</v>
      </c>
      <c r="U225" s="253">
        <f t="shared" si="62"/>
        <v>3100</v>
      </c>
      <c r="V225" s="253">
        <f t="shared" si="62"/>
        <v>0</v>
      </c>
      <c r="W225" s="253">
        <f t="shared" si="62"/>
        <v>8071.7</v>
      </c>
      <c r="X225" s="253">
        <f t="shared" si="62"/>
        <v>0</v>
      </c>
      <c r="Y225" s="253">
        <f t="shared" si="62"/>
        <v>3100</v>
      </c>
      <c r="Z225" s="253">
        <f t="shared" si="62"/>
        <v>3000</v>
      </c>
      <c r="AA225" s="253">
        <f t="shared" si="62"/>
        <v>0</v>
      </c>
      <c r="AB225" s="214">
        <f t="shared" si="62"/>
        <v>0</v>
      </c>
      <c r="AC225" s="234">
        <v>500</v>
      </c>
    </row>
    <row r="226" spans="1:32" ht="102" hidden="1" customHeight="1" x14ac:dyDescent="0.25">
      <c r="B226" s="398" t="s">
        <v>669</v>
      </c>
      <c r="C226" s="398"/>
      <c r="D226" s="331" t="s">
        <v>9</v>
      </c>
      <c r="E226" s="331" t="s">
        <v>14</v>
      </c>
      <c r="F226" s="331" t="s">
        <v>11</v>
      </c>
      <c r="G226" s="331" t="s">
        <v>297</v>
      </c>
      <c r="H226" s="396">
        <v>50</v>
      </c>
      <c r="I226" s="396"/>
      <c r="J226" s="425">
        <v>50</v>
      </c>
      <c r="K226" s="373">
        <v>50</v>
      </c>
      <c r="L226" s="373"/>
      <c r="M226" s="319">
        <f>SUM(N226:O226)</f>
        <v>63</v>
      </c>
      <c r="N226" s="373">
        <v>63</v>
      </c>
      <c r="O226" s="373"/>
      <c r="P226" s="374">
        <v>50</v>
      </c>
      <c r="Q226" s="319"/>
      <c r="R226" s="397">
        <v>0</v>
      </c>
      <c r="S226" s="373"/>
      <c r="T226" s="373"/>
      <c r="U226" s="426">
        <v>50</v>
      </c>
      <c r="V226" s="418"/>
      <c r="W226" s="425">
        <v>0</v>
      </c>
      <c r="X226" s="425"/>
      <c r="Y226" s="415">
        <v>50</v>
      </c>
      <c r="Z226" s="373">
        <v>0</v>
      </c>
      <c r="AA226" s="324"/>
      <c r="AB226" s="124"/>
      <c r="AC226" s="234"/>
    </row>
    <row r="227" spans="1:32" ht="132.75" hidden="1" customHeight="1" x14ac:dyDescent="0.25">
      <c r="B227" s="398" t="s">
        <v>670</v>
      </c>
      <c r="C227" s="398"/>
      <c r="D227" s="331" t="s">
        <v>9</v>
      </c>
      <c r="E227" s="331" t="s">
        <v>16</v>
      </c>
      <c r="F227" s="331" t="s">
        <v>8</v>
      </c>
      <c r="G227" s="331" t="s">
        <v>297</v>
      </c>
      <c r="H227" s="396">
        <v>50</v>
      </c>
      <c r="I227" s="396"/>
      <c r="J227" s="425">
        <v>50</v>
      </c>
      <c r="K227" s="373">
        <v>50</v>
      </c>
      <c r="L227" s="373"/>
      <c r="M227" s="319">
        <f>SUM(N227:O227)</f>
        <v>37</v>
      </c>
      <c r="N227" s="373">
        <v>37</v>
      </c>
      <c r="O227" s="373"/>
      <c r="P227" s="374">
        <v>50</v>
      </c>
      <c r="Q227" s="319"/>
      <c r="R227" s="397">
        <v>0</v>
      </c>
      <c r="S227" s="373"/>
      <c r="T227" s="373"/>
      <c r="U227" s="426">
        <v>50</v>
      </c>
      <c r="V227" s="418"/>
      <c r="W227" s="425">
        <v>0</v>
      </c>
      <c r="X227" s="425"/>
      <c r="Y227" s="415">
        <v>50</v>
      </c>
      <c r="Z227" s="373">
        <v>0</v>
      </c>
      <c r="AA227" s="324"/>
      <c r="AB227" s="124"/>
      <c r="AC227" s="234"/>
    </row>
    <row r="228" spans="1:32" ht="245.25" hidden="1" customHeight="1" x14ac:dyDescent="0.25">
      <c r="B228" s="320" t="s">
        <v>671</v>
      </c>
      <c r="C228" s="398"/>
      <c r="D228" s="331"/>
      <c r="E228" s="331"/>
      <c r="F228" s="331"/>
      <c r="G228" s="331" t="s">
        <v>447</v>
      </c>
      <c r="H228" s="396">
        <v>83.6</v>
      </c>
      <c r="I228" s="396"/>
      <c r="J228" s="425">
        <v>8363</v>
      </c>
      <c r="K228" s="373"/>
      <c r="L228" s="373"/>
      <c r="M228" s="319"/>
      <c r="N228" s="373"/>
      <c r="O228" s="373"/>
      <c r="P228" s="374">
        <v>13161.8</v>
      </c>
      <c r="Q228" s="319"/>
      <c r="R228" s="397">
        <v>7400</v>
      </c>
      <c r="S228" s="373"/>
      <c r="T228" s="373"/>
      <c r="U228" s="426">
        <v>3000</v>
      </c>
      <c r="V228" s="418"/>
      <c r="W228" s="425">
        <v>8071.7</v>
      </c>
      <c r="X228" s="425"/>
      <c r="Y228" s="415">
        <v>3000</v>
      </c>
      <c r="Z228" s="373">
        <v>3000</v>
      </c>
      <c r="AA228" s="324"/>
      <c r="AB228" s="124"/>
      <c r="AC228" s="234"/>
    </row>
    <row r="229" spans="1:32" ht="44.25" hidden="1" customHeight="1" x14ac:dyDescent="0.25">
      <c r="A229" s="34" t="s">
        <v>177</v>
      </c>
      <c r="B229" s="312" t="s">
        <v>672</v>
      </c>
      <c r="C229" s="392"/>
      <c r="D229" s="146"/>
      <c r="E229" s="146"/>
      <c r="F229" s="146"/>
      <c r="G229" s="147" t="s">
        <v>299</v>
      </c>
      <c r="H229" s="148">
        <f t="shared" ref="H229:AB229" si="63">SUM(H230+H235+H251+H253+H255)</f>
        <v>81018.600000000006</v>
      </c>
      <c r="I229" s="148">
        <f t="shared" si="63"/>
        <v>0</v>
      </c>
      <c r="J229" s="148">
        <f t="shared" si="63"/>
        <v>148580.29999999999</v>
      </c>
      <c r="K229" s="148">
        <f t="shared" si="63"/>
        <v>48745.2</v>
      </c>
      <c r="L229" s="148">
        <f t="shared" si="63"/>
        <v>57222.299999999996</v>
      </c>
      <c r="M229" s="148">
        <f t="shared" si="63"/>
        <v>101328.2</v>
      </c>
      <c r="N229" s="148">
        <f t="shared" si="63"/>
        <v>69363.3</v>
      </c>
      <c r="O229" s="148">
        <f t="shared" si="63"/>
        <v>31964.9</v>
      </c>
      <c r="P229" s="148">
        <f t="shared" si="63"/>
        <v>319861.8</v>
      </c>
      <c r="Q229" s="148">
        <f t="shared" si="63"/>
        <v>0</v>
      </c>
      <c r="R229" s="148">
        <f t="shared" si="63"/>
        <v>93587.1</v>
      </c>
      <c r="S229" s="148">
        <f t="shared" si="63"/>
        <v>0</v>
      </c>
      <c r="T229" s="148">
        <f t="shared" si="63"/>
        <v>86061.6</v>
      </c>
      <c r="U229" s="148">
        <f t="shared" si="63"/>
        <v>265556</v>
      </c>
      <c r="V229" s="148">
        <f t="shared" si="63"/>
        <v>0</v>
      </c>
      <c r="W229" s="148">
        <f t="shared" si="63"/>
        <v>126906.2</v>
      </c>
      <c r="X229" s="148">
        <f t="shared" si="63"/>
        <v>26808</v>
      </c>
      <c r="Y229" s="148">
        <f t="shared" si="63"/>
        <v>241102.2</v>
      </c>
      <c r="Z229" s="148">
        <f t="shared" si="63"/>
        <v>86762</v>
      </c>
      <c r="AA229" s="148">
        <f t="shared" si="63"/>
        <v>64929.8</v>
      </c>
      <c r="AB229" s="209">
        <f t="shared" si="63"/>
        <v>0</v>
      </c>
      <c r="AC229" s="233">
        <f>SUM(AC230:AC258)</f>
        <v>76803</v>
      </c>
      <c r="AD229" s="6">
        <f>SUM(R229+T229)</f>
        <v>179648.7</v>
      </c>
      <c r="AE229" s="6">
        <f>SUM(U229+X229)</f>
        <v>292364</v>
      </c>
      <c r="AF229" s="6">
        <f>SUM(Y229+AA229)</f>
        <v>306032</v>
      </c>
    </row>
    <row r="230" spans="1:32" ht="30" hidden="1" customHeight="1" x14ac:dyDescent="0.25">
      <c r="B230" s="315" t="s">
        <v>260</v>
      </c>
      <c r="C230" s="315"/>
      <c r="D230" s="328"/>
      <c r="E230" s="328"/>
      <c r="F230" s="328"/>
      <c r="G230" s="318" t="s">
        <v>300</v>
      </c>
      <c r="H230" s="319">
        <f t="shared" ref="H230:AA230" si="64">SUM(H231:H234)</f>
        <v>27100</v>
      </c>
      <c r="I230" s="319">
        <f>SUM(I231:I234)</f>
        <v>0</v>
      </c>
      <c r="J230" s="319">
        <f t="shared" si="64"/>
        <v>39748.699999999997</v>
      </c>
      <c r="K230" s="319">
        <f t="shared" si="64"/>
        <v>19000</v>
      </c>
      <c r="L230" s="319">
        <f t="shared" si="64"/>
        <v>0</v>
      </c>
      <c r="M230" s="319">
        <f t="shared" si="64"/>
        <v>39244.5</v>
      </c>
      <c r="N230" s="319">
        <f t="shared" si="64"/>
        <v>39244.5</v>
      </c>
      <c r="O230" s="319">
        <f t="shared" si="64"/>
        <v>0</v>
      </c>
      <c r="P230" s="319">
        <f t="shared" si="64"/>
        <v>69989.3</v>
      </c>
      <c r="Q230" s="319">
        <f t="shared" si="64"/>
        <v>0</v>
      </c>
      <c r="R230" s="319">
        <f t="shared" si="64"/>
        <v>42289.1</v>
      </c>
      <c r="S230" s="319">
        <f t="shared" si="64"/>
        <v>0</v>
      </c>
      <c r="T230" s="319">
        <f t="shared" si="64"/>
        <v>44064.7</v>
      </c>
      <c r="U230" s="319">
        <f t="shared" si="64"/>
        <v>67364.2</v>
      </c>
      <c r="V230" s="319">
        <f t="shared" si="64"/>
        <v>0</v>
      </c>
      <c r="W230" s="319">
        <f t="shared" si="64"/>
        <v>36000</v>
      </c>
      <c r="X230" s="319">
        <f t="shared" si="64"/>
        <v>0</v>
      </c>
      <c r="Y230" s="319">
        <v>71678.2</v>
      </c>
      <c r="Z230" s="319">
        <f t="shared" si="64"/>
        <v>36000</v>
      </c>
      <c r="AA230" s="319">
        <f t="shared" si="64"/>
        <v>0</v>
      </c>
      <c r="AB230" s="210">
        <f>SUM(AB231)</f>
        <v>0</v>
      </c>
      <c r="AC230" s="234"/>
    </row>
    <row r="231" spans="1:32" ht="114" hidden="1" customHeight="1" x14ac:dyDescent="0.25">
      <c r="B231" s="348" t="s">
        <v>724</v>
      </c>
      <c r="C231" s="348"/>
      <c r="D231" s="347" t="s">
        <v>9</v>
      </c>
      <c r="E231" s="347" t="s">
        <v>13</v>
      </c>
      <c r="F231" s="347" t="s">
        <v>7</v>
      </c>
      <c r="G231" s="354" t="s">
        <v>301</v>
      </c>
      <c r="H231" s="396">
        <v>27000</v>
      </c>
      <c r="I231" s="396"/>
      <c r="J231" s="396">
        <v>39648.699999999997</v>
      </c>
      <c r="K231" s="324">
        <v>19000</v>
      </c>
      <c r="L231" s="324"/>
      <c r="M231" s="319">
        <f>SUM(N231:O231)</f>
        <v>23211</v>
      </c>
      <c r="N231" s="324">
        <v>23211</v>
      </c>
      <c r="O231" s="324"/>
      <c r="P231" s="134">
        <v>66514.8</v>
      </c>
      <c r="Q231" s="319"/>
      <c r="R231" s="397">
        <v>38814.6</v>
      </c>
      <c r="S231" s="324"/>
      <c r="T231" s="409">
        <v>336</v>
      </c>
      <c r="U231" s="415">
        <v>67364.2</v>
      </c>
      <c r="V231" s="134"/>
      <c r="W231" s="380">
        <v>36000</v>
      </c>
      <c r="X231" s="133"/>
      <c r="Y231" s="415">
        <v>70542.899999999994</v>
      </c>
      <c r="Z231" s="380">
        <v>36000</v>
      </c>
      <c r="AA231" s="324"/>
      <c r="AB231" s="124"/>
      <c r="AC231" s="234">
        <v>15000</v>
      </c>
    </row>
    <row r="232" spans="1:32" ht="81.75" hidden="1" customHeight="1" x14ac:dyDescent="0.25">
      <c r="B232" s="348" t="s">
        <v>559</v>
      </c>
      <c r="C232" s="348"/>
      <c r="D232" s="347" t="s">
        <v>9</v>
      </c>
      <c r="E232" s="347" t="s">
        <v>13</v>
      </c>
      <c r="F232" s="347" t="s">
        <v>7</v>
      </c>
      <c r="G232" s="354" t="s">
        <v>301</v>
      </c>
      <c r="H232" s="396">
        <v>100</v>
      </c>
      <c r="I232" s="396"/>
      <c r="J232" s="396"/>
      <c r="K232" s="324"/>
      <c r="L232" s="324"/>
      <c r="M232" s="319">
        <f>SUM(N232:O232)</f>
        <v>16033.5</v>
      </c>
      <c r="N232" s="324">
        <v>16033.5</v>
      </c>
      <c r="O232" s="324"/>
      <c r="P232" s="134"/>
      <c r="Q232" s="319"/>
      <c r="R232" s="397"/>
      <c r="S232" s="324"/>
      <c r="T232" s="324"/>
      <c r="U232" s="415">
        <v>0</v>
      </c>
      <c r="V232" s="319"/>
      <c r="W232" s="324"/>
      <c r="X232" s="324"/>
      <c r="Y232" s="379">
        <v>0</v>
      </c>
      <c r="Z232" s="324"/>
      <c r="AA232" s="324"/>
      <c r="AB232" s="124"/>
      <c r="AC232" s="234">
        <v>20000</v>
      </c>
    </row>
    <row r="233" spans="1:32" ht="79.5" hidden="1" customHeight="1" x14ac:dyDescent="0.25">
      <c r="B233" s="392" t="s">
        <v>674</v>
      </c>
      <c r="C233" s="348"/>
      <c r="D233" s="347"/>
      <c r="E233" s="347"/>
      <c r="F233" s="347"/>
      <c r="G233" s="354" t="s">
        <v>512</v>
      </c>
      <c r="H233" s="396"/>
      <c r="I233" s="396"/>
      <c r="J233" s="396">
        <v>0</v>
      </c>
      <c r="K233" s="324"/>
      <c r="L233" s="324"/>
      <c r="M233" s="319"/>
      <c r="N233" s="324"/>
      <c r="O233" s="324"/>
      <c r="P233" s="134"/>
      <c r="Q233" s="319"/>
      <c r="R233" s="397"/>
      <c r="S233" s="324"/>
      <c r="T233" s="339">
        <v>43728.7</v>
      </c>
      <c r="U233" s="415"/>
      <c r="V233" s="319"/>
      <c r="W233" s="324"/>
      <c r="X233" s="396"/>
      <c r="Y233" s="379"/>
      <c r="Z233" s="324"/>
      <c r="AA233" s="324"/>
      <c r="AB233" s="124"/>
      <c r="AC233" s="234"/>
    </row>
    <row r="234" spans="1:32" ht="71.25" hidden="1" customHeight="1" x14ac:dyDescent="0.25">
      <c r="B234" s="348" t="s">
        <v>675</v>
      </c>
      <c r="C234" s="348"/>
      <c r="D234" s="347"/>
      <c r="E234" s="347"/>
      <c r="F234" s="347"/>
      <c r="G234" s="354" t="s">
        <v>410</v>
      </c>
      <c r="H234" s="396"/>
      <c r="I234" s="396"/>
      <c r="J234" s="396">
        <v>100</v>
      </c>
      <c r="K234" s="324"/>
      <c r="L234" s="324"/>
      <c r="M234" s="319"/>
      <c r="N234" s="324"/>
      <c r="O234" s="324"/>
      <c r="P234" s="134">
        <v>3474.5</v>
      </c>
      <c r="Q234" s="319"/>
      <c r="R234" s="397">
        <v>3474.5</v>
      </c>
      <c r="S234" s="324"/>
      <c r="T234" s="324"/>
      <c r="U234" s="415"/>
      <c r="V234" s="319"/>
      <c r="W234" s="324"/>
      <c r="X234" s="324"/>
      <c r="Y234" s="379"/>
      <c r="Z234" s="324"/>
      <c r="AA234" s="324"/>
      <c r="AB234" s="124"/>
      <c r="AC234" s="234"/>
    </row>
    <row r="235" spans="1:32" ht="34.5" hidden="1" customHeight="1" x14ac:dyDescent="0.25">
      <c r="B235" s="315" t="s">
        <v>261</v>
      </c>
      <c r="C235" s="315"/>
      <c r="D235" s="328"/>
      <c r="E235" s="328"/>
      <c r="F235" s="328"/>
      <c r="G235" s="318" t="s">
        <v>448</v>
      </c>
      <c r="H235" s="319">
        <f t="shared" ref="H235:AB235" si="65">SUM(H236:H250)</f>
        <v>46415.600000000006</v>
      </c>
      <c r="I235" s="319">
        <f t="shared" si="65"/>
        <v>0</v>
      </c>
      <c r="J235" s="319">
        <f>SUM(J236:J250)</f>
        <v>101328.6</v>
      </c>
      <c r="K235" s="319">
        <f t="shared" si="65"/>
        <v>22657</v>
      </c>
      <c r="L235" s="319">
        <f t="shared" si="65"/>
        <v>56428.799999999996</v>
      </c>
      <c r="M235" s="319">
        <f t="shared" si="65"/>
        <v>55572.9</v>
      </c>
      <c r="N235" s="319">
        <f t="shared" si="65"/>
        <v>23608</v>
      </c>
      <c r="O235" s="319">
        <f t="shared" si="65"/>
        <v>31964.9</v>
      </c>
      <c r="P235" s="319">
        <f t="shared" si="65"/>
        <v>228868</v>
      </c>
      <c r="Q235" s="319">
        <f t="shared" si="65"/>
        <v>0</v>
      </c>
      <c r="R235" s="319">
        <f t="shared" si="65"/>
        <v>44740</v>
      </c>
      <c r="S235" s="319">
        <f t="shared" si="65"/>
        <v>0</v>
      </c>
      <c r="T235" s="319">
        <f t="shared" si="65"/>
        <v>41996.9</v>
      </c>
      <c r="U235" s="319">
        <f t="shared" si="65"/>
        <v>187798.8</v>
      </c>
      <c r="V235" s="319">
        <f t="shared" si="65"/>
        <v>0</v>
      </c>
      <c r="W235" s="319">
        <f t="shared" si="65"/>
        <v>85406.2</v>
      </c>
      <c r="X235" s="319">
        <f t="shared" si="65"/>
        <v>26808</v>
      </c>
      <c r="Y235" s="319">
        <f t="shared" si="65"/>
        <v>159138</v>
      </c>
      <c r="Z235" s="319">
        <f t="shared" si="65"/>
        <v>45369</v>
      </c>
      <c r="AA235" s="319">
        <f t="shared" si="65"/>
        <v>64929.8</v>
      </c>
      <c r="AB235" s="210">
        <f t="shared" si="65"/>
        <v>0</v>
      </c>
      <c r="AC235" s="234"/>
      <c r="AD235" s="6"/>
    </row>
    <row r="236" spans="1:32" ht="83.25" hidden="1" customHeight="1" x14ac:dyDescent="0.25">
      <c r="B236" s="394" t="s">
        <v>513</v>
      </c>
      <c r="C236" s="369"/>
      <c r="D236" s="347" t="s">
        <v>9</v>
      </c>
      <c r="E236" s="347" t="s">
        <v>13</v>
      </c>
      <c r="F236" s="347" t="s">
        <v>15</v>
      </c>
      <c r="G236" s="354" t="s">
        <v>514</v>
      </c>
      <c r="H236" s="302">
        <v>19920</v>
      </c>
      <c r="I236" s="302"/>
      <c r="J236" s="396"/>
      <c r="K236" s="324">
        <v>15025</v>
      </c>
      <c r="L236" s="338"/>
      <c r="M236" s="319">
        <f>SUM(N236:O236)</f>
        <v>17825</v>
      </c>
      <c r="N236" s="324">
        <v>17825</v>
      </c>
      <c r="O236" s="324"/>
      <c r="P236" s="134"/>
      <c r="Q236" s="319"/>
      <c r="R236" s="325"/>
      <c r="S236" s="324"/>
      <c r="T236" s="396"/>
      <c r="U236" s="415"/>
      <c r="V236" s="319">
        <f>SUM(W236:X236)</f>
        <v>0</v>
      </c>
      <c r="W236" s="324"/>
      <c r="X236" s="419">
        <v>0</v>
      </c>
      <c r="Y236" s="379"/>
      <c r="Z236" s="324"/>
      <c r="AA236" s="396">
        <v>0</v>
      </c>
      <c r="AB236" s="124"/>
      <c r="AC236" s="234">
        <v>17000</v>
      </c>
    </row>
    <row r="237" spans="1:32" ht="99" hidden="1" customHeight="1" x14ac:dyDescent="0.25">
      <c r="B237" s="348" t="s">
        <v>705</v>
      </c>
      <c r="C237" s="369"/>
      <c r="D237" s="347"/>
      <c r="E237" s="347"/>
      <c r="F237" s="347"/>
      <c r="G237" s="354" t="s">
        <v>302</v>
      </c>
      <c r="H237" s="396">
        <v>3226.2</v>
      </c>
      <c r="I237" s="396"/>
      <c r="J237" s="396">
        <v>3226.2</v>
      </c>
      <c r="K237" s="324"/>
      <c r="L237" s="338"/>
      <c r="M237" s="319"/>
      <c r="N237" s="324"/>
      <c r="O237" s="324"/>
      <c r="P237" s="134">
        <v>164864</v>
      </c>
      <c r="Q237" s="319"/>
      <c r="R237" s="397">
        <v>36740</v>
      </c>
      <c r="S237" s="324"/>
      <c r="T237" s="338"/>
      <c r="U237" s="415">
        <v>169570</v>
      </c>
      <c r="V237" s="319"/>
      <c r="W237" s="133">
        <v>35000</v>
      </c>
      <c r="X237" s="338"/>
      <c r="Y237" s="415">
        <v>147832</v>
      </c>
      <c r="Z237" s="324">
        <v>35000</v>
      </c>
      <c r="AA237" s="338"/>
      <c r="AB237" s="124"/>
      <c r="AC237" s="234"/>
    </row>
    <row r="238" spans="1:32" ht="119.25" hidden="1" customHeight="1" x14ac:dyDescent="0.25">
      <c r="A238" s="34">
        <v>521</v>
      </c>
      <c r="B238" s="398" t="s">
        <v>676</v>
      </c>
      <c r="C238" s="348"/>
      <c r="D238" s="347" t="s">
        <v>9</v>
      </c>
      <c r="E238" s="347" t="s">
        <v>13</v>
      </c>
      <c r="F238" s="347" t="s">
        <v>15</v>
      </c>
      <c r="G238" s="375" t="s">
        <v>515</v>
      </c>
      <c r="H238" s="302">
        <v>471.6</v>
      </c>
      <c r="I238" s="302"/>
      <c r="J238" s="302">
        <v>74138.600000000006</v>
      </c>
      <c r="K238" s="324"/>
      <c r="L238" s="133">
        <v>431.6</v>
      </c>
      <c r="M238" s="319">
        <f>SUM(N238:O238)</f>
        <v>1551.5</v>
      </c>
      <c r="N238" s="324"/>
      <c r="O238" s="324">
        <v>1551.5</v>
      </c>
      <c r="P238" s="134"/>
      <c r="Q238" s="319"/>
      <c r="R238" s="397"/>
      <c r="S238" s="133"/>
      <c r="T238" s="429">
        <v>33056.5</v>
      </c>
      <c r="U238" s="134"/>
      <c r="V238" s="319"/>
      <c r="W238" s="133"/>
      <c r="X238" s="133">
        <v>17125.3</v>
      </c>
      <c r="Y238" s="379"/>
      <c r="Z238" s="133"/>
      <c r="AA238" s="133">
        <v>0</v>
      </c>
      <c r="AB238" s="124"/>
      <c r="AC238" s="234"/>
    </row>
    <row r="239" spans="1:32" ht="119.25" hidden="1" customHeight="1" x14ac:dyDescent="0.25">
      <c r="B239" s="427" t="s">
        <v>677</v>
      </c>
      <c r="C239" s="398"/>
      <c r="D239" s="358" t="s">
        <v>9</v>
      </c>
      <c r="E239" s="358" t="s">
        <v>516</v>
      </c>
      <c r="F239" s="358" t="s">
        <v>517</v>
      </c>
      <c r="G239" s="152" t="s">
        <v>332</v>
      </c>
      <c r="H239" s="302"/>
      <c r="I239" s="302"/>
      <c r="J239" s="302"/>
      <c r="K239" s="324"/>
      <c r="L239" s="133"/>
      <c r="M239" s="319">
        <f>SUM(N239:O239)</f>
        <v>180</v>
      </c>
      <c r="N239" s="324">
        <v>180</v>
      </c>
      <c r="O239" s="324"/>
      <c r="P239" s="134"/>
      <c r="Q239" s="319"/>
      <c r="R239" s="397"/>
      <c r="S239" s="133"/>
      <c r="T239" s="133"/>
      <c r="U239" s="134"/>
      <c r="V239" s="319"/>
      <c r="W239" s="133"/>
      <c r="X239" s="133"/>
      <c r="Y239" s="379"/>
      <c r="Z239" s="133"/>
      <c r="AA239" s="133">
        <v>54510.9</v>
      </c>
      <c r="AB239" s="124"/>
      <c r="AC239" s="234">
        <v>5000</v>
      </c>
    </row>
    <row r="240" spans="1:32" ht="81" hidden="1" customHeight="1" x14ac:dyDescent="0.25">
      <c r="B240" s="427" t="s">
        <v>678</v>
      </c>
      <c r="C240" s="398"/>
      <c r="D240" s="358"/>
      <c r="E240" s="358"/>
      <c r="F240" s="358"/>
      <c r="G240" s="152"/>
      <c r="H240" s="302"/>
      <c r="I240" s="302"/>
      <c r="J240" s="302"/>
      <c r="K240" s="324"/>
      <c r="L240" s="133"/>
      <c r="M240" s="319"/>
      <c r="N240" s="324"/>
      <c r="O240" s="324"/>
      <c r="P240" s="134">
        <v>2869</v>
      </c>
      <c r="Q240" s="319"/>
      <c r="R240" s="397">
        <v>0</v>
      </c>
      <c r="S240" s="133"/>
      <c r="T240" s="133"/>
      <c r="U240" s="134">
        <v>0</v>
      </c>
      <c r="V240" s="319"/>
      <c r="W240" s="133"/>
      <c r="X240" s="133"/>
      <c r="Y240" s="379">
        <v>0</v>
      </c>
      <c r="Z240" s="133">
        <v>2869</v>
      </c>
      <c r="AA240" s="133"/>
      <c r="AB240" s="124"/>
      <c r="AC240" s="234"/>
    </row>
    <row r="241" spans="1:30" ht="98.25" hidden="1" customHeight="1" x14ac:dyDescent="0.25">
      <c r="B241" s="427" t="s">
        <v>679</v>
      </c>
      <c r="C241" s="398"/>
      <c r="D241" s="358" t="s">
        <v>9</v>
      </c>
      <c r="E241" s="358" t="s">
        <v>13</v>
      </c>
      <c r="F241" s="358" t="s">
        <v>15</v>
      </c>
      <c r="G241" s="152" t="s">
        <v>302</v>
      </c>
      <c r="H241" s="302">
        <v>2500</v>
      </c>
      <c r="I241" s="302"/>
      <c r="J241" s="396"/>
      <c r="K241" s="324"/>
      <c r="L241" s="133"/>
      <c r="M241" s="319"/>
      <c r="N241" s="324"/>
      <c r="O241" s="324"/>
      <c r="P241" s="134">
        <v>12906.2</v>
      </c>
      <c r="Q241" s="319"/>
      <c r="R241" s="397">
        <v>0</v>
      </c>
      <c r="S241" s="133"/>
      <c r="T241" s="133"/>
      <c r="U241" s="134">
        <v>0</v>
      </c>
      <c r="V241" s="319"/>
      <c r="W241" s="325">
        <v>12906.2</v>
      </c>
      <c r="X241" s="133"/>
      <c r="Y241" s="379">
        <v>0</v>
      </c>
      <c r="Z241" s="133"/>
      <c r="AA241" s="133"/>
      <c r="AB241" s="124"/>
      <c r="AC241" s="234">
        <v>5000</v>
      </c>
    </row>
    <row r="242" spans="1:30" ht="111.75" hidden="1" customHeight="1" outlineLevel="1" x14ac:dyDescent="0.25">
      <c r="B242" s="427" t="s">
        <v>518</v>
      </c>
      <c r="C242" s="398"/>
      <c r="D242" s="358"/>
      <c r="E242" s="358"/>
      <c r="F242" s="358"/>
      <c r="G242" s="152"/>
      <c r="H242" s="396"/>
      <c r="I242" s="396"/>
      <c r="J242" s="396"/>
      <c r="K242" s="324"/>
      <c r="L242" s="133"/>
      <c r="M242" s="319"/>
      <c r="N242" s="324"/>
      <c r="O242" s="324"/>
      <c r="P242" s="134"/>
      <c r="Q242" s="319"/>
      <c r="R242" s="397"/>
      <c r="S242" s="133"/>
      <c r="T242" s="133"/>
      <c r="U242" s="134"/>
      <c r="V242" s="319"/>
      <c r="W242" s="133"/>
      <c r="X242" s="133"/>
      <c r="Y242" s="379"/>
      <c r="Z242" s="133"/>
      <c r="AA242" s="133"/>
      <c r="AB242" s="124"/>
      <c r="AC242" s="234"/>
    </row>
    <row r="243" spans="1:30" s="93" customFormat="1" ht="80.25" hidden="1" customHeight="1" collapsed="1" x14ac:dyDescent="0.25">
      <c r="A243" s="34"/>
      <c r="B243" s="320" t="s">
        <v>680</v>
      </c>
      <c r="C243" s="320"/>
      <c r="D243" s="322"/>
      <c r="E243" s="322"/>
      <c r="F243" s="322"/>
      <c r="G243" s="323" t="s">
        <v>302</v>
      </c>
      <c r="H243" s="396">
        <v>303</v>
      </c>
      <c r="I243" s="396"/>
      <c r="J243" s="302">
        <v>303</v>
      </c>
      <c r="K243" s="133">
        <v>2632</v>
      </c>
      <c r="L243" s="133"/>
      <c r="M243" s="319"/>
      <c r="N243" s="133"/>
      <c r="O243" s="133"/>
      <c r="P243" s="134">
        <v>6922.8</v>
      </c>
      <c r="Q243" s="319"/>
      <c r="R243" s="397">
        <v>500</v>
      </c>
      <c r="S243" s="133"/>
      <c r="T243" s="133"/>
      <c r="U243" s="134">
        <v>6922.8</v>
      </c>
      <c r="V243" s="319"/>
      <c r="W243" s="325">
        <v>0</v>
      </c>
      <c r="X243" s="133"/>
      <c r="Y243" s="379">
        <v>0</v>
      </c>
      <c r="Z243" s="133">
        <v>0</v>
      </c>
      <c r="AA243" s="133"/>
      <c r="AB243" s="222"/>
      <c r="AC243" s="237">
        <v>303</v>
      </c>
      <c r="AD243" s="34"/>
    </row>
    <row r="244" spans="1:30" s="93" customFormat="1" ht="99" hidden="1" customHeight="1" x14ac:dyDescent="0.25">
      <c r="A244" s="34">
        <v>522</v>
      </c>
      <c r="B244" s="320" t="s">
        <v>681</v>
      </c>
      <c r="C244" s="334"/>
      <c r="D244" s="331" t="s">
        <v>9</v>
      </c>
      <c r="E244" s="331" t="s">
        <v>13</v>
      </c>
      <c r="F244" s="331" t="s">
        <v>15</v>
      </c>
      <c r="G244" s="332" t="s">
        <v>519</v>
      </c>
      <c r="H244" s="302">
        <v>5750</v>
      </c>
      <c r="I244" s="302"/>
      <c r="J244" s="302">
        <v>5750</v>
      </c>
      <c r="K244" s="133"/>
      <c r="L244" s="133">
        <v>50000</v>
      </c>
      <c r="M244" s="319">
        <f>SUM(N244:O244)</f>
        <v>26208</v>
      </c>
      <c r="N244" s="133"/>
      <c r="O244" s="133">
        <v>26208</v>
      </c>
      <c r="P244" s="134">
        <v>0</v>
      </c>
      <c r="Q244" s="319"/>
      <c r="R244" s="325"/>
      <c r="S244" s="133"/>
      <c r="T244" s="337">
        <v>0</v>
      </c>
      <c r="U244" s="134"/>
      <c r="V244" s="319"/>
      <c r="W244" s="380"/>
      <c r="X244" s="337">
        <v>0</v>
      </c>
      <c r="Y244" s="379"/>
      <c r="Z244" s="133"/>
      <c r="AA244" s="337">
        <v>0</v>
      </c>
      <c r="AB244" s="222"/>
      <c r="AC244" s="237"/>
      <c r="AD244" s="34"/>
    </row>
    <row r="245" spans="1:30" s="101" customFormat="1" ht="1.5" hidden="1" customHeight="1" x14ac:dyDescent="0.25">
      <c r="B245" s="428" t="s">
        <v>356</v>
      </c>
      <c r="C245" s="364"/>
      <c r="D245" s="365" t="s">
        <v>9</v>
      </c>
      <c r="E245" s="365" t="s">
        <v>13</v>
      </c>
      <c r="F245" s="365" t="s">
        <v>15</v>
      </c>
      <c r="G245" s="366" t="s">
        <v>303</v>
      </c>
      <c r="H245" s="302"/>
      <c r="I245" s="302"/>
      <c r="J245" s="302"/>
      <c r="K245" s="367"/>
      <c r="L245" s="367"/>
      <c r="M245" s="368">
        <f>SUM(N245:O245)</f>
        <v>0</v>
      </c>
      <c r="N245" s="367"/>
      <c r="O245" s="367"/>
      <c r="P245" s="368"/>
      <c r="Q245" s="368">
        <f>SUM(S245:T245)</f>
        <v>0</v>
      </c>
      <c r="R245" s="325"/>
      <c r="S245" s="367"/>
      <c r="T245" s="367"/>
      <c r="U245" s="368"/>
      <c r="V245" s="368">
        <f>SUM(W245:X245)</f>
        <v>0</v>
      </c>
      <c r="W245" s="367"/>
      <c r="X245" s="367"/>
      <c r="Y245" s="379">
        <f>SUM(Z245)</f>
        <v>0</v>
      </c>
      <c r="Z245" s="367"/>
      <c r="AA245" s="367"/>
      <c r="AB245" s="213"/>
      <c r="AC245" s="236"/>
    </row>
    <row r="246" spans="1:30" s="101" customFormat="1" ht="93.75" hidden="1" customHeight="1" x14ac:dyDescent="0.25">
      <c r="A246" s="34"/>
      <c r="B246" s="320" t="s">
        <v>682</v>
      </c>
      <c r="C246" s="364"/>
      <c r="D246" s="365"/>
      <c r="E246" s="365"/>
      <c r="F246" s="365"/>
      <c r="G246" s="366"/>
      <c r="H246" s="302"/>
      <c r="I246" s="302"/>
      <c r="J246" s="302">
        <v>1108</v>
      </c>
      <c r="K246" s="367"/>
      <c r="L246" s="367"/>
      <c r="M246" s="368"/>
      <c r="N246" s="367"/>
      <c r="O246" s="367"/>
      <c r="P246" s="368"/>
      <c r="Q246" s="368"/>
      <c r="R246" s="325"/>
      <c r="S246" s="367"/>
      <c r="T246" s="367"/>
      <c r="U246" s="368"/>
      <c r="V246" s="368"/>
      <c r="W246" s="367"/>
      <c r="X246" s="367"/>
      <c r="Y246" s="379"/>
      <c r="Z246" s="367"/>
      <c r="AA246" s="367"/>
      <c r="AB246" s="213"/>
      <c r="AC246" s="236"/>
    </row>
    <row r="247" spans="1:30" s="101" customFormat="1" ht="78.75" hidden="1" customHeight="1" x14ac:dyDescent="0.25">
      <c r="A247" s="34"/>
      <c r="B247" s="320" t="s">
        <v>683</v>
      </c>
      <c r="C247" s="364"/>
      <c r="D247" s="365"/>
      <c r="E247" s="365"/>
      <c r="F247" s="365"/>
      <c r="G247" s="366"/>
      <c r="H247" s="302"/>
      <c r="I247" s="302"/>
      <c r="J247" s="302">
        <v>58</v>
      </c>
      <c r="K247" s="367"/>
      <c r="L247" s="367"/>
      <c r="M247" s="368"/>
      <c r="N247" s="367"/>
      <c r="O247" s="367"/>
      <c r="P247" s="368"/>
      <c r="Q247" s="368"/>
      <c r="R247" s="325"/>
      <c r="S247" s="367"/>
      <c r="T247" s="367"/>
      <c r="U247" s="368"/>
      <c r="V247" s="368"/>
      <c r="W247" s="367"/>
      <c r="X247" s="367"/>
      <c r="Y247" s="379"/>
      <c r="Z247" s="367"/>
      <c r="AA247" s="367"/>
      <c r="AB247" s="213"/>
      <c r="AC247" s="236"/>
    </row>
    <row r="248" spans="1:30" s="36" customFormat="1" ht="80.25" hidden="1" customHeight="1" x14ac:dyDescent="0.25">
      <c r="B248" s="398" t="s">
        <v>684</v>
      </c>
      <c r="C248" s="320"/>
      <c r="D248" s="347" t="s">
        <v>9</v>
      </c>
      <c r="E248" s="347" t="s">
        <v>13</v>
      </c>
      <c r="F248" s="347" t="s">
        <v>15</v>
      </c>
      <c r="G248" s="354" t="s">
        <v>332</v>
      </c>
      <c r="H248" s="302"/>
      <c r="I248" s="302"/>
      <c r="J248" s="302"/>
      <c r="K248" s="133"/>
      <c r="L248" s="133"/>
      <c r="M248" s="302"/>
      <c r="N248" s="133"/>
      <c r="O248" s="133"/>
      <c r="P248" s="134">
        <v>30000</v>
      </c>
      <c r="Q248" s="302"/>
      <c r="R248" s="325">
        <v>0</v>
      </c>
      <c r="S248" s="133"/>
      <c r="T248" s="133"/>
      <c r="U248" s="134">
        <v>0</v>
      </c>
      <c r="V248" s="302"/>
      <c r="W248" s="380">
        <v>30000</v>
      </c>
      <c r="X248" s="133"/>
      <c r="Y248" s="379">
        <v>0</v>
      </c>
      <c r="Z248" s="133"/>
      <c r="AA248" s="133"/>
      <c r="AB248" s="306"/>
      <c r="AC248" s="307"/>
    </row>
    <row r="249" spans="1:30" ht="96.75" hidden="1" customHeight="1" x14ac:dyDescent="0.25">
      <c r="B249" s="348" t="s">
        <v>685</v>
      </c>
      <c r="C249" s="348"/>
      <c r="D249" s="347" t="s">
        <v>9</v>
      </c>
      <c r="E249" s="347" t="s">
        <v>13</v>
      </c>
      <c r="F249" s="347" t="s">
        <v>15</v>
      </c>
      <c r="G249" s="354" t="s">
        <v>304</v>
      </c>
      <c r="H249" s="396">
        <v>5000</v>
      </c>
      <c r="I249" s="396"/>
      <c r="J249" s="396">
        <v>7500</v>
      </c>
      <c r="K249" s="324">
        <v>5000</v>
      </c>
      <c r="L249" s="133"/>
      <c r="M249" s="319">
        <f>SUM(N249:O249)</f>
        <v>5603</v>
      </c>
      <c r="N249" s="324">
        <v>5603</v>
      </c>
      <c r="O249" s="324"/>
      <c r="P249" s="134">
        <v>11306</v>
      </c>
      <c r="Q249" s="319"/>
      <c r="R249" s="397">
        <v>7500</v>
      </c>
      <c r="S249" s="324"/>
      <c r="T249" s="324"/>
      <c r="U249" s="134">
        <v>11306</v>
      </c>
      <c r="V249" s="319"/>
      <c r="W249" s="380">
        <v>7500</v>
      </c>
      <c r="X249" s="324"/>
      <c r="Y249" s="134">
        <v>11306</v>
      </c>
      <c r="Z249" s="380">
        <v>7500</v>
      </c>
      <c r="AA249" s="324"/>
      <c r="AB249" s="124"/>
      <c r="AC249" s="234">
        <v>10000</v>
      </c>
    </row>
    <row r="250" spans="1:30" ht="102" hidden="1" customHeight="1" x14ac:dyDescent="0.25">
      <c r="A250" s="34">
        <v>530</v>
      </c>
      <c r="B250" s="398" t="s">
        <v>686</v>
      </c>
      <c r="C250" s="398"/>
      <c r="D250" s="358" t="s">
        <v>9</v>
      </c>
      <c r="E250" s="358" t="s">
        <v>13</v>
      </c>
      <c r="F250" s="358" t="s">
        <v>15</v>
      </c>
      <c r="G250" s="152" t="s">
        <v>520</v>
      </c>
      <c r="H250" s="302">
        <v>9244.7999999999993</v>
      </c>
      <c r="I250" s="302"/>
      <c r="J250" s="302">
        <v>9244.7999999999993</v>
      </c>
      <c r="K250" s="324"/>
      <c r="L250" s="133">
        <v>5997.2</v>
      </c>
      <c r="M250" s="319">
        <f>SUM(N250:O250)</f>
        <v>4205.3999999999996</v>
      </c>
      <c r="N250" s="324"/>
      <c r="O250" s="324">
        <v>4205.3999999999996</v>
      </c>
      <c r="P250" s="134"/>
      <c r="Q250" s="319"/>
      <c r="R250" s="325"/>
      <c r="S250" s="324"/>
      <c r="T250" s="429">
        <v>8940.4</v>
      </c>
      <c r="U250" s="134"/>
      <c r="V250" s="319"/>
      <c r="W250" s="380"/>
      <c r="X250" s="409">
        <v>9682.7000000000007</v>
      </c>
      <c r="Y250" s="379"/>
      <c r="Z250" s="380"/>
      <c r="AA250" s="409">
        <v>10418.9</v>
      </c>
      <c r="AB250" s="124"/>
      <c r="AC250" s="234"/>
    </row>
    <row r="251" spans="1:30" ht="51" hidden="1" customHeight="1" x14ac:dyDescent="0.25">
      <c r="B251" s="420" t="s">
        <v>262</v>
      </c>
      <c r="C251" s="315"/>
      <c r="D251" s="328"/>
      <c r="E251" s="328"/>
      <c r="F251" s="328"/>
      <c r="G251" s="318" t="s">
        <v>210</v>
      </c>
      <c r="H251" s="319">
        <f t="shared" ref="H251:AB251" si="66">SUM(H252:H252)</f>
        <v>3000</v>
      </c>
      <c r="I251" s="319">
        <f t="shared" si="66"/>
        <v>0</v>
      </c>
      <c r="J251" s="319">
        <f t="shared" si="66"/>
        <v>3000</v>
      </c>
      <c r="K251" s="319">
        <f t="shared" si="66"/>
        <v>1000</v>
      </c>
      <c r="L251" s="319">
        <f t="shared" si="66"/>
        <v>0</v>
      </c>
      <c r="M251" s="319">
        <f t="shared" si="66"/>
        <v>1000</v>
      </c>
      <c r="N251" s="319">
        <f t="shared" si="66"/>
        <v>1000</v>
      </c>
      <c r="O251" s="319">
        <f t="shared" si="66"/>
        <v>0</v>
      </c>
      <c r="P251" s="319">
        <f t="shared" si="66"/>
        <v>6000</v>
      </c>
      <c r="Q251" s="319">
        <f t="shared" si="66"/>
        <v>0</v>
      </c>
      <c r="R251" s="319">
        <f t="shared" si="66"/>
        <v>500</v>
      </c>
      <c r="S251" s="319">
        <f t="shared" si="66"/>
        <v>0</v>
      </c>
      <c r="T251" s="319">
        <f t="shared" si="66"/>
        <v>0</v>
      </c>
      <c r="U251" s="319">
        <f t="shared" si="66"/>
        <v>6000</v>
      </c>
      <c r="V251" s="319">
        <f t="shared" si="66"/>
        <v>0</v>
      </c>
      <c r="W251" s="319">
        <f t="shared" si="66"/>
        <v>3500</v>
      </c>
      <c r="X251" s="319">
        <f t="shared" si="66"/>
        <v>0</v>
      </c>
      <c r="Y251" s="319">
        <f t="shared" si="66"/>
        <v>5893</v>
      </c>
      <c r="Z251" s="319">
        <f t="shared" si="66"/>
        <v>3393</v>
      </c>
      <c r="AA251" s="319">
        <f t="shared" si="66"/>
        <v>0</v>
      </c>
      <c r="AB251" s="210">
        <f t="shared" si="66"/>
        <v>0</v>
      </c>
      <c r="AC251" s="234"/>
    </row>
    <row r="252" spans="1:30" ht="128.25" hidden="1" customHeight="1" x14ac:dyDescent="0.25">
      <c r="B252" s="348" t="s">
        <v>687</v>
      </c>
      <c r="C252" s="348"/>
      <c r="D252" s="350" t="s">
        <v>9</v>
      </c>
      <c r="E252" s="347" t="s">
        <v>11</v>
      </c>
      <c r="F252" s="347" t="s">
        <v>14</v>
      </c>
      <c r="G252" s="354" t="s">
        <v>305</v>
      </c>
      <c r="H252" s="396">
        <v>3000</v>
      </c>
      <c r="I252" s="396"/>
      <c r="J252" s="396">
        <v>3000</v>
      </c>
      <c r="K252" s="324">
        <v>1000</v>
      </c>
      <c r="L252" s="324"/>
      <c r="M252" s="319">
        <f t="shared" ref="M252:M311" si="67">SUM(N252:O252)</f>
        <v>1000</v>
      </c>
      <c r="N252" s="324">
        <v>1000</v>
      </c>
      <c r="O252" s="324"/>
      <c r="P252" s="134">
        <v>6000</v>
      </c>
      <c r="Q252" s="319"/>
      <c r="R252" s="397">
        <v>500</v>
      </c>
      <c r="S252" s="324"/>
      <c r="T252" s="324"/>
      <c r="U252" s="415">
        <v>6000</v>
      </c>
      <c r="V252" s="319"/>
      <c r="W252" s="325">
        <v>3500</v>
      </c>
      <c r="X252" s="324"/>
      <c r="Y252" s="415">
        <v>5893</v>
      </c>
      <c r="Z252" s="325">
        <v>3393</v>
      </c>
      <c r="AA252" s="324"/>
      <c r="AB252" s="124"/>
      <c r="AC252" s="236"/>
    </row>
    <row r="253" spans="1:30" ht="31.5" hidden="1" customHeight="1" x14ac:dyDescent="0.25">
      <c r="B253" s="420" t="s">
        <v>263</v>
      </c>
      <c r="C253" s="315"/>
      <c r="D253" s="328"/>
      <c r="E253" s="328"/>
      <c r="F253" s="328"/>
      <c r="G253" s="318" t="s">
        <v>306</v>
      </c>
      <c r="H253" s="319">
        <f>SUM(H254)</f>
        <v>3500</v>
      </c>
      <c r="I253" s="319">
        <f>SUM(I254)</f>
        <v>0</v>
      </c>
      <c r="J253" s="319">
        <f t="shared" ref="J253:X253" si="68">SUM(J254)</f>
        <v>3500</v>
      </c>
      <c r="K253" s="319">
        <f t="shared" si="68"/>
        <v>3500</v>
      </c>
      <c r="L253" s="319">
        <f t="shared" si="68"/>
        <v>0</v>
      </c>
      <c r="M253" s="319">
        <f t="shared" si="68"/>
        <v>3010.8</v>
      </c>
      <c r="N253" s="319">
        <f t="shared" si="68"/>
        <v>3010.8</v>
      </c>
      <c r="O253" s="319">
        <f t="shared" si="68"/>
        <v>0</v>
      </c>
      <c r="P253" s="319">
        <f t="shared" si="68"/>
        <v>12946.5</v>
      </c>
      <c r="Q253" s="319">
        <f t="shared" si="68"/>
        <v>0</v>
      </c>
      <c r="R253" s="319">
        <f t="shared" si="68"/>
        <v>4000</v>
      </c>
      <c r="S253" s="319">
        <f t="shared" si="68"/>
        <v>0</v>
      </c>
      <c r="T253" s="319">
        <f t="shared" si="68"/>
        <v>0</v>
      </c>
      <c r="U253" s="319">
        <f t="shared" si="68"/>
        <v>2335</v>
      </c>
      <c r="V253" s="319">
        <f t="shared" si="68"/>
        <v>0</v>
      </c>
      <c r="W253" s="319">
        <f t="shared" si="68"/>
        <v>2000</v>
      </c>
      <c r="X253" s="319">
        <f t="shared" si="68"/>
        <v>0</v>
      </c>
      <c r="Y253" s="319">
        <f>SUM(Y254)</f>
        <v>2335</v>
      </c>
      <c r="Z253" s="319">
        <f>SUM(Z254)</f>
        <v>2000</v>
      </c>
      <c r="AA253" s="319">
        <f>SUM(AA254)</f>
        <v>0</v>
      </c>
      <c r="AB253" s="210">
        <f>SUM(AB254)</f>
        <v>0</v>
      </c>
      <c r="AC253" s="234"/>
    </row>
    <row r="254" spans="1:30" ht="70.5" hidden="1" customHeight="1" x14ac:dyDescent="0.25">
      <c r="B254" s="348" t="s">
        <v>688</v>
      </c>
      <c r="C254" s="369"/>
      <c r="D254" s="350" t="s">
        <v>9</v>
      </c>
      <c r="E254" s="347" t="s">
        <v>13</v>
      </c>
      <c r="F254" s="347" t="s">
        <v>12</v>
      </c>
      <c r="G254" s="354" t="s">
        <v>307</v>
      </c>
      <c r="H254" s="396">
        <v>3500</v>
      </c>
      <c r="I254" s="396"/>
      <c r="J254" s="396">
        <v>3500</v>
      </c>
      <c r="K254" s="324">
        <v>3500</v>
      </c>
      <c r="L254" s="324"/>
      <c r="M254" s="319">
        <f t="shared" si="67"/>
        <v>3010.8</v>
      </c>
      <c r="N254" s="324">
        <v>3010.8</v>
      </c>
      <c r="O254" s="338"/>
      <c r="P254" s="134">
        <v>12946.5</v>
      </c>
      <c r="Q254" s="319"/>
      <c r="R254" s="397">
        <v>4000</v>
      </c>
      <c r="S254" s="324"/>
      <c r="T254" s="338"/>
      <c r="U254" s="415">
        <v>2335</v>
      </c>
      <c r="V254" s="319"/>
      <c r="W254" s="325">
        <v>2000</v>
      </c>
      <c r="X254" s="338"/>
      <c r="Y254" s="415">
        <v>2335</v>
      </c>
      <c r="Z254" s="325">
        <v>2000</v>
      </c>
      <c r="AA254" s="338"/>
      <c r="AB254" s="124"/>
      <c r="AC254" s="234">
        <v>3500</v>
      </c>
    </row>
    <row r="255" spans="1:30" ht="30" hidden="1" customHeight="1" x14ac:dyDescent="0.25">
      <c r="B255" s="420" t="s">
        <v>264</v>
      </c>
      <c r="C255" s="315"/>
      <c r="D255" s="328"/>
      <c r="E255" s="328"/>
      <c r="F255" s="328"/>
      <c r="G255" s="318" t="s">
        <v>308</v>
      </c>
      <c r="H255" s="319">
        <f t="shared" ref="H255:AB255" si="69">SUM(H256:H258)</f>
        <v>1003</v>
      </c>
      <c r="I255" s="319">
        <f t="shared" si="69"/>
        <v>0</v>
      </c>
      <c r="J255" s="319">
        <f t="shared" si="69"/>
        <v>1003</v>
      </c>
      <c r="K255" s="319">
        <f t="shared" si="69"/>
        <v>2588.1999999999998</v>
      </c>
      <c r="L255" s="319">
        <f t="shared" si="69"/>
        <v>793.5</v>
      </c>
      <c r="M255" s="319">
        <f t="shared" si="69"/>
        <v>2500</v>
      </c>
      <c r="N255" s="319">
        <f t="shared" si="69"/>
        <v>2500</v>
      </c>
      <c r="O255" s="319">
        <f t="shared" si="69"/>
        <v>0</v>
      </c>
      <c r="P255" s="319">
        <f t="shared" si="69"/>
        <v>2058</v>
      </c>
      <c r="Q255" s="319">
        <f t="shared" si="69"/>
        <v>0</v>
      </c>
      <c r="R255" s="319">
        <f t="shared" si="69"/>
        <v>2058</v>
      </c>
      <c r="S255" s="319">
        <f t="shared" si="69"/>
        <v>0</v>
      </c>
      <c r="T255" s="319">
        <f t="shared" si="69"/>
        <v>0</v>
      </c>
      <c r="U255" s="319">
        <f t="shared" si="69"/>
        <v>2058</v>
      </c>
      <c r="V255" s="319">
        <f t="shared" si="69"/>
        <v>0</v>
      </c>
      <c r="W255" s="319">
        <f t="shared" si="69"/>
        <v>0</v>
      </c>
      <c r="X255" s="319">
        <f t="shared" si="69"/>
        <v>0</v>
      </c>
      <c r="Y255" s="319">
        <f t="shared" si="69"/>
        <v>2058</v>
      </c>
      <c r="Z255" s="319">
        <f t="shared" si="69"/>
        <v>0</v>
      </c>
      <c r="AA255" s="319">
        <f t="shared" si="69"/>
        <v>0</v>
      </c>
      <c r="AB255" s="210">
        <f t="shared" si="69"/>
        <v>0</v>
      </c>
      <c r="AC255" s="234"/>
      <c r="AD255" s="6"/>
    </row>
    <row r="256" spans="1:30" ht="77.25" hidden="1" customHeight="1" x14ac:dyDescent="0.25">
      <c r="B256" s="348" t="s">
        <v>689</v>
      </c>
      <c r="C256" s="369"/>
      <c r="D256" s="350" t="s">
        <v>9</v>
      </c>
      <c r="E256" s="347" t="s">
        <v>13</v>
      </c>
      <c r="F256" s="347" t="s">
        <v>12</v>
      </c>
      <c r="G256" s="354" t="s">
        <v>309</v>
      </c>
      <c r="H256" s="396">
        <v>1003</v>
      </c>
      <c r="I256" s="396"/>
      <c r="J256" s="396">
        <v>1003</v>
      </c>
      <c r="K256" s="133">
        <v>2500</v>
      </c>
      <c r="L256" s="133"/>
      <c r="M256" s="319">
        <f t="shared" si="67"/>
        <v>2500</v>
      </c>
      <c r="N256" s="372">
        <v>2500</v>
      </c>
      <c r="O256" s="372"/>
      <c r="P256" s="134">
        <v>2058</v>
      </c>
      <c r="Q256" s="319"/>
      <c r="R256" s="397">
        <v>2058</v>
      </c>
      <c r="S256" s="324"/>
      <c r="T256" s="133"/>
      <c r="U256" s="415">
        <v>2058</v>
      </c>
      <c r="V256" s="319"/>
      <c r="W256" s="325">
        <v>0</v>
      </c>
      <c r="X256" s="324"/>
      <c r="Y256" s="415">
        <v>2058</v>
      </c>
      <c r="Z256" s="325">
        <v>0</v>
      </c>
      <c r="AA256" s="324"/>
      <c r="AB256" s="124"/>
      <c r="AC256" s="234">
        <v>1000</v>
      </c>
    </row>
    <row r="257" spans="1:32" ht="77.25" hidden="1" customHeight="1" x14ac:dyDescent="0.25">
      <c r="B257" s="348" t="s">
        <v>576</v>
      </c>
      <c r="C257" s="369"/>
      <c r="D257" s="350" t="s">
        <v>9</v>
      </c>
      <c r="E257" s="347" t="s">
        <v>13</v>
      </c>
      <c r="F257" s="347" t="s">
        <v>12</v>
      </c>
      <c r="G257" s="354" t="s">
        <v>309</v>
      </c>
      <c r="H257" s="302"/>
      <c r="I257" s="302"/>
      <c r="J257" s="302">
        <v>0</v>
      </c>
      <c r="K257" s="133">
        <v>88.2</v>
      </c>
      <c r="L257" s="133"/>
      <c r="M257" s="319">
        <f t="shared" si="67"/>
        <v>0</v>
      </c>
      <c r="N257" s="372"/>
      <c r="O257" s="372"/>
      <c r="P257" s="134"/>
      <c r="Q257" s="319"/>
      <c r="R257" s="325"/>
      <c r="S257" s="324"/>
      <c r="T257" s="324"/>
      <c r="U257" s="134"/>
      <c r="V257" s="319"/>
      <c r="W257" s="324"/>
      <c r="X257" s="324"/>
      <c r="Y257" s="379"/>
      <c r="Z257" s="324"/>
      <c r="AA257" s="324"/>
      <c r="AB257" s="124"/>
      <c r="AC257" s="234"/>
    </row>
    <row r="258" spans="1:32" ht="86.25" hidden="1" customHeight="1" x14ac:dyDescent="0.25">
      <c r="A258" s="34">
        <v>521</v>
      </c>
      <c r="B258" s="348" t="s">
        <v>577</v>
      </c>
      <c r="C258" s="369"/>
      <c r="D258" s="350" t="s">
        <v>9</v>
      </c>
      <c r="E258" s="347" t="s">
        <v>13</v>
      </c>
      <c r="F258" s="322" t="s">
        <v>12</v>
      </c>
      <c r="G258" s="323" t="s">
        <v>521</v>
      </c>
      <c r="H258" s="302"/>
      <c r="I258" s="302"/>
      <c r="J258" s="302">
        <v>0</v>
      </c>
      <c r="K258" s="133"/>
      <c r="L258" s="133">
        <v>793.5</v>
      </c>
      <c r="M258" s="319">
        <f t="shared" si="67"/>
        <v>0</v>
      </c>
      <c r="N258" s="372"/>
      <c r="O258" s="372">
        <v>0</v>
      </c>
      <c r="P258" s="134"/>
      <c r="Q258" s="319"/>
      <c r="R258" s="325"/>
      <c r="S258" s="338"/>
      <c r="T258" s="339"/>
      <c r="U258" s="134"/>
      <c r="V258" s="319"/>
      <c r="W258" s="324"/>
      <c r="X258" s="339"/>
      <c r="Y258" s="379"/>
      <c r="Z258" s="324"/>
      <c r="AA258" s="339"/>
      <c r="AB258" s="124">
        <f>SUM(AC258:AD258)</f>
        <v>0</v>
      </c>
      <c r="AC258" s="234"/>
    </row>
    <row r="259" spans="1:32" ht="30.75" hidden="1" customHeight="1" x14ac:dyDescent="0.25">
      <c r="A259" s="34" t="s">
        <v>177</v>
      </c>
      <c r="B259" s="355" t="s">
        <v>265</v>
      </c>
      <c r="C259" s="392"/>
      <c r="D259" s="146"/>
      <c r="E259" s="146"/>
      <c r="F259" s="146"/>
      <c r="G259" s="147" t="s">
        <v>67</v>
      </c>
      <c r="H259" s="148">
        <f t="shared" ref="H259:AC259" si="70">SUM(H260:H261)</f>
        <v>45000</v>
      </c>
      <c r="I259" s="148">
        <f t="shared" si="70"/>
        <v>0</v>
      </c>
      <c r="J259" s="148">
        <f t="shared" si="70"/>
        <v>57236.7</v>
      </c>
      <c r="K259" s="148">
        <f t="shared" si="70"/>
        <v>26370</v>
      </c>
      <c r="L259" s="148">
        <f t="shared" si="70"/>
        <v>0</v>
      </c>
      <c r="M259" s="148">
        <f t="shared" si="70"/>
        <v>33586</v>
      </c>
      <c r="N259" s="148">
        <f t="shared" si="70"/>
        <v>26370</v>
      </c>
      <c r="O259" s="148">
        <f t="shared" si="70"/>
        <v>7216</v>
      </c>
      <c r="P259" s="148">
        <f t="shared" si="70"/>
        <v>0</v>
      </c>
      <c r="Q259" s="148">
        <f t="shared" si="70"/>
        <v>0</v>
      </c>
      <c r="R259" s="148">
        <f t="shared" si="70"/>
        <v>0</v>
      </c>
      <c r="S259" s="148">
        <f t="shared" si="70"/>
        <v>0</v>
      </c>
      <c r="T259" s="148">
        <f t="shared" si="70"/>
        <v>0</v>
      </c>
      <c r="U259" s="148">
        <f t="shared" si="70"/>
        <v>0</v>
      </c>
      <c r="V259" s="148">
        <f t="shared" si="70"/>
        <v>0</v>
      </c>
      <c r="W259" s="148">
        <f t="shared" si="70"/>
        <v>0</v>
      </c>
      <c r="X259" s="148">
        <f t="shared" si="70"/>
        <v>0</v>
      </c>
      <c r="Y259" s="148">
        <f t="shared" si="70"/>
        <v>0</v>
      </c>
      <c r="Z259" s="148">
        <f t="shared" si="70"/>
        <v>0</v>
      </c>
      <c r="AA259" s="148">
        <f t="shared" si="70"/>
        <v>0</v>
      </c>
      <c r="AB259" s="209">
        <f t="shared" si="70"/>
        <v>0</v>
      </c>
      <c r="AC259" s="233">
        <f t="shared" si="70"/>
        <v>30000</v>
      </c>
    </row>
    <row r="260" spans="1:32" ht="66" hidden="1" customHeight="1" x14ac:dyDescent="0.25">
      <c r="A260" s="34">
        <v>520</v>
      </c>
      <c r="B260" s="348" t="s">
        <v>522</v>
      </c>
      <c r="C260" s="348"/>
      <c r="D260" s="350" t="s">
        <v>9</v>
      </c>
      <c r="E260" s="347" t="s">
        <v>11</v>
      </c>
      <c r="F260" s="347" t="s">
        <v>14</v>
      </c>
      <c r="G260" s="354" t="s">
        <v>357</v>
      </c>
      <c r="H260" s="325"/>
      <c r="I260" s="325"/>
      <c r="J260" s="302">
        <v>12236.7</v>
      </c>
      <c r="K260" s="324"/>
      <c r="L260" s="324"/>
      <c r="M260" s="319">
        <f t="shared" si="67"/>
        <v>7216</v>
      </c>
      <c r="N260" s="324"/>
      <c r="O260" s="324">
        <v>7216</v>
      </c>
      <c r="P260" s="134"/>
      <c r="Q260" s="319">
        <f>SUM(S260:T260)</f>
        <v>0</v>
      </c>
      <c r="R260" s="325"/>
      <c r="S260" s="324"/>
      <c r="T260" s="324"/>
      <c r="U260" s="134"/>
      <c r="V260" s="319">
        <f>SUM(W260:X260)</f>
        <v>0</v>
      </c>
      <c r="W260" s="324"/>
      <c r="X260" s="324"/>
      <c r="Y260" s="379">
        <f>SUM(Z260)</f>
        <v>0</v>
      </c>
      <c r="Z260" s="324"/>
      <c r="AA260" s="324"/>
      <c r="AB260" s="124"/>
      <c r="AC260" s="234"/>
    </row>
    <row r="261" spans="1:32" ht="65.25" hidden="1" customHeight="1" x14ac:dyDescent="0.25">
      <c r="B261" s="348" t="s">
        <v>578</v>
      </c>
      <c r="C261" s="348"/>
      <c r="D261" s="350" t="s">
        <v>9</v>
      </c>
      <c r="E261" s="347" t="s">
        <v>11</v>
      </c>
      <c r="F261" s="347" t="s">
        <v>14</v>
      </c>
      <c r="G261" s="354" t="s">
        <v>310</v>
      </c>
      <c r="H261" s="302">
        <v>45000</v>
      </c>
      <c r="I261" s="302"/>
      <c r="J261" s="302">
        <v>45000</v>
      </c>
      <c r="K261" s="324">
        <v>26370</v>
      </c>
      <c r="L261" s="324"/>
      <c r="M261" s="319">
        <f t="shared" si="67"/>
        <v>26370</v>
      </c>
      <c r="N261" s="324">
        <v>26370</v>
      </c>
      <c r="O261" s="324"/>
      <c r="P261" s="134">
        <v>0</v>
      </c>
      <c r="Q261" s="319"/>
      <c r="R261" s="325"/>
      <c r="S261" s="324"/>
      <c r="T261" s="302"/>
      <c r="U261" s="134">
        <v>0</v>
      </c>
      <c r="V261" s="319"/>
      <c r="W261" s="324"/>
      <c r="X261" s="324"/>
      <c r="Y261" s="379">
        <v>0</v>
      </c>
      <c r="Z261" s="324"/>
      <c r="AA261" s="324"/>
      <c r="AB261" s="124"/>
      <c r="AC261" s="234">
        <v>30000</v>
      </c>
    </row>
    <row r="262" spans="1:32" ht="45.75" hidden="1" customHeight="1" x14ac:dyDescent="0.25">
      <c r="A262" s="34" t="s">
        <v>177</v>
      </c>
      <c r="B262" s="351" t="s">
        <v>690</v>
      </c>
      <c r="C262" s="392"/>
      <c r="D262" s="145"/>
      <c r="E262" s="146"/>
      <c r="F262" s="146"/>
      <c r="G262" s="147" t="s">
        <v>68</v>
      </c>
      <c r="H262" s="148">
        <f t="shared" ref="H262:AA262" si="71">SUM(H263:H263)</f>
        <v>25</v>
      </c>
      <c r="I262" s="148">
        <f t="shared" si="71"/>
        <v>0</v>
      </c>
      <c r="J262" s="148">
        <f t="shared" si="71"/>
        <v>2500</v>
      </c>
      <c r="K262" s="148">
        <f t="shared" si="71"/>
        <v>0</v>
      </c>
      <c r="L262" s="148">
        <f t="shared" si="71"/>
        <v>0</v>
      </c>
      <c r="M262" s="148">
        <f t="shared" si="71"/>
        <v>0</v>
      </c>
      <c r="N262" s="148">
        <f t="shared" si="71"/>
        <v>0</v>
      </c>
      <c r="O262" s="148">
        <f t="shared" si="71"/>
        <v>0</v>
      </c>
      <c r="P262" s="148">
        <f t="shared" si="71"/>
        <v>5388</v>
      </c>
      <c r="Q262" s="148">
        <f t="shared" si="71"/>
        <v>0</v>
      </c>
      <c r="R262" s="148">
        <f t="shared" si="71"/>
        <v>5388</v>
      </c>
      <c r="S262" s="148">
        <f t="shared" si="71"/>
        <v>0</v>
      </c>
      <c r="T262" s="148">
        <f t="shared" si="71"/>
        <v>0</v>
      </c>
      <c r="U262" s="148">
        <f t="shared" si="71"/>
        <v>9018.7999999999993</v>
      </c>
      <c r="V262" s="148">
        <f t="shared" si="71"/>
        <v>0</v>
      </c>
      <c r="W262" s="148">
        <f t="shared" si="71"/>
        <v>0</v>
      </c>
      <c r="X262" s="148">
        <f t="shared" si="71"/>
        <v>0</v>
      </c>
      <c r="Y262" s="148">
        <f t="shared" si="71"/>
        <v>2786</v>
      </c>
      <c r="Z262" s="148">
        <f t="shared" si="71"/>
        <v>0</v>
      </c>
      <c r="AA262" s="148">
        <f t="shared" si="71"/>
        <v>0</v>
      </c>
      <c r="AB262" s="209"/>
      <c r="AC262" s="233" t="e">
        <f>SUM(#REF!)</f>
        <v>#REF!</v>
      </c>
      <c r="AD262" s="6">
        <f>SUM(R262+T262)</f>
        <v>5388</v>
      </c>
      <c r="AE262" s="6">
        <f>SUM(U262+X262)</f>
        <v>9018.7999999999993</v>
      </c>
      <c r="AF262" s="6">
        <f>SUM(Y262+AA262)</f>
        <v>2786</v>
      </c>
    </row>
    <row r="263" spans="1:32" ht="66" hidden="1" customHeight="1" outlineLevel="1" x14ac:dyDescent="0.25">
      <c r="B263" s="348" t="s">
        <v>691</v>
      </c>
      <c r="C263" s="348"/>
      <c r="D263" s="350"/>
      <c r="E263" s="347"/>
      <c r="F263" s="347"/>
      <c r="G263" s="354" t="s">
        <v>449</v>
      </c>
      <c r="H263" s="302">
        <v>25</v>
      </c>
      <c r="I263" s="302"/>
      <c r="J263" s="302">
        <v>2500</v>
      </c>
      <c r="K263" s="324"/>
      <c r="L263" s="324"/>
      <c r="M263" s="319"/>
      <c r="N263" s="324"/>
      <c r="O263" s="324"/>
      <c r="P263" s="134">
        <v>5388</v>
      </c>
      <c r="Q263" s="319"/>
      <c r="R263" s="325">
        <v>5388</v>
      </c>
      <c r="S263" s="324"/>
      <c r="T263" s="324"/>
      <c r="U263" s="134">
        <v>9018.7999999999993</v>
      </c>
      <c r="V263" s="319"/>
      <c r="W263" s="324"/>
      <c r="X263" s="324"/>
      <c r="Y263" s="379">
        <v>2786</v>
      </c>
      <c r="Z263" s="324"/>
      <c r="AA263" s="324"/>
      <c r="AB263" s="124"/>
      <c r="AC263" s="234"/>
    </row>
    <row r="264" spans="1:32" ht="49.5" hidden="1" customHeight="1" x14ac:dyDescent="0.25">
      <c r="A264" s="34" t="s">
        <v>177</v>
      </c>
      <c r="B264" s="430" t="s">
        <v>692</v>
      </c>
      <c r="C264" s="391"/>
      <c r="D264" s="145"/>
      <c r="E264" s="146"/>
      <c r="F264" s="146"/>
      <c r="G264" s="147" t="s">
        <v>69</v>
      </c>
      <c r="H264" s="148">
        <f t="shared" ref="H264:AA264" si="72">SUM(H265+H274)</f>
        <v>544.9</v>
      </c>
      <c r="I264" s="148">
        <f t="shared" si="72"/>
        <v>0</v>
      </c>
      <c r="J264" s="148">
        <f t="shared" si="72"/>
        <v>2304.5</v>
      </c>
      <c r="K264" s="148">
        <f t="shared" si="72"/>
        <v>2116.9</v>
      </c>
      <c r="L264" s="148">
        <f t="shared" si="72"/>
        <v>167.9</v>
      </c>
      <c r="M264" s="148">
        <f t="shared" si="72"/>
        <v>3680.8</v>
      </c>
      <c r="N264" s="148">
        <f t="shared" si="72"/>
        <v>2071.9</v>
      </c>
      <c r="O264" s="148">
        <f t="shared" si="72"/>
        <v>1608.9</v>
      </c>
      <c r="P264" s="148">
        <f t="shared" si="72"/>
        <v>850</v>
      </c>
      <c r="Q264" s="148">
        <f t="shared" si="72"/>
        <v>0</v>
      </c>
      <c r="R264" s="148">
        <f t="shared" si="72"/>
        <v>925</v>
      </c>
      <c r="S264" s="148">
        <f t="shared" si="72"/>
        <v>0</v>
      </c>
      <c r="T264" s="148">
        <f t="shared" si="72"/>
        <v>434.6</v>
      </c>
      <c r="U264" s="148">
        <f t="shared" si="72"/>
        <v>850</v>
      </c>
      <c r="V264" s="148">
        <f t="shared" si="72"/>
        <v>0</v>
      </c>
      <c r="W264" s="148">
        <f t="shared" si="72"/>
        <v>133</v>
      </c>
      <c r="X264" s="148">
        <f t="shared" si="72"/>
        <v>435.4</v>
      </c>
      <c r="Y264" s="148">
        <f t="shared" si="72"/>
        <v>850</v>
      </c>
      <c r="Z264" s="148">
        <f t="shared" si="72"/>
        <v>22.5</v>
      </c>
      <c r="AA264" s="148">
        <f t="shared" si="72"/>
        <v>52.6</v>
      </c>
      <c r="AB264" s="209">
        <f>SUM(AB265+AB274)</f>
        <v>0</v>
      </c>
      <c r="AC264" s="233">
        <f>SUM(AC265:AC275)</f>
        <v>613.5</v>
      </c>
    </row>
    <row r="265" spans="1:32" ht="20.25" hidden="1" customHeight="1" x14ac:dyDescent="0.25">
      <c r="B265" s="315" t="s">
        <v>266</v>
      </c>
      <c r="C265" s="315"/>
      <c r="D265" s="327"/>
      <c r="E265" s="328"/>
      <c r="F265" s="328"/>
      <c r="G265" s="318" t="s">
        <v>311</v>
      </c>
      <c r="H265" s="319">
        <f t="shared" ref="H265:AB265" si="73">SUM(H266:H273)</f>
        <v>344.9</v>
      </c>
      <c r="I265" s="319">
        <f t="shared" si="73"/>
        <v>0</v>
      </c>
      <c r="J265" s="319">
        <f t="shared" si="73"/>
        <v>2104.5</v>
      </c>
      <c r="K265" s="319">
        <f t="shared" si="73"/>
        <v>2071.9</v>
      </c>
      <c r="L265" s="319">
        <f t="shared" si="73"/>
        <v>167.9</v>
      </c>
      <c r="M265" s="319">
        <f t="shared" si="73"/>
        <v>3680.8</v>
      </c>
      <c r="N265" s="319">
        <f t="shared" si="73"/>
        <v>2071.9</v>
      </c>
      <c r="O265" s="319">
        <f t="shared" si="73"/>
        <v>1608.9</v>
      </c>
      <c r="P265" s="319">
        <f t="shared" si="73"/>
        <v>500</v>
      </c>
      <c r="Q265" s="319">
        <f t="shared" si="73"/>
        <v>0</v>
      </c>
      <c r="R265" s="319">
        <f t="shared" si="73"/>
        <v>575</v>
      </c>
      <c r="S265" s="319">
        <f t="shared" si="73"/>
        <v>0</v>
      </c>
      <c r="T265" s="319">
        <f t="shared" si="73"/>
        <v>434.6</v>
      </c>
      <c r="U265" s="319">
        <f t="shared" si="73"/>
        <v>500</v>
      </c>
      <c r="V265" s="319">
        <f t="shared" si="73"/>
        <v>0</v>
      </c>
      <c r="W265" s="319">
        <f t="shared" si="73"/>
        <v>133</v>
      </c>
      <c r="X265" s="319">
        <f t="shared" si="73"/>
        <v>435.4</v>
      </c>
      <c r="Y265" s="319">
        <f t="shared" si="73"/>
        <v>500</v>
      </c>
      <c r="Z265" s="319">
        <f t="shared" si="73"/>
        <v>22.5</v>
      </c>
      <c r="AA265" s="319">
        <f t="shared" si="73"/>
        <v>52.6</v>
      </c>
      <c r="AB265" s="210">
        <f t="shared" si="73"/>
        <v>0</v>
      </c>
      <c r="AC265" s="234"/>
    </row>
    <row r="266" spans="1:32" ht="106.5" hidden="1" customHeight="1" x14ac:dyDescent="0.25">
      <c r="A266" s="34">
        <v>520</v>
      </c>
      <c r="B266" s="348" t="s">
        <v>206</v>
      </c>
      <c r="C266" s="348"/>
      <c r="D266" s="350" t="s">
        <v>9</v>
      </c>
      <c r="E266" s="347" t="s">
        <v>7</v>
      </c>
      <c r="F266" s="347" t="s">
        <v>10</v>
      </c>
      <c r="G266" s="354"/>
      <c r="H266" s="325"/>
      <c r="I266" s="325"/>
      <c r="J266" s="319"/>
      <c r="K266" s="324"/>
      <c r="L266" s="324"/>
      <c r="M266" s="319">
        <f t="shared" si="67"/>
        <v>0</v>
      </c>
      <c r="N266" s="372"/>
      <c r="O266" s="372"/>
      <c r="P266" s="374"/>
      <c r="Q266" s="319">
        <f>SUM(S266:T266)</f>
        <v>0</v>
      </c>
      <c r="R266" s="325"/>
      <c r="S266" s="133"/>
      <c r="T266" s="133"/>
      <c r="U266" s="134"/>
      <c r="V266" s="319">
        <f>SUM(W266:X266)</f>
        <v>0</v>
      </c>
      <c r="W266" s="133"/>
      <c r="X266" s="324"/>
      <c r="Y266" s="379">
        <f>SUM(Z266)</f>
        <v>0</v>
      </c>
      <c r="Z266" s="133"/>
      <c r="AA266" s="324"/>
      <c r="AB266" s="124"/>
      <c r="AC266" s="234"/>
    </row>
    <row r="267" spans="1:32" ht="80.25" hidden="1" customHeight="1" x14ac:dyDescent="0.25">
      <c r="A267" s="34">
        <v>521</v>
      </c>
      <c r="B267" s="348" t="s">
        <v>720</v>
      </c>
      <c r="C267" s="348"/>
      <c r="D267" s="350" t="s">
        <v>9</v>
      </c>
      <c r="E267" s="347" t="s">
        <v>7</v>
      </c>
      <c r="F267" s="347" t="s">
        <v>10</v>
      </c>
      <c r="G267" s="375" t="s">
        <v>523</v>
      </c>
      <c r="H267" s="302">
        <v>31.4</v>
      </c>
      <c r="I267" s="302"/>
      <c r="J267" s="302">
        <v>31.4</v>
      </c>
      <c r="K267" s="324"/>
      <c r="L267" s="324">
        <v>167.9</v>
      </c>
      <c r="M267" s="319">
        <f t="shared" si="67"/>
        <v>167.9</v>
      </c>
      <c r="N267" s="372"/>
      <c r="O267" s="372">
        <v>167.9</v>
      </c>
      <c r="P267" s="374"/>
      <c r="Q267" s="319"/>
      <c r="R267" s="325"/>
      <c r="S267" s="133"/>
      <c r="T267" s="526">
        <v>134.6</v>
      </c>
      <c r="U267" s="134"/>
      <c r="V267" s="319"/>
      <c r="W267" s="133"/>
      <c r="X267" s="339">
        <v>135.4</v>
      </c>
      <c r="Y267" s="134"/>
      <c r="Z267" s="133"/>
      <c r="AA267" s="339">
        <v>52.6</v>
      </c>
      <c r="AB267" s="124"/>
      <c r="AC267" s="234"/>
    </row>
    <row r="268" spans="1:32" ht="83.25" hidden="1" customHeight="1" x14ac:dyDescent="0.25">
      <c r="B268" s="348" t="s">
        <v>693</v>
      </c>
      <c r="C268" s="348"/>
      <c r="D268" s="350" t="s">
        <v>9</v>
      </c>
      <c r="E268" s="347" t="s">
        <v>7</v>
      </c>
      <c r="F268" s="347" t="s">
        <v>10</v>
      </c>
      <c r="G268" s="354" t="s">
        <v>312</v>
      </c>
      <c r="H268" s="302">
        <v>13.5</v>
      </c>
      <c r="I268" s="302"/>
      <c r="J268" s="302">
        <v>13.5</v>
      </c>
      <c r="K268" s="324">
        <v>71.900000000000006</v>
      </c>
      <c r="L268" s="324"/>
      <c r="M268" s="319">
        <f t="shared" si="67"/>
        <v>71.900000000000006</v>
      </c>
      <c r="N268" s="372">
        <v>71.900000000000006</v>
      </c>
      <c r="O268" s="372"/>
      <c r="P268" s="374">
        <v>57.7</v>
      </c>
      <c r="Q268" s="319"/>
      <c r="R268" s="325">
        <v>57.7</v>
      </c>
      <c r="S268" s="133"/>
      <c r="T268" s="133"/>
      <c r="U268" s="134">
        <v>58</v>
      </c>
      <c r="V268" s="319"/>
      <c r="W268" s="325">
        <v>58</v>
      </c>
      <c r="X268" s="324"/>
      <c r="Y268" s="134">
        <v>22.5</v>
      </c>
      <c r="Z268" s="325">
        <v>22.5</v>
      </c>
      <c r="AA268" s="324"/>
      <c r="AB268" s="124"/>
      <c r="AC268" s="234">
        <v>13.5</v>
      </c>
    </row>
    <row r="269" spans="1:32" ht="82.5" hidden="1" customHeight="1" x14ac:dyDescent="0.25">
      <c r="B269" s="348" t="s">
        <v>719</v>
      </c>
      <c r="C269" s="348"/>
      <c r="D269" s="350" t="s">
        <v>9</v>
      </c>
      <c r="E269" s="347" t="s">
        <v>7</v>
      </c>
      <c r="F269" s="347" t="s">
        <v>10</v>
      </c>
      <c r="G269" s="375" t="s">
        <v>342</v>
      </c>
      <c r="H269" s="302"/>
      <c r="I269" s="302"/>
      <c r="J269" s="302">
        <v>1159.5999999999999</v>
      </c>
      <c r="K269" s="324"/>
      <c r="L269" s="324"/>
      <c r="M269" s="319">
        <f t="shared" si="67"/>
        <v>1441</v>
      </c>
      <c r="N269" s="372"/>
      <c r="O269" s="372">
        <v>1441</v>
      </c>
      <c r="P269" s="374"/>
      <c r="Q269" s="319"/>
      <c r="R269" s="325"/>
      <c r="S269" s="133"/>
      <c r="T269" s="528">
        <v>300</v>
      </c>
      <c r="U269" s="134"/>
      <c r="V269" s="319"/>
      <c r="W269" s="133"/>
      <c r="X269" s="324">
        <v>300</v>
      </c>
      <c r="Y269" s="134"/>
      <c r="Z269" s="133"/>
      <c r="AA269" s="324">
        <v>0</v>
      </c>
      <c r="AB269" s="124"/>
      <c r="AC269" s="234"/>
    </row>
    <row r="270" spans="1:32" ht="84.75" hidden="1" customHeight="1" x14ac:dyDescent="0.25">
      <c r="B270" s="348" t="s">
        <v>718</v>
      </c>
      <c r="C270" s="348"/>
      <c r="D270" s="350" t="s">
        <v>9</v>
      </c>
      <c r="E270" s="347" t="s">
        <v>7</v>
      </c>
      <c r="F270" s="347" t="s">
        <v>10</v>
      </c>
      <c r="G270" s="354" t="s">
        <v>312</v>
      </c>
      <c r="H270" s="302"/>
      <c r="I270" s="302"/>
      <c r="J270" s="302">
        <v>285.2</v>
      </c>
      <c r="K270" s="324"/>
      <c r="L270" s="324"/>
      <c r="M270" s="319">
        <f t="shared" si="67"/>
        <v>360.2</v>
      </c>
      <c r="N270" s="372">
        <v>360.2</v>
      </c>
      <c r="O270" s="372"/>
      <c r="P270" s="374"/>
      <c r="Q270" s="319"/>
      <c r="R270" s="325">
        <v>75</v>
      </c>
      <c r="S270" s="133"/>
      <c r="T270" s="133"/>
      <c r="U270" s="134"/>
      <c r="V270" s="319"/>
      <c r="W270" s="325">
        <v>75</v>
      </c>
      <c r="X270" s="324"/>
      <c r="Y270" s="134"/>
      <c r="Z270" s="133">
        <v>0</v>
      </c>
      <c r="AA270" s="324"/>
      <c r="AB270" s="124"/>
      <c r="AC270" s="234"/>
    </row>
    <row r="271" spans="1:32" ht="99" hidden="1" customHeight="1" x14ac:dyDescent="0.25">
      <c r="B271" s="348" t="s">
        <v>704</v>
      </c>
      <c r="C271" s="348"/>
      <c r="D271" s="350" t="s">
        <v>9</v>
      </c>
      <c r="E271" s="347" t="s">
        <v>7</v>
      </c>
      <c r="F271" s="347" t="s">
        <v>10</v>
      </c>
      <c r="G271" s="354" t="s">
        <v>313</v>
      </c>
      <c r="H271" s="302">
        <v>300</v>
      </c>
      <c r="I271" s="302"/>
      <c r="J271" s="302">
        <v>600</v>
      </c>
      <c r="K271" s="324"/>
      <c r="L271" s="324"/>
      <c r="M271" s="319">
        <f t="shared" si="67"/>
        <v>1384</v>
      </c>
      <c r="N271" s="372">
        <v>1384</v>
      </c>
      <c r="O271" s="372"/>
      <c r="P271" s="374">
        <v>442.3</v>
      </c>
      <c r="Q271" s="319"/>
      <c r="R271" s="325">
        <v>442.3</v>
      </c>
      <c r="S271" s="133"/>
      <c r="T271" s="324"/>
      <c r="U271" s="134">
        <v>442</v>
      </c>
      <c r="V271" s="319"/>
      <c r="W271" s="133"/>
      <c r="X271" s="324"/>
      <c r="Y271" s="134">
        <v>477.5</v>
      </c>
      <c r="Z271" s="133"/>
      <c r="AA271" s="324"/>
      <c r="AB271" s="124"/>
      <c r="AC271" s="234">
        <v>300</v>
      </c>
    </row>
    <row r="272" spans="1:32" ht="75" hidden="1" customHeight="1" x14ac:dyDescent="0.25">
      <c r="B272" s="348" t="s">
        <v>696</v>
      </c>
      <c r="C272" s="348"/>
      <c r="D272" s="350" t="s">
        <v>9</v>
      </c>
      <c r="E272" s="347" t="s">
        <v>7</v>
      </c>
      <c r="F272" s="347" t="s">
        <v>10</v>
      </c>
      <c r="G272" s="354" t="s">
        <v>313</v>
      </c>
      <c r="H272" s="325"/>
      <c r="I272" s="325"/>
      <c r="J272" s="302">
        <v>14.8</v>
      </c>
      <c r="K272" s="324">
        <v>2000</v>
      </c>
      <c r="L272" s="324"/>
      <c r="M272" s="319">
        <f t="shared" si="67"/>
        <v>255.8</v>
      </c>
      <c r="N272" s="372">
        <v>255.8</v>
      </c>
      <c r="O272" s="372"/>
      <c r="P272" s="374"/>
      <c r="Q272" s="319"/>
      <c r="R272" s="325"/>
      <c r="S272" s="133"/>
      <c r="T272" s="324"/>
      <c r="U272" s="134"/>
      <c r="V272" s="319"/>
      <c r="W272" s="133"/>
      <c r="X272" s="324"/>
      <c r="Y272" s="134">
        <f>SUM(Z272:AA272)</f>
        <v>0</v>
      </c>
      <c r="Z272" s="133"/>
      <c r="AA272" s="324"/>
      <c r="AB272" s="124"/>
      <c r="AC272" s="234"/>
    </row>
    <row r="273" spans="2:32" s="1" customFormat="1" ht="0.75" hidden="1" customHeight="1" x14ac:dyDescent="0.25">
      <c r="B273" s="348" t="s">
        <v>198</v>
      </c>
      <c r="C273" s="348"/>
      <c r="D273" s="350" t="s">
        <v>18</v>
      </c>
      <c r="E273" s="347" t="s">
        <v>16</v>
      </c>
      <c r="F273" s="347" t="s">
        <v>8</v>
      </c>
      <c r="G273" s="354"/>
      <c r="H273" s="325"/>
      <c r="I273" s="325"/>
      <c r="J273" s="319"/>
      <c r="K273" s="324"/>
      <c r="L273" s="324"/>
      <c r="M273" s="319">
        <f t="shared" si="67"/>
        <v>0</v>
      </c>
      <c r="N273" s="372"/>
      <c r="O273" s="372"/>
      <c r="P273" s="374"/>
      <c r="Q273" s="319">
        <f>SUM(S273:T273)</f>
        <v>0</v>
      </c>
      <c r="R273" s="325"/>
      <c r="S273" s="133"/>
      <c r="T273" s="324"/>
      <c r="U273" s="134"/>
      <c r="V273" s="319">
        <f>SUM(W273:X273)</f>
        <v>0</v>
      </c>
      <c r="W273" s="133"/>
      <c r="X273" s="324"/>
      <c r="Y273" s="134">
        <f>SUM(Z273:AA273)</f>
        <v>0</v>
      </c>
      <c r="Z273" s="133"/>
      <c r="AA273" s="324"/>
      <c r="AB273" s="124"/>
      <c r="AC273" s="234"/>
    </row>
    <row r="274" spans="2:32" s="1" customFormat="1" ht="33" hidden="1" customHeight="1" x14ac:dyDescent="0.25">
      <c r="B274" s="315" t="s">
        <v>267</v>
      </c>
      <c r="C274" s="315"/>
      <c r="D274" s="327"/>
      <c r="E274" s="328"/>
      <c r="F274" s="328"/>
      <c r="G274" s="318" t="s">
        <v>314</v>
      </c>
      <c r="H274" s="319">
        <f t="shared" ref="H274:AB274" si="74">SUM(H275:H275)</f>
        <v>200</v>
      </c>
      <c r="I274" s="319">
        <f t="shared" si="74"/>
        <v>0</v>
      </c>
      <c r="J274" s="319">
        <f t="shared" si="74"/>
        <v>200</v>
      </c>
      <c r="K274" s="319">
        <f t="shared" si="74"/>
        <v>45</v>
      </c>
      <c r="L274" s="319">
        <f t="shared" si="74"/>
        <v>0</v>
      </c>
      <c r="M274" s="319">
        <f t="shared" si="74"/>
        <v>0</v>
      </c>
      <c r="N274" s="319">
        <f t="shared" si="74"/>
        <v>0</v>
      </c>
      <c r="O274" s="319">
        <f t="shared" si="74"/>
        <v>0</v>
      </c>
      <c r="P274" s="319">
        <f t="shared" si="74"/>
        <v>350</v>
      </c>
      <c r="Q274" s="319">
        <f t="shared" si="74"/>
        <v>0</v>
      </c>
      <c r="R274" s="319">
        <f t="shared" si="74"/>
        <v>350</v>
      </c>
      <c r="S274" s="319">
        <f t="shared" si="74"/>
        <v>0</v>
      </c>
      <c r="T274" s="319">
        <f t="shared" si="74"/>
        <v>0</v>
      </c>
      <c r="U274" s="319">
        <f t="shared" si="74"/>
        <v>350</v>
      </c>
      <c r="V274" s="319">
        <f t="shared" si="74"/>
        <v>0</v>
      </c>
      <c r="W274" s="319">
        <f t="shared" si="74"/>
        <v>0</v>
      </c>
      <c r="X274" s="319">
        <f t="shared" si="74"/>
        <v>0</v>
      </c>
      <c r="Y274" s="319">
        <f t="shared" si="74"/>
        <v>350</v>
      </c>
      <c r="Z274" s="319">
        <f t="shared" si="74"/>
        <v>0</v>
      </c>
      <c r="AA274" s="319">
        <f t="shared" si="74"/>
        <v>0</v>
      </c>
      <c r="AB274" s="210">
        <f t="shared" si="74"/>
        <v>0</v>
      </c>
      <c r="AC274" s="234"/>
    </row>
    <row r="275" spans="2:32" s="1" customFormat="1" ht="111" hidden="1" customHeight="1" x14ac:dyDescent="0.25">
      <c r="B275" s="348" t="s">
        <v>697</v>
      </c>
      <c r="C275" s="315"/>
      <c r="D275" s="330" t="s">
        <v>18</v>
      </c>
      <c r="E275" s="331" t="s">
        <v>7</v>
      </c>
      <c r="F275" s="331" t="s">
        <v>10</v>
      </c>
      <c r="G275" s="332" t="s">
        <v>315</v>
      </c>
      <c r="H275" s="302">
        <v>200</v>
      </c>
      <c r="I275" s="302"/>
      <c r="J275" s="302">
        <v>200</v>
      </c>
      <c r="K275" s="133">
        <v>45</v>
      </c>
      <c r="L275" s="133"/>
      <c r="M275" s="319">
        <f t="shared" si="67"/>
        <v>0</v>
      </c>
      <c r="N275" s="133"/>
      <c r="O275" s="133"/>
      <c r="P275" s="134">
        <v>350</v>
      </c>
      <c r="Q275" s="319"/>
      <c r="R275" s="325">
        <v>350</v>
      </c>
      <c r="S275" s="133"/>
      <c r="T275" s="133"/>
      <c r="U275" s="134">
        <v>350</v>
      </c>
      <c r="V275" s="319"/>
      <c r="W275" s="380"/>
      <c r="X275" s="133"/>
      <c r="Y275" s="134">
        <v>350</v>
      </c>
      <c r="Z275" s="380"/>
      <c r="AA275" s="133"/>
      <c r="AB275" s="124"/>
      <c r="AC275" s="234">
        <v>300</v>
      </c>
    </row>
    <row r="276" spans="2:32" s="1" customFormat="1" ht="52.5" customHeight="1" x14ac:dyDescent="0.25">
      <c r="B276" s="431" t="s">
        <v>698</v>
      </c>
      <c r="C276" s="391"/>
      <c r="D276" s="343"/>
      <c r="E276" s="344"/>
      <c r="F276" s="344"/>
      <c r="G276" s="147" t="s">
        <v>70</v>
      </c>
      <c r="H276" s="148">
        <f t="shared" ref="H276:AA276" si="75">SUM(H277:H282)</f>
        <v>300</v>
      </c>
      <c r="I276" s="148">
        <f t="shared" si="75"/>
        <v>0</v>
      </c>
      <c r="J276" s="148">
        <f t="shared" si="75"/>
        <v>200</v>
      </c>
      <c r="K276" s="148">
        <f t="shared" si="75"/>
        <v>500</v>
      </c>
      <c r="L276" s="148">
        <f t="shared" si="75"/>
        <v>0</v>
      </c>
      <c r="M276" s="148">
        <f t="shared" si="75"/>
        <v>565</v>
      </c>
      <c r="N276" s="148">
        <f t="shared" si="75"/>
        <v>565</v>
      </c>
      <c r="O276" s="148">
        <f t="shared" si="75"/>
        <v>0</v>
      </c>
      <c r="P276" s="148">
        <f t="shared" si="75"/>
        <v>500</v>
      </c>
      <c r="Q276" s="148">
        <f t="shared" si="75"/>
        <v>50</v>
      </c>
      <c r="R276" s="148">
        <f t="shared" si="75"/>
        <v>0</v>
      </c>
      <c r="S276" s="148">
        <f t="shared" si="75"/>
        <v>50</v>
      </c>
      <c r="T276" s="148">
        <f t="shared" si="75"/>
        <v>0</v>
      </c>
      <c r="U276" s="148">
        <f t="shared" si="75"/>
        <v>500</v>
      </c>
      <c r="V276" s="148">
        <f t="shared" si="75"/>
        <v>0</v>
      </c>
      <c r="W276" s="148">
        <f t="shared" si="75"/>
        <v>0</v>
      </c>
      <c r="X276" s="148">
        <f t="shared" si="75"/>
        <v>0</v>
      </c>
      <c r="Y276" s="148">
        <f t="shared" si="75"/>
        <v>500</v>
      </c>
      <c r="Z276" s="148">
        <f t="shared" si="75"/>
        <v>0</v>
      </c>
      <c r="AA276" s="148">
        <f t="shared" si="75"/>
        <v>0</v>
      </c>
      <c r="AB276" s="209">
        <f>SUM(AB277)</f>
        <v>0</v>
      </c>
      <c r="AC276" s="233">
        <v>500</v>
      </c>
    </row>
    <row r="277" spans="2:32" s="1" customFormat="1" ht="99" customHeight="1" x14ac:dyDescent="0.25">
      <c r="B277" s="348" t="s">
        <v>699</v>
      </c>
      <c r="C277" s="348"/>
      <c r="D277" s="350" t="s">
        <v>9</v>
      </c>
      <c r="E277" s="347" t="s">
        <v>7</v>
      </c>
      <c r="F277" s="347" t="s">
        <v>10</v>
      </c>
      <c r="G277" s="354" t="s">
        <v>316</v>
      </c>
      <c r="H277" s="302">
        <v>300</v>
      </c>
      <c r="I277" s="302"/>
      <c r="J277" s="302">
        <v>200</v>
      </c>
      <c r="K277" s="324">
        <v>450</v>
      </c>
      <c r="L277" s="324"/>
      <c r="M277" s="319">
        <f t="shared" si="67"/>
        <v>160</v>
      </c>
      <c r="N277" s="372">
        <v>160</v>
      </c>
      <c r="O277" s="372"/>
      <c r="P277" s="374">
        <v>500</v>
      </c>
      <c r="Q277" s="319"/>
      <c r="R277" s="325"/>
      <c r="S277" s="133"/>
      <c r="T277" s="324"/>
      <c r="U277" s="134">
        <v>500</v>
      </c>
      <c r="V277" s="319"/>
      <c r="W277" s="133"/>
      <c r="X277" s="324"/>
      <c r="Y277" s="134">
        <v>500</v>
      </c>
      <c r="Z277" s="133"/>
      <c r="AA277" s="324"/>
      <c r="AB277" s="124"/>
      <c r="AC277" s="234"/>
    </row>
    <row r="278" spans="2:32" s="1" customFormat="1" ht="88.5" hidden="1" customHeight="1" x14ac:dyDescent="0.25">
      <c r="B278" s="348" t="s">
        <v>199</v>
      </c>
      <c r="C278" s="348"/>
      <c r="D278" s="350" t="s">
        <v>9</v>
      </c>
      <c r="E278" s="347" t="s">
        <v>19</v>
      </c>
      <c r="F278" s="347" t="s">
        <v>12</v>
      </c>
      <c r="G278" s="354" t="s">
        <v>316</v>
      </c>
      <c r="H278" s="325"/>
      <c r="I278" s="325"/>
      <c r="J278" s="319"/>
      <c r="K278" s="324"/>
      <c r="L278" s="324"/>
      <c r="M278" s="319">
        <f t="shared" si="67"/>
        <v>205</v>
      </c>
      <c r="N278" s="372">
        <v>205</v>
      </c>
      <c r="O278" s="372"/>
      <c r="P278" s="374"/>
      <c r="Q278" s="319">
        <f>SUM(S278:T278)</f>
        <v>0</v>
      </c>
      <c r="R278" s="325"/>
      <c r="S278" s="133"/>
      <c r="T278" s="324"/>
      <c r="U278" s="134"/>
      <c r="V278" s="319">
        <f>SUM(W278:X278)</f>
        <v>0</v>
      </c>
      <c r="W278" s="133"/>
      <c r="X278" s="324"/>
      <c r="Y278" s="134">
        <f>SUM(Z278:AA278)</f>
        <v>0</v>
      </c>
      <c r="Z278" s="133"/>
      <c r="AA278" s="324"/>
      <c r="AB278" s="124"/>
      <c r="AC278" s="234"/>
    </row>
    <row r="279" spans="2:32" s="1" customFormat="1" ht="88.5" hidden="1" customHeight="1" x14ac:dyDescent="0.25">
      <c r="B279" s="348" t="s">
        <v>199</v>
      </c>
      <c r="C279" s="348"/>
      <c r="D279" s="350" t="s">
        <v>9</v>
      </c>
      <c r="E279" s="347" t="s">
        <v>20</v>
      </c>
      <c r="F279" s="347" t="s">
        <v>12</v>
      </c>
      <c r="G279" s="354" t="s">
        <v>316</v>
      </c>
      <c r="H279" s="325"/>
      <c r="I279" s="325"/>
      <c r="J279" s="319"/>
      <c r="K279" s="324"/>
      <c r="L279" s="324"/>
      <c r="M279" s="319">
        <f t="shared" si="67"/>
        <v>45</v>
      </c>
      <c r="N279" s="372">
        <v>45</v>
      </c>
      <c r="O279" s="372"/>
      <c r="P279" s="374"/>
      <c r="Q279" s="319">
        <f>SUM(S279:T279)</f>
        <v>0</v>
      </c>
      <c r="R279" s="325"/>
      <c r="S279" s="133"/>
      <c r="T279" s="324"/>
      <c r="U279" s="134"/>
      <c r="V279" s="319">
        <f>SUM(W279:X279)</f>
        <v>0</v>
      </c>
      <c r="W279" s="133"/>
      <c r="X279" s="324"/>
      <c r="Y279" s="134">
        <f>SUM(Z279:AA279)</f>
        <v>0</v>
      </c>
      <c r="Z279" s="133"/>
      <c r="AA279" s="324"/>
      <c r="AB279" s="124"/>
      <c r="AC279" s="234"/>
    </row>
    <row r="280" spans="2:32" s="1" customFormat="1" ht="88.5" hidden="1" customHeight="1" x14ac:dyDescent="0.25">
      <c r="B280" s="348" t="s">
        <v>199</v>
      </c>
      <c r="C280" s="348"/>
      <c r="D280" s="350" t="s">
        <v>9</v>
      </c>
      <c r="E280" s="347" t="s">
        <v>14</v>
      </c>
      <c r="F280" s="347" t="s">
        <v>11</v>
      </c>
      <c r="G280" s="354" t="s">
        <v>316</v>
      </c>
      <c r="H280" s="325"/>
      <c r="I280" s="325"/>
      <c r="J280" s="319"/>
      <c r="K280" s="324"/>
      <c r="L280" s="324"/>
      <c r="M280" s="319">
        <f t="shared" si="67"/>
        <v>40</v>
      </c>
      <c r="N280" s="372">
        <v>40</v>
      </c>
      <c r="O280" s="372"/>
      <c r="P280" s="374"/>
      <c r="Q280" s="319">
        <f>SUM(S280:T280)</f>
        <v>0</v>
      </c>
      <c r="R280" s="325"/>
      <c r="S280" s="133"/>
      <c r="T280" s="324"/>
      <c r="U280" s="134"/>
      <c r="V280" s="319">
        <f>SUM(W280:X280)</f>
        <v>0</v>
      </c>
      <c r="W280" s="133"/>
      <c r="X280" s="324"/>
      <c r="Y280" s="134">
        <f>SUM(Z280:AA280)</f>
        <v>0</v>
      </c>
      <c r="Z280" s="133"/>
      <c r="AA280" s="324"/>
      <c r="AB280" s="124"/>
      <c r="AC280" s="234"/>
    </row>
    <row r="281" spans="2:32" s="1" customFormat="1" ht="88.5" hidden="1" customHeight="1" x14ac:dyDescent="0.25">
      <c r="B281" s="348" t="s">
        <v>199</v>
      </c>
      <c r="C281" s="348"/>
      <c r="D281" s="350" t="s">
        <v>18</v>
      </c>
      <c r="E281" s="347" t="s">
        <v>16</v>
      </c>
      <c r="F281" s="347" t="s">
        <v>8</v>
      </c>
      <c r="G281" s="354" t="s">
        <v>316</v>
      </c>
      <c r="H281" s="325"/>
      <c r="I281" s="325"/>
      <c r="J281" s="319"/>
      <c r="K281" s="324"/>
      <c r="L281" s="324"/>
      <c r="M281" s="319">
        <f t="shared" si="67"/>
        <v>115</v>
      </c>
      <c r="N281" s="372">
        <v>115</v>
      </c>
      <c r="O281" s="372"/>
      <c r="P281" s="374"/>
      <c r="Q281" s="319">
        <f>SUM(S281:T281)</f>
        <v>0</v>
      </c>
      <c r="R281" s="325"/>
      <c r="S281" s="133"/>
      <c r="T281" s="324"/>
      <c r="U281" s="134"/>
      <c r="V281" s="319">
        <f>SUM(W281:X281)</f>
        <v>0</v>
      </c>
      <c r="W281" s="133"/>
      <c r="X281" s="324"/>
      <c r="Y281" s="134">
        <f>SUM(Z281:AA281)</f>
        <v>0</v>
      </c>
      <c r="Z281" s="133"/>
      <c r="AA281" s="324"/>
      <c r="AB281" s="124"/>
      <c r="AC281" s="234"/>
    </row>
    <row r="282" spans="2:32" s="1" customFormat="1" ht="88.5" hidden="1" customHeight="1" x14ac:dyDescent="0.25">
      <c r="B282" s="348" t="s">
        <v>199</v>
      </c>
      <c r="C282" s="348"/>
      <c r="D282" s="350" t="s">
        <v>18</v>
      </c>
      <c r="E282" s="347" t="s">
        <v>7</v>
      </c>
      <c r="F282" s="347" t="s">
        <v>10</v>
      </c>
      <c r="G282" s="354" t="s">
        <v>316</v>
      </c>
      <c r="H282" s="325"/>
      <c r="I282" s="325"/>
      <c r="J282" s="319"/>
      <c r="K282" s="324">
        <v>50</v>
      </c>
      <c r="L282" s="324"/>
      <c r="M282" s="319">
        <f t="shared" si="67"/>
        <v>0</v>
      </c>
      <c r="N282" s="372"/>
      <c r="O282" s="372"/>
      <c r="P282" s="374"/>
      <c r="Q282" s="319">
        <f>SUM(S282:T282)</f>
        <v>50</v>
      </c>
      <c r="R282" s="325"/>
      <c r="S282" s="133">
        <v>50</v>
      </c>
      <c r="T282" s="324"/>
      <c r="U282" s="134"/>
      <c r="V282" s="319">
        <f>SUM(W282:X282)</f>
        <v>0</v>
      </c>
      <c r="W282" s="133"/>
      <c r="X282" s="324"/>
      <c r="Y282" s="134">
        <f>SUM(Z282:AA282)</f>
        <v>0</v>
      </c>
      <c r="Z282" s="133"/>
      <c r="AA282" s="324"/>
      <c r="AB282" s="124"/>
      <c r="AC282" s="234"/>
    </row>
    <row r="283" spans="2:32" s="1" customFormat="1" ht="28.5" hidden="1" customHeight="1" x14ac:dyDescent="0.25">
      <c r="B283" s="430" t="s">
        <v>268</v>
      </c>
      <c r="C283" s="391"/>
      <c r="D283" s="343"/>
      <c r="E283" s="344"/>
      <c r="F283" s="344"/>
      <c r="G283" s="147" t="s">
        <v>71</v>
      </c>
      <c r="H283" s="148">
        <f t="shared" ref="H283:AA283" si="76">SUM(H284)</f>
        <v>260</v>
      </c>
      <c r="I283" s="148">
        <f t="shared" si="76"/>
        <v>0</v>
      </c>
      <c r="J283" s="148">
        <f t="shared" si="76"/>
        <v>2379.5</v>
      </c>
      <c r="K283" s="148">
        <f t="shared" si="76"/>
        <v>2557</v>
      </c>
      <c r="L283" s="148">
        <f t="shared" si="76"/>
        <v>0</v>
      </c>
      <c r="M283" s="148">
        <f t="shared" si="76"/>
        <v>2557</v>
      </c>
      <c r="N283" s="148">
        <f t="shared" si="76"/>
        <v>2557</v>
      </c>
      <c r="O283" s="148">
        <f t="shared" si="76"/>
        <v>0</v>
      </c>
      <c r="P283" s="148">
        <f t="shared" si="76"/>
        <v>810</v>
      </c>
      <c r="Q283" s="148">
        <f t="shared" si="76"/>
        <v>0</v>
      </c>
      <c r="R283" s="148">
        <f t="shared" si="76"/>
        <v>810</v>
      </c>
      <c r="S283" s="148">
        <f t="shared" si="76"/>
        <v>0</v>
      </c>
      <c r="T283" s="148">
        <f t="shared" si="76"/>
        <v>0</v>
      </c>
      <c r="U283" s="148">
        <f t="shared" si="76"/>
        <v>0</v>
      </c>
      <c r="V283" s="148">
        <f t="shared" si="76"/>
        <v>0</v>
      </c>
      <c r="W283" s="148">
        <f t="shared" si="76"/>
        <v>0</v>
      </c>
      <c r="X283" s="148">
        <f t="shared" si="76"/>
        <v>0</v>
      </c>
      <c r="Y283" s="148">
        <f t="shared" si="76"/>
        <v>0</v>
      </c>
      <c r="Z283" s="148">
        <f t="shared" si="76"/>
        <v>0</v>
      </c>
      <c r="AA283" s="148">
        <f t="shared" si="76"/>
        <v>0</v>
      </c>
      <c r="AB283" s="209">
        <f>SUM(AB284)</f>
        <v>0</v>
      </c>
      <c r="AC283" s="233">
        <v>200</v>
      </c>
    </row>
    <row r="284" spans="2:32" s="1" customFormat="1" ht="42" hidden="1" customHeight="1" x14ac:dyDescent="0.25">
      <c r="B284" s="348" t="s">
        <v>196</v>
      </c>
      <c r="C284" s="348"/>
      <c r="D284" s="350" t="s">
        <v>9</v>
      </c>
      <c r="E284" s="347" t="s">
        <v>11</v>
      </c>
      <c r="F284" s="347" t="s">
        <v>17</v>
      </c>
      <c r="G284" s="354" t="s">
        <v>317</v>
      </c>
      <c r="H284" s="302">
        <v>260</v>
      </c>
      <c r="I284" s="302"/>
      <c r="J284" s="302">
        <v>2379.5</v>
      </c>
      <c r="K284" s="324">
        <v>2557</v>
      </c>
      <c r="L284" s="324"/>
      <c r="M284" s="319">
        <f t="shared" si="67"/>
        <v>2557</v>
      </c>
      <c r="N284" s="324">
        <v>2557</v>
      </c>
      <c r="O284" s="324"/>
      <c r="P284" s="134">
        <v>810</v>
      </c>
      <c r="Q284" s="302"/>
      <c r="R284" s="302">
        <v>810</v>
      </c>
      <c r="S284" s="133"/>
      <c r="T284" s="133"/>
      <c r="U284" s="134"/>
      <c r="V284" s="302"/>
      <c r="W284" s="133"/>
      <c r="X284" s="324"/>
      <c r="Y284" s="379"/>
      <c r="Z284" s="133"/>
      <c r="AA284" s="324"/>
      <c r="AB284" s="124"/>
      <c r="AC284" s="234"/>
    </row>
    <row r="285" spans="2:32" s="1" customFormat="1" ht="32.25" hidden="1" customHeight="1" x14ac:dyDescent="0.25">
      <c r="B285" s="351" t="s">
        <v>248</v>
      </c>
      <c r="C285" s="392"/>
      <c r="D285" s="145"/>
      <c r="E285" s="146"/>
      <c r="F285" s="146"/>
      <c r="G285" s="147" t="s">
        <v>72</v>
      </c>
      <c r="H285" s="148">
        <f>SUM(H286+H370+H374)</f>
        <v>1893661.0999999999</v>
      </c>
      <c r="I285" s="148">
        <f>SUM(I286+I370+I374)</f>
        <v>0</v>
      </c>
      <c r="J285" s="148">
        <f t="shared" ref="J285:AA285" si="77">SUM(J286+J370+J374)</f>
        <v>1800600.4000000004</v>
      </c>
      <c r="K285" s="148">
        <f t="shared" si="77"/>
        <v>483355.4</v>
      </c>
      <c r="L285" s="148">
        <f t="shared" si="77"/>
        <v>1319767.6000000001</v>
      </c>
      <c r="M285" s="148">
        <f t="shared" si="77"/>
        <v>1882969.6</v>
      </c>
      <c r="N285" s="148">
        <f t="shared" si="77"/>
        <v>513151.99999999988</v>
      </c>
      <c r="O285" s="148">
        <f t="shared" si="77"/>
        <v>1369817.6</v>
      </c>
      <c r="P285" s="148">
        <f t="shared" si="77"/>
        <v>589470.10000000009</v>
      </c>
      <c r="Q285" s="148">
        <f t="shared" si="77"/>
        <v>34293</v>
      </c>
      <c r="R285" s="148">
        <f t="shared" si="77"/>
        <v>425632.2</v>
      </c>
      <c r="S285" s="148">
        <f t="shared" si="77"/>
        <v>0</v>
      </c>
      <c r="T285" s="148">
        <f t="shared" si="77"/>
        <v>1545652.6999999997</v>
      </c>
      <c r="U285" s="148">
        <f t="shared" si="77"/>
        <v>479536.80000000005</v>
      </c>
      <c r="V285" s="148">
        <f t="shared" si="77"/>
        <v>0</v>
      </c>
      <c r="W285" s="148">
        <f t="shared" si="77"/>
        <v>0</v>
      </c>
      <c r="X285" s="148">
        <f t="shared" si="77"/>
        <v>1607986.3</v>
      </c>
      <c r="Y285" s="148">
        <f t="shared" si="77"/>
        <v>596154.00000000012</v>
      </c>
      <c r="Z285" s="148">
        <f t="shared" si="77"/>
        <v>0</v>
      </c>
      <c r="AA285" s="148">
        <f t="shared" si="77"/>
        <v>1472181.9</v>
      </c>
      <c r="AB285" s="209" t="e">
        <f>AB286+AB370+AB374</f>
        <v>#REF!</v>
      </c>
      <c r="AC285" s="233">
        <f>SUM(AC286:AC383)</f>
        <v>350254.3</v>
      </c>
      <c r="AD285" s="6">
        <f>SUM(R285+T285)</f>
        <v>1971284.8999999997</v>
      </c>
      <c r="AE285" s="6">
        <f>SUM(U285+X285)</f>
        <v>2087523.1</v>
      </c>
      <c r="AF285" s="6">
        <f>SUM(Y285+AA285)</f>
        <v>2068335.9</v>
      </c>
    </row>
    <row r="286" spans="2:32" s="1" customFormat="1" ht="27.75" hidden="1" customHeight="1" x14ac:dyDescent="0.25">
      <c r="B286" s="432" t="s">
        <v>247</v>
      </c>
      <c r="C286" s="393"/>
      <c r="D286" s="327"/>
      <c r="E286" s="328"/>
      <c r="F286" s="328"/>
      <c r="G286" s="318" t="s">
        <v>251</v>
      </c>
      <c r="H286" s="319">
        <f>SUM(H287:H301)+H303+H318+H343+H356+H368+H302+H334+H369</f>
        <v>1817714.9</v>
      </c>
      <c r="I286" s="319">
        <f>SUM(I287:I301)+I303+I318+I343+I356+I368+I302+I334+I369</f>
        <v>0</v>
      </c>
      <c r="J286" s="319">
        <f>SUM(J287:J301)+J303+J318+J343+J356+J368+J302+J334</f>
        <v>1708630.3000000003</v>
      </c>
      <c r="K286" s="319">
        <f t="shared" ref="K286:AA286" si="78">SUM(K287:K301)+K303+K318+K343+K356+K368+K302+K334+K369</f>
        <v>429953.4</v>
      </c>
      <c r="L286" s="319">
        <f t="shared" si="78"/>
        <v>1264103.6000000001</v>
      </c>
      <c r="M286" s="319">
        <f t="shared" si="78"/>
        <v>1699655.6</v>
      </c>
      <c r="N286" s="319">
        <f t="shared" si="78"/>
        <v>436233.49999999994</v>
      </c>
      <c r="O286" s="319">
        <f t="shared" si="78"/>
        <v>1263422.1000000001</v>
      </c>
      <c r="P286" s="319">
        <f t="shared" si="78"/>
        <v>423132.70000000007</v>
      </c>
      <c r="Q286" s="319">
        <f t="shared" si="78"/>
        <v>34293</v>
      </c>
      <c r="R286" s="319">
        <f t="shared" si="78"/>
        <v>345338.9</v>
      </c>
      <c r="S286" s="319">
        <f t="shared" si="78"/>
        <v>0</v>
      </c>
      <c r="T286" s="319">
        <f t="shared" si="78"/>
        <v>1531074.2999999998</v>
      </c>
      <c r="U286" s="319">
        <f t="shared" si="78"/>
        <v>395073.4</v>
      </c>
      <c r="V286" s="319">
        <f t="shared" si="78"/>
        <v>0</v>
      </c>
      <c r="W286" s="319">
        <f t="shared" si="78"/>
        <v>0</v>
      </c>
      <c r="X286" s="319">
        <f t="shared" si="78"/>
        <v>1593407.9000000001</v>
      </c>
      <c r="Y286" s="319">
        <f t="shared" si="78"/>
        <v>398144.30000000005</v>
      </c>
      <c r="Z286" s="319">
        <f t="shared" si="78"/>
        <v>0</v>
      </c>
      <c r="AA286" s="319">
        <f t="shared" si="78"/>
        <v>1459343.5</v>
      </c>
      <c r="AB286" s="210" t="e">
        <f>AB287+#REF!+#REF!+#REF!+#REF!+AB288+AB290+AB292+#REF!+AB293+#REF!+AB294+#REF!+AB295+AB297+AB298+AB299+AB300+AB301+AB303+AB318+AB343+AB356+AB368</f>
        <v>#REF!</v>
      </c>
      <c r="AC286" s="234"/>
    </row>
    <row r="287" spans="2:32" s="1" customFormat="1" ht="75" hidden="1" customHeight="1" x14ac:dyDescent="0.25">
      <c r="B287" s="353" t="s">
        <v>524</v>
      </c>
      <c r="C287" s="348"/>
      <c r="D287" s="350" t="s">
        <v>18</v>
      </c>
      <c r="E287" s="347" t="s">
        <v>16</v>
      </c>
      <c r="F287" s="347" t="s">
        <v>8</v>
      </c>
      <c r="G287" s="354" t="s">
        <v>318</v>
      </c>
      <c r="H287" s="302">
        <v>9500</v>
      </c>
      <c r="I287" s="302"/>
      <c r="J287" s="302">
        <v>9623.2999999999993</v>
      </c>
      <c r="K287" s="324">
        <v>3000</v>
      </c>
      <c r="L287" s="324"/>
      <c r="M287" s="319">
        <f>SUM(N287:O287)</f>
        <v>2960.4</v>
      </c>
      <c r="N287" s="324">
        <v>2960.4</v>
      </c>
      <c r="O287" s="324"/>
      <c r="P287" s="134">
        <v>39874.300000000003</v>
      </c>
      <c r="Q287" s="319"/>
      <c r="R287" s="433">
        <v>4500</v>
      </c>
      <c r="S287" s="133"/>
      <c r="T287" s="324"/>
      <c r="U287" s="134">
        <v>11815</v>
      </c>
      <c r="V287" s="319"/>
      <c r="W287" s="133"/>
      <c r="X287" s="324"/>
      <c r="Y287" s="134">
        <v>14885.9</v>
      </c>
      <c r="Z287" s="133"/>
      <c r="AA287" s="324"/>
      <c r="AB287" s="124"/>
      <c r="AC287" s="234">
        <v>5000</v>
      </c>
    </row>
    <row r="288" spans="2:32" s="1" customFormat="1" ht="76.5" hidden="1" customHeight="1" x14ac:dyDescent="0.25">
      <c r="B288" s="349" t="s">
        <v>525</v>
      </c>
      <c r="C288" s="348"/>
      <c r="D288" s="347" t="s">
        <v>9</v>
      </c>
      <c r="E288" s="347" t="s">
        <v>16</v>
      </c>
      <c r="F288" s="347" t="s">
        <v>8</v>
      </c>
      <c r="G288" s="354" t="s">
        <v>253</v>
      </c>
      <c r="H288" s="302">
        <v>21301.7</v>
      </c>
      <c r="I288" s="302"/>
      <c r="J288" s="302">
        <v>21301.7</v>
      </c>
      <c r="K288" s="324">
        <v>21183.3</v>
      </c>
      <c r="L288" s="324"/>
      <c r="M288" s="319">
        <f t="shared" si="67"/>
        <v>20822.3</v>
      </c>
      <c r="N288" s="324">
        <v>20822.3</v>
      </c>
      <c r="O288" s="324"/>
      <c r="P288" s="134">
        <v>22315.3</v>
      </c>
      <c r="Q288" s="134"/>
      <c r="R288" s="433">
        <v>22315.3</v>
      </c>
      <c r="S288" s="133"/>
      <c r="T288" s="324"/>
      <c r="U288" s="134">
        <v>22315.3</v>
      </c>
      <c r="V288" s="319"/>
      <c r="W288" s="133"/>
      <c r="X288" s="324"/>
      <c r="Y288" s="134">
        <v>22315.3</v>
      </c>
      <c r="Z288" s="302"/>
      <c r="AA288" s="324"/>
      <c r="AB288" s="124"/>
      <c r="AC288" s="234">
        <v>21831.8</v>
      </c>
    </row>
    <row r="289" spans="1:29" ht="44.25" hidden="1" customHeight="1" x14ac:dyDescent="0.25">
      <c r="B289" s="349" t="s">
        <v>335</v>
      </c>
      <c r="C289" s="348"/>
      <c r="D289" s="347" t="s">
        <v>9</v>
      </c>
      <c r="E289" s="347" t="s">
        <v>16</v>
      </c>
      <c r="F289" s="347" t="s">
        <v>8</v>
      </c>
      <c r="G289" s="354" t="s">
        <v>253</v>
      </c>
      <c r="H289" s="302"/>
      <c r="I289" s="302"/>
      <c r="J289" s="302"/>
      <c r="K289" s="324"/>
      <c r="L289" s="324"/>
      <c r="M289" s="319">
        <f t="shared" si="67"/>
        <v>523</v>
      </c>
      <c r="N289" s="324">
        <v>523</v>
      </c>
      <c r="O289" s="324"/>
      <c r="P289" s="134"/>
      <c r="Q289" s="134"/>
      <c r="R289" s="433"/>
      <c r="S289" s="133"/>
      <c r="T289" s="324"/>
      <c r="U289" s="134"/>
      <c r="V289" s="319"/>
      <c r="W289" s="133"/>
      <c r="X289" s="324"/>
      <c r="Y289" s="134"/>
      <c r="Z289" s="302"/>
      <c r="AA289" s="324"/>
      <c r="AB289" s="124"/>
      <c r="AC289" s="234">
        <v>272.5</v>
      </c>
    </row>
    <row r="290" spans="1:29" ht="63.75" hidden="1" customHeight="1" x14ac:dyDescent="0.25">
      <c r="B290" s="349" t="s">
        <v>526</v>
      </c>
      <c r="C290" s="348"/>
      <c r="D290" s="347" t="s">
        <v>9</v>
      </c>
      <c r="E290" s="347" t="s">
        <v>12</v>
      </c>
      <c r="F290" s="347" t="s">
        <v>21</v>
      </c>
      <c r="G290" s="354" t="s">
        <v>254</v>
      </c>
      <c r="H290" s="302">
        <v>260</v>
      </c>
      <c r="I290" s="302"/>
      <c r="J290" s="302">
        <v>260</v>
      </c>
      <c r="K290" s="324">
        <v>246</v>
      </c>
      <c r="L290" s="324"/>
      <c r="M290" s="319">
        <f t="shared" si="67"/>
        <v>246</v>
      </c>
      <c r="N290" s="324">
        <v>246</v>
      </c>
      <c r="O290" s="324"/>
      <c r="P290" s="134">
        <v>400</v>
      </c>
      <c r="Q290" s="134"/>
      <c r="R290" s="433">
        <v>300</v>
      </c>
      <c r="S290" s="133"/>
      <c r="T290" s="324"/>
      <c r="U290" s="134">
        <v>400</v>
      </c>
      <c r="V290" s="319"/>
      <c r="W290" s="133"/>
      <c r="X290" s="324"/>
      <c r="Y290" s="134">
        <v>400</v>
      </c>
      <c r="Z290" s="302"/>
      <c r="AA290" s="324"/>
      <c r="AB290" s="124"/>
      <c r="AC290" s="234">
        <v>350</v>
      </c>
    </row>
    <row r="291" spans="1:29" ht="63.75" hidden="1" customHeight="1" x14ac:dyDescent="0.25">
      <c r="B291" s="349" t="s">
        <v>527</v>
      </c>
      <c r="C291" s="348"/>
      <c r="D291" s="347" t="s">
        <v>9</v>
      </c>
      <c r="E291" s="347" t="s">
        <v>12</v>
      </c>
      <c r="F291" s="347" t="s">
        <v>21</v>
      </c>
      <c r="G291" s="354" t="s">
        <v>254</v>
      </c>
      <c r="H291" s="302">
        <v>212</v>
      </c>
      <c r="I291" s="302"/>
      <c r="J291" s="302">
        <v>0</v>
      </c>
      <c r="K291" s="324">
        <v>236.5</v>
      </c>
      <c r="L291" s="324"/>
      <c r="M291" s="319">
        <f t="shared" si="67"/>
        <v>236.5</v>
      </c>
      <c r="N291" s="324">
        <v>236.5</v>
      </c>
      <c r="O291" s="324"/>
      <c r="P291" s="134">
        <v>201.4</v>
      </c>
      <c r="Q291" s="134"/>
      <c r="R291" s="433">
        <v>201.4</v>
      </c>
      <c r="S291" s="133"/>
      <c r="T291" s="324"/>
      <c r="U291" s="134">
        <v>201.4</v>
      </c>
      <c r="V291" s="319"/>
      <c r="W291" s="133"/>
      <c r="X291" s="324"/>
      <c r="Y291" s="134">
        <v>201.4</v>
      </c>
      <c r="Z291" s="302"/>
      <c r="AA291" s="324"/>
      <c r="AB291" s="124"/>
      <c r="AC291" s="234">
        <v>200</v>
      </c>
    </row>
    <row r="292" spans="1:29" ht="60.75" hidden="1" customHeight="1" x14ac:dyDescent="0.25">
      <c r="B292" s="349" t="s">
        <v>528</v>
      </c>
      <c r="C292" s="348"/>
      <c r="D292" s="347" t="s">
        <v>9</v>
      </c>
      <c r="E292" s="347" t="s">
        <v>11</v>
      </c>
      <c r="F292" s="347" t="s">
        <v>17</v>
      </c>
      <c r="G292" s="354" t="s">
        <v>254</v>
      </c>
      <c r="H292" s="302">
        <v>540</v>
      </c>
      <c r="I292" s="302"/>
      <c r="J292" s="302">
        <v>660.6</v>
      </c>
      <c r="K292" s="324">
        <v>569</v>
      </c>
      <c r="L292" s="324"/>
      <c r="M292" s="319">
        <f t="shared" si="67"/>
        <v>569</v>
      </c>
      <c r="N292" s="324">
        <v>569</v>
      </c>
      <c r="O292" s="324"/>
      <c r="P292" s="134">
        <v>1045.9000000000001</v>
      </c>
      <c r="Q292" s="134"/>
      <c r="R292" s="433">
        <v>1045.9000000000001</v>
      </c>
      <c r="S292" s="133"/>
      <c r="T292" s="324"/>
      <c r="U292" s="134">
        <v>1045.9000000000001</v>
      </c>
      <c r="V292" s="319"/>
      <c r="W292" s="133"/>
      <c r="X292" s="324"/>
      <c r="Y292" s="134">
        <v>1045.9000000000001</v>
      </c>
      <c r="Z292" s="302"/>
      <c r="AA292" s="324"/>
      <c r="AB292" s="124"/>
      <c r="AC292" s="234">
        <v>500</v>
      </c>
    </row>
    <row r="293" spans="1:29" ht="75" hidden="1" customHeight="1" x14ac:dyDescent="0.25">
      <c r="A293" s="34">
        <v>530</v>
      </c>
      <c r="B293" s="353" t="s">
        <v>587</v>
      </c>
      <c r="C293" s="348"/>
      <c r="D293" s="350" t="s">
        <v>18</v>
      </c>
      <c r="E293" s="347" t="s">
        <v>16</v>
      </c>
      <c r="F293" s="347" t="s">
        <v>12</v>
      </c>
      <c r="G293" s="375" t="s">
        <v>529</v>
      </c>
      <c r="H293" s="337">
        <v>577047</v>
      </c>
      <c r="I293" s="337"/>
      <c r="J293" s="337">
        <v>503912</v>
      </c>
      <c r="K293" s="324"/>
      <c r="L293" s="133">
        <v>388857</v>
      </c>
      <c r="M293" s="319">
        <f t="shared" si="67"/>
        <v>388857</v>
      </c>
      <c r="N293" s="324"/>
      <c r="O293" s="133">
        <v>388857</v>
      </c>
      <c r="P293" s="134"/>
      <c r="Q293" s="319"/>
      <c r="R293" s="325"/>
      <c r="S293" s="133"/>
      <c r="T293" s="339">
        <v>587475</v>
      </c>
      <c r="U293" s="134"/>
      <c r="V293" s="319"/>
      <c r="W293" s="133"/>
      <c r="X293" s="339">
        <v>634399</v>
      </c>
      <c r="Y293" s="379"/>
      <c r="Z293" s="133"/>
      <c r="AA293" s="339">
        <v>605156</v>
      </c>
      <c r="AB293" s="124"/>
      <c r="AC293" s="234"/>
    </row>
    <row r="294" spans="1:29" s="34" customFormat="1" ht="68.25" hidden="1" customHeight="1" x14ac:dyDescent="0.25">
      <c r="A294" s="34">
        <v>530</v>
      </c>
      <c r="B294" s="434" t="s">
        <v>589</v>
      </c>
      <c r="C294" s="334"/>
      <c r="D294" s="330" t="s">
        <v>18</v>
      </c>
      <c r="E294" s="331" t="s">
        <v>16</v>
      </c>
      <c r="F294" s="331" t="s">
        <v>15</v>
      </c>
      <c r="G294" s="336" t="s">
        <v>530</v>
      </c>
      <c r="H294" s="337">
        <v>857801</v>
      </c>
      <c r="I294" s="337"/>
      <c r="J294" s="337">
        <v>804327</v>
      </c>
      <c r="K294" s="133"/>
      <c r="L294" s="133">
        <v>790527.6</v>
      </c>
      <c r="M294" s="319">
        <f t="shared" si="67"/>
        <v>780536.3</v>
      </c>
      <c r="N294" s="133"/>
      <c r="O294" s="133">
        <v>780536.3</v>
      </c>
      <c r="P294" s="134"/>
      <c r="Q294" s="319"/>
      <c r="R294" s="325"/>
      <c r="S294" s="133"/>
      <c r="T294" s="337">
        <v>825094.7</v>
      </c>
      <c r="U294" s="134"/>
      <c r="V294" s="319"/>
      <c r="W294" s="133"/>
      <c r="X294" s="337">
        <v>828847.8</v>
      </c>
      <c r="Y294" s="379"/>
      <c r="Z294" s="133"/>
      <c r="AA294" s="337">
        <v>801356</v>
      </c>
      <c r="AB294" s="211"/>
      <c r="AC294" s="237"/>
    </row>
    <row r="295" spans="1:29" s="34" customFormat="1" ht="79.5" hidden="1" customHeight="1" x14ac:dyDescent="0.25">
      <c r="A295" s="34">
        <v>530</v>
      </c>
      <c r="B295" s="515" t="s">
        <v>590</v>
      </c>
      <c r="C295" s="334"/>
      <c r="D295" s="330" t="s">
        <v>18</v>
      </c>
      <c r="E295" s="331" t="s">
        <v>16</v>
      </c>
      <c r="F295" s="331" t="s">
        <v>8</v>
      </c>
      <c r="G295" s="336" t="s">
        <v>531</v>
      </c>
      <c r="H295" s="337">
        <v>66971</v>
      </c>
      <c r="I295" s="337"/>
      <c r="J295" s="337">
        <v>68591.199999999997</v>
      </c>
      <c r="K295" s="133"/>
      <c r="L295" s="133">
        <v>64582</v>
      </c>
      <c r="M295" s="319">
        <f t="shared" si="67"/>
        <v>64582</v>
      </c>
      <c r="N295" s="133"/>
      <c r="O295" s="133">
        <v>64582</v>
      </c>
      <c r="P295" s="134"/>
      <c r="Q295" s="319"/>
      <c r="R295" s="325"/>
      <c r="S295" s="133"/>
      <c r="T295" s="337">
        <v>41036.199999999997</v>
      </c>
      <c r="U295" s="134"/>
      <c r="V295" s="319"/>
      <c r="W295" s="133"/>
      <c r="X295" s="337">
        <v>41993.599999999999</v>
      </c>
      <c r="Y295" s="379"/>
      <c r="Z295" s="133"/>
      <c r="AA295" s="337">
        <v>10503.7</v>
      </c>
      <c r="AB295" s="124"/>
      <c r="AC295" s="237"/>
    </row>
    <row r="296" spans="1:29" s="34" customFormat="1" ht="86.25" hidden="1" customHeight="1" x14ac:dyDescent="0.25">
      <c r="B296" s="434" t="s">
        <v>588</v>
      </c>
      <c r="C296" s="334"/>
      <c r="D296" s="330"/>
      <c r="E296" s="331"/>
      <c r="F296" s="331"/>
      <c r="G296" s="336"/>
      <c r="H296" s="337"/>
      <c r="I296" s="337"/>
      <c r="J296" s="337"/>
      <c r="K296" s="133"/>
      <c r="L296" s="133"/>
      <c r="M296" s="319"/>
      <c r="N296" s="133"/>
      <c r="O296" s="133"/>
      <c r="P296" s="134"/>
      <c r="Q296" s="319"/>
      <c r="R296" s="325"/>
      <c r="S296" s="133"/>
      <c r="T296" s="337">
        <v>41255.4</v>
      </c>
      <c r="U296" s="134"/>
      <c r="V296" s="319"/>
      <c r="W296" s="133"/>
      <c r="X296" s="337">
        <v>48448.5</v>
      </c>
      <c r="Y296" s="379"/>
      <c r="Z296" s="133"/>
      <c r="AA296" s="337">
        <v>25933.8</v>
      </c>
      <c r="AB296" s="124"/>
      <c r="AC296" s="237"/>
    </row>
    <row r="297" spans="1:29" s="34" customFormat="1" ht="61.5" hidden="1" customHeight="1" x14ac:dyDescent="0.25">
      <c r="A297" s="34">
        <v>530</v>
      </c>
      <c r="B297" s="434" t="s">
        <v>532</v>
      </c>
      <c r="C297" s="334"/>
      <c r="D297" s="330" t="s">
        <v>18</v>
      </c>
      <c r="E297" s="331" t="s">
        <v>16</v>
      </c>
      <c r="F297" s="331" t="s">
        <v>15</v>
      </c>
      <c r="G297" s="336" t="s">
        <v>533</v>
      </c>
      <c r="H297" s="337">
        <v>1920</v>
      </c>
      <c r="I297" s="337"/>
      <c r="J297" s="337">
        <v>1920</v>
      </c>
      <c r="K297" s="133"/>
      <c r="L297" s="133">
        <v>826</v>
      </c>
      <c r="M297" s="319">
        <f t="shared" si="67"/>
        <v>826</v>
      </c>
      <c r="N297" s="133"/>
      <c r="O297" s="133">
        <v>826</v>
      </c>
      <c r="P297" s="134"/>
      <c r="Q297" s="319"/>
      <c r="R297" s="325"/>
      <c r="S297" s="133"/>
      <c r="T297" s="337">
        <v>1920</v>
      </c>
      <c r="U297" s="134"/>
      <c r="V297" s="319"/>
      <c r="W297" s="133"/>
      <c r="X297" s="337">
        <v>1920</v>
      </c>
      <c r="Y297" s="379"/>
      <c r="Z297" s="133"/>
      <c r="AA297" s="337">
        <v>1920</v>
      </c>
      <c r="AB297" s="124"/>
      <c r="AC297" s="237"/>
    </row>
    <row r="298" spans="1:29" ht="79.5" hidden="1" customHeight="1" x14ac:dyDescent="0.25">
      <c r="A298" s="34">
        <v>530</v>
      </c>
      <c r="B298" s="353" t="s">
        <v>534</v>
      </c>
      <c r="C298" s="348"/>
      <c r="D298" s="350" t="s">
        <v>18</v>
      </c>
      <c r="E298" s="347" t="s">
        <v>17</v>
      </c>
      <c r="F298" s="347" t="s">
        <v>11</v>
      </c>
      <c r="G298" s="336" t="s">
        <v>535</v>
      </c>
      <c r="H298" s="337">
        <v>35793</v>
      </c>
      <c r="I298" s="337"/>
      <c r="J298" s="409">
        <v>35793</v>
      </c>
      <c r="K298" s="324"/>
      <c r="L298" s="133">
        <v>17541</v>
      </c>
      <c r="M298" s="319">
        <f t="shared" si="67"/>
        <v>17541</v>
      </c>
      <c r="N298" s="324"/>
      <c r="O298" s="133">
        <v>17541</v>
      </c>
      <c r="P298" s="134"/>
      <c r="Q298" s="319">
        <f>SUM(S298:T298)</f>
        <v>34293</v>
      </c>
      <c r="R298" s="325"/>
      <c r="S298" s="133"/>
      <c r="T298" s="337">
        <v>34293</v>
      </c>
      <c r="U298" s="134"/>
      <c r="V298" s="319"/>
      <c r="W298" s="133"/>
      <c r="X298" s="337">
        <v>37799</v>
      </c>
      <c r="Y298" s="379"/>
      <c r="Z298" s="133"/>
      <c r="AA298" s="337">
        <v>14474</v>
      </c>
      <c r="AB298" s="124"/>
      <c r="AC298" s="234"/>
    </row>
    <row r="299" spans="1:29" ht="79.5" hidden="1" customHeight="1" x14ac:dyDescent="0.25">
      <c r="A299" s="34">
        <v>530</v>
      </c>
      <c r="B299" s="353" t="s">
        <v>536</v>
      </c>
      <c r="C299" s="348"/>
      <c r="D299" s="350" t="s">
        <v>18</v>
      </c>
      <c r="E299" s="347" t="s">
        <v>16</v>
      </c>
      <c r="F299" s="347" t="s">
        <v>12</v>
      </c>
      <c r="G299" s="354" t="s">
        <v>537</v>
      </c>
      <c r="H299" s="302"/>
      <c r="I299" s="302"/>
      <c r="J299" s="338"/>
      <c r="K299" s="324"/>
      <c r="L299" s="133">
        <v>1498.3</v>
      </c>
      <c r="M299" s="319">
        <f t="shared" si="67"/>
        <v>1540.7</v>
      </c>
      <c r="N299" s="324"/>
      <c r="O299" s="133">
        <v>1540.7</v>
      </c>
      <c r="P299" s="134"/>
      <c r="Q299" s="319">
        <f>SUM(S299:T299)</f>
        <v>0</v>
      </c>
      <c r="R299" s="325"/>
      <c r="S299" s="133"/>
      <c r="T299" s="435"/>
      <c r="U299" s="134"/>
      <c r="V299" s="319">
        <f>SUM(W299:X299)</f>
        <v>0</v>
      </c>
      <c r="W299" s="133"/>
      <c r="X299" s="133"/>
      <c r="Y299" s="134">
        <f>SUM(Z299:AA299)</f>
        <v>0</v>
      </c>
      <c r="Z299" s="133"/>
      <c r="AA299" s="133"/>
      <c r="AB299" s="124"/>
      <c r="AC299" s="234"/>
    </row>
    <row r="300" spans="1:29" ht="79.5" hidden="1" customHeight="1" x14ac:dyDescent="0.25">
      <c r="A300" s="34">
        <v>530</v>
      </c>
      <c r="B300" s="353" t="s">
        <v>274</v>
      </c>
      <c r="C300" s="348"/>
      <c r="D300" s="350" t="s">
        <v>18</v>
      </c>
      <c r="E300" s="347" t="s">
        <v>16</v>
      </c>
      <c r="F300" s="347" t="s">
        <v>15</v>
      </c>
      <c r="G300" s="354" t="s">
        <v>256</v>
      </c>
      <c r="H300" s="302"/>
      <c r="I300" s="302"/>
      <c r="J300" s="338"/>
      <c r="K300" s="324"/>
      <c r="L300" s="133">
        <v>127.2</v>
      </c>
      <c r="M300" s="319">
        <f t="shared" si="67"/>
        <v>127.2</v>
      </c>
      <c r="N300" s="324"/>
      <c r="O300" s="133">
        <v>127.2</v>
      </c>
      <c r="P300" s="134"/>
      <c r="Q300" s="319">
        <f>SUM(S300:T300)</f>
        <v>0</v>
      </c>
      <c r="R300" s="325"/>
      <c r="S300" s="133"/>
      <c r="T300" s="435"/>
      <c r="U300" s="134"/>
      <c r="V300" s="319">
        <f>SUM(W300:X300)</f>
        <v>0</v>
      </c>
      <c r="W300" s="133"/>
      <c r="X300" s="133"/>
      <c r="Y300" s="134">
        <f>SUM(Z300:AA300)</f>
        <v>0</v>
      </c>
      <c r="Z300" s="133"/>
      <c r="AA300" s="133"/>
      <c r="AB300" s="124"/>
      <c r="AC300" s="234"/>
    </row>
    <row r="301" spans="1:29" ht="79.5" hidden="1" customHeight="1" x14ac:dyDescent="0.25">
      <c r="A301" s="34">
        <v>530</v>
      </c>
      <c r="B301" s="353" t="s">
        <v>274</v>
      </c>
      <c r="C301" s="348"/>
      <c r="D301" s="350" t="s">
        <v>18</v>
      </c>
      <c r="E301" s="347" t="s">
        <v>16</v>
      </c>
      <c r="F301" s="347" t="s">
        <v>8</v>
      </c>
      <c r="G301" s="354" t="s">
        <v>256</v>
      </c>
      <c r="H301" s="302"/>
      <c r="I301" s="302"/>
      <c r="J301" s="338"/>
      <c r="K301" s="324"/>
      <c r="L301" s="133">
        <v>144.5</v>
      </c>
      <c r="M301" s="319">
        <f t="shared" si="67"/>
        <v>102.1</v>
      </c>
      <c r="N301" s="324"/>
      <c r="O301" s="133">
        <v>102.1</v>
      </c>
      <c r="P301" s="134"/>
      <c r="Q301" s="319">
        <f>SUM(S301:T301)</f>
        <v>0</v>
      </c>
      <c r="R301" s="325"/>
      <c r="S301" s="133"/>
      <c r="T301" s="435"/>
      <c r="U301" s="134"/>
      <c r="V301" s="319">
        <f>SUM(W301:X301)</f>
        <v>0</v>
      </c>
      <c r="W301" s="133"/>
      <c r="X301" s="133"/>
      <c r="Y301" s="134">
        <f>SUM(Z301:AA301)</f>
        <v>0</v>
      </c>
      <c r="Z301" s="133"/>
      <c r="AA301" s="133"/>
      <c r="AB301" s="124"/>
      <c r="AC301" s="234"/>
    </row>
    <row r="302" spans="1:29" ht="66" hidden="1" customHeight="1" x14ac:dyDescent="0.25">
      <c r="B302" s="353" t="s">
        <v>361</v>
      </c>
      <c r="C302" s="348"/>
      <c r="D302" s="350" t="s">
        <v>18</v>
      </c>
      <c r="E302" s="347" t="s">
        <v>16</v>
      </c>
      <c r="F302" s="347" t="s">
        <v>12</v>
      </c>
      <c r="G302" s="354" t="s">
        <v>359</v>
      </c>
      <c r="H302" s="302"/>
      <c r="I302" s="302"/>
      <c r="J302" s="338"/>
      <c r="K302" s="324"/>
      <c r="L302" s="133"/>
      <c r="M302" s="319">
        <f t="shared" si="67"/>
        <v>3532</v>
      </c>
      <c r="N302" s="324"/>
      <c r="O302" s="133">
        <v>3532</v>
      </c>
      <c r="P302" s="134"/>
      <c r="Q302" s="319"/>
      <c r="R302" s="325"/>
      <c r="S302" s="133"/>
      <c r="T302" s="435"/>
      <c r="U302" s="134"/>
      <c r="V302" s="319"/>
      <c r="W302" s="133"/>
      <c r="X302" s="133"/>
      <c r="Y302" s="134"/>
      <c r="Z302" s="133"/>
      <c r="AA302" s="133"/>
      <c r="AB302" s="124"/>
      <c r="AC302" s="234"/>
    </row>
    <row r="303" spans="1:29" ht="62.25" hidden="1" customHeight="1" x14ac:dyDescent="0.25">
      <c r="A303" s="34">
        <v>540</v>
      </c>
      <c r="B303" s="348" t="s">
        <v>358</v>
      </c>
      <c r="C303" s="348"/>
      <c r="D303" s="350" t="s">
        <v>18</v>
      </c>
      <c r="E303" s="347" t="s">
        <v>16</v>
      </c>
      <c r="F303" s="347" t="s">
        <v>12</v>
      </c>
      <c r="G303" s="354" t="s">
        <v>319</v>
      </c>
      <c r="H303" s="252"/>
      <c r="I303" s="252"/>
      <c r="J303" s="381">
        <f t="shared" ref="J303:P303" si="79">SUM(J304:J316)</f>
        <v>0</v>
      </c>
      <c r="K303" s="252">
        <f t="shared" si="79"/>
        <v>0</v>
      </c>
      <c r="L303" s="252">
        <f t="shared" si="79"/>
        <v>0</v>
      </c>
      <c r="M303" s="253">
        <f t="shared" si="79"/>
        <v>801.5</v>
      </c>
      <c r="N303" s="252">
        <f t="shared" si="79"/>
        <v>0</v>
      </c>
      <c r="O303" s="252">
        <f t="shared" si="79"/>
        <v>801.5</v>
      </c>
      <c r="P303" s="250">
        <f t="shared" si="79"/>
        <v>0</v>
      </c>
      <c r="Q303" s="253">
        <f t="shared" ref="Q303:AB303" si="80">SUM(Q304:Q316)</f>
        <v>0</v>
      </c>
      <c r="R303" s="251"/>
      <c r="S303" s="252">
        <f>SUM(S304:S316)</f>
        <v>0</v>
      </c>
      <c r="T303" s="252">
        <f>SUM(T304:T316)</f>
        <v>0</v>
      </c>
      <c r="U303" s="250">
        <f>SUM(U304:U316)</f>
        <v>0</v>
      </c>
      <c r="V303" s="253">
        <f t="shared" si="80"/>
        <v>0</v>
      </c>
      <c r="W303" s="252">
        <f t="shared" si="80"/>
        <v>0</v>
      </c>
      <c r="X303" s="252">
        <f t="shared" si="80"/>
        <v>0</v>
      </c>
      <c r="Y303" s="250">
        <f t="shared" si="80"/>
        <v>0</v>
      </c>
      <c r="Z303" s="252">
        <f t="shared" si="80"/>
        <v>0</v>
      </c>
      <c r="AA303" s="252">
        <f t="shared" si="80"/>
        <v>0</v>
      </c>
      <c r="AB303" s="214">
        <f t="shared" si="80"/>
        <v>0</v>
      </c>
      <c r="AC303" s="234"/>
    </row>
    <row r="304" spans="1:29" ht="15" hidden="1" customHeight="1" outlineLevel="1" x14ac:dyDescent="0.25">
      <c r="B304" s="436" t="s">
        <v>88</v>
      </c>
      <c r="C304" s="348"/>
      <c r="D304" s="350" t="s">
        <v>18</v>
      </c>
      <c r="E304" s="347" t="s">
        <v>16</v>
      </c>
      <c r="F304" s="347" t="s">
        <v>12</v>
      </c>
      <c r="G304" s="354" t="s">
        <v>319</v>
      </c>
      <c r="H304" s="302"/>
      <c r="I304" s="302"/>
      <c r="J304" s="338"/>
      <c r="K304" s="324"/>
      <c r="L304" s="133"/>
      <c r="M304" s="319">
        <f t="shared" si="67"/>
        <v>0</v>
      </c>
      <c r="N304" s="324"/>
      <c r="O304" s="133"/>
      <c r="P304" s="134"/>
      <c r="Q304" s="319">
        <f t="shared" ref="Q304:Q316" si="81">SUM(S304:T304)</f>
        <v>0</v>
      </c>
      <c r="R304" s="325"/>
      <c r="S304" s="133"/>
      <c r="T304" s="133"/>
      <c r="U304" s="134"/>
      <c r="V304" s="319">
        <f t="shared" ref="V304:V316" si="82">SUM(W304:X304)</f>
        <v>0</v>
      </c>
      <c r="W304" s="133"/>
      <c r="X304" s="133"/>
      <c r="Y304" s="134">
        <f t="shared" ref="Y304:Y316" si="83">SUM(Z304:AA304)</f>
        <v>0</v>
      </c>
      <c r="Z304" s="133"/>
      <c r="AA304" s="133"/>
      <c r="AB304" s="124">
        <f t="shared" ref="AB304:AB316" si="84">SUM(AC304:AD304)</f>
        <v>0</v>
      </c>
      <c r="AC304" s="234"/>
    </row>
    <row r="305" spans="2:29" s="1" customFormat="1" ht="15" hidden="1" customHeight="1" outlineLevel="1" x14ac:dyDescent="0.25">
      <c r="B305" s="436" t="s">
        <v>89</v>
      </c>
      <c r="C305" s="348"/>
      <c r="D305" s="350" t="s">
        <v>18</v>
      </c>
      <c r="E305" s="347" t="s">
        <v>16</v>
      </c>
      <c r="F305" s="347" t="s">
        <v>12</v>
      </c>
      <c r="G305" s="354" t="s">
        <v>319</v>
      </c>
      <c r="H305" s="302"/>
      <c r="I305" s="302"/>
      <c r="J305" s="338"/>
      <c r="K305" s="324"/>
      <c r="L305" s="133"/>
      <c r="M305" s="319">
        <f t="shared" si="67"/>
        <v>200</v>
      </c>
      <c r="N305" s="324"/>
      <c r="O305" s="133">
        <v>200</v>
      </c>
      <c r="P305" s="134"/>
      <c r="Q305" s="319">
        <f t="shared" si="81"/>
        <v>0</v>
      </c>
      <c r="R305" s="325"/>
      <c r="S305" s="133"/>
      <c r="T305" s="133"/>
      <c r="U305" s="134"/>
      <c r="V305" s="319">
        <f t="shared" si="82"/>
        <v>0</v>
      </c>
      <c r="W305" s="133"/>
      <c r="X305" s="133"/>
      <c r="Y305" s="134">
        <f t="shared" si="83"/>
        <v>0</v>
      </c>
      <c r="Z305" s="133"/>
      <c r="AA305" s="133"/>
      <c r="AB305" s="124">
        <f t="shared" si="84"/>
        <v>0</v>
      </c>
      <c r="AC305" s="234"/>
    </row>
    <row r="306" spans="2:29" s="1" customFormat="1" ht="15" hidden="1" customHeight="1" outlineLevel="1" x14ac:dyDescent="0.25">
      <c r="B306" s="436" t="s">
        <v>90</v>
      </c>
      <c r="C306" s="348"/>
      <c r="D306" s="350" t="s">
        <v>18</v>
      </c>
      <c r="E306" s="347" t="s">
        <v>16</v>
      </c>
      <c r="F306" s="347" t="s">
        <v>12</v>
      </c>
      <c r="G306" s="354" t="s">
        <v>319</v>
      </c>
      <c r="H306" s="302"/>
      <c r="I306" s="302"/>
      <c r="J306" s="338"/>
      <c r="K306" s="324"/>
      <c r="L306" s="133"/>
      <c r="M306" s="319">
        <f t="shared" si="67"/>
        <v>0</v>
      </c>
      <c r="N306" s="324"/>
      <c r="O306" s="133"/>
      <c r="P306" s="134"/>
      <c r="Q306" s="319">
        <f t="shared" si="81"/>
        <v>0</v>
      </c>
      <c r="R306" s="325"/>
      <c r="S306" s="133"/>
      <c r="T306" s="133"/>
      <c r="U306" s="134"/>
      <c r="V306" s="319">
        <f t="shared" si="82"/>
        <v>0</v>
      </c>
      <c r="W306" s="133"/>
      <c r="X306" s="133"/>
      <c r="Y306" s="134">
        <f t="shared" si="83"/>
        <v>0</v>
      </c>
      <c r="Z306" s="133"/>
      <c r="AA306" s="133"/>
      <c r="AB306" s="124">
        <f t="shared" si="84"/>
        <v>0</v>
      </c>
      <c r="AC306" s="234"/>
    </row>
    <row r="307" spans="2:29" s="1" customFormat="1" ht="15" hidden="1" customHeight="1" outlineLevel="1" x14ac:dyDescent="0.25">
      <c r="B307" s="436" t="s">
        <v>91</v>
      </c>
      <c r="C307" s="348"/>
      <c r="D307" s="350" t="s">
        <v>18</v>
      </c>
      <c r="E307" s="347" t="s">
        <v>16</v>
      </c>
      <c r="F307" s="347" t="s">
        <v>12</v>
      </c>
      <c r="G307" s="354" t="s">
        <v>319</v>
      </c>
      <c r="H307" s="302"/>
      <c r="I307" s="302"/>
      <c r="J307" s="338"/>
      <c r="K307" s="324"/>
      <c r="L307" s="133"/>
      <c r="M307" s="319">
        <f t="shared" si="67"/>
        <v>0</v>
      </c>
      <c r="N307" s="324"/>
      <c r="O307" s="133"/>
      <c r="P307" s="134"/>
      <c r="Q307" s="319">
        <f t="shared" si="81"/>
        <v>0</v>
      </c>
      <c r="R307" s="325"/>
      <c r="S307" s="133"/>
      <c r="T307" s="133"/>
      <c r="U307" s="134"/>
      <c r="V307" s="319">
        <f t="shared" si="82"/>
        <v>0</v>
      </c>
      <c r="W307" s="133"/>
      <c r="X307" s="133"/>
      <c r="Y307" s="134">
        <f t="shared" si="83"/>
        <v>0</v>
      </c>
      <c r="Z307" s="133"/>
      <c r="AA307" s="133"/>
      <c r="AB307" s="124">
        <f t="shared" si="84"/>
        <v>0</v>
      </c>
      <c r="AC307" s="234"/>
    </row>
    <row r="308" spans="2:29" s="1" customFormat="1" ht="15" hidden="1" customHeight="1" outlineLevel="1" x14ac:dyDescent="0.25">
      <c r="B308" s="436" t="s">
        <v>92</v>
      </c>
      <c r="C308" s="348"/>
      <c r="D308" s="350" t="s">
        <v>18</v>
      </c>
      <c r="E308" s="347" t="s">
        <v>16</v>
      </c>
      <c r="F308" s="347" t="s">
        <v>12</v>
      </c>
      <c r="G308" s="354" t="s">
        <v>319</v>
      </c>
      <c r="H308" s="302"/>
      <c r="I308" s="302"/>
      <c r="J308" s="338"/>
      <c r="K308" s="324"/>
      <c r="L308" s="133"/>
      <c r="M308" s="319">
        <f t="shared" si="67"/>
        <v>0</v>
      </c>
      <c r="N308" s="324"/>
      <c r="O308" s="133"/>
      <c r="P308" s="134"/>
      <c r="Q308" s="319">
        <f t="shared" si="81"/>
        <v>0</v>
      </c>
      <c r="R308" s="325"/>
      <c r="S308" s="133"/>
      <c r="T308" s="133"/>
      <c r="U308" s="134"/>
      <c r="V308" s="319">
        <f t="shared" si="82"/>
        <v>0</v>
      </c>
      <c r="W308" s="133"/>
      <c r="X308" s="133"/>
      <c r="Y308" s="134">
        <f t="shared" si="83"/>
        <v>0</v>
      </c>
      <c r="Z308" s="133"/>
      <c r="AA308" s="133"/>
      <c r="AB308" s="124">
        <f t="shared" si="84"/>
        <v>0</v>
      </c>
      <c r="AC308" s="234"/>
    </row>
    <row r="309" spans="2:29" s="1" customFormat="1" ht="15" hidden="1" customHeight="1" outlineLevel="1" x14ac:dyDescent="0.25">
      <c r="B309" s="436" t="s">
        <v>93</v>
      </c>
      <c r="C309" s="348"/>
      <c r="D309" s="350" t="s">
        <v>18</v>
      </c>
      <c r="E309" s="347" t="s">
        <v>16</v>
      </c>
      <c r="F309" s="347" t="s">
        <v>12</v>
      </c>
      <c r="G309" s="354" t="s">
        <v>319</v>
      </c>
      <c r="H309" s="302"/>
      <c r="I309" s="302"/>
      <c r="J309" s="338"/>
      <c r="K309" s="324"/>
      <c r="L309" s="133"/>
      <c r="M309" s="319">
        <f t="shared" si="67"/>
        <v>0</v>
      </c>
      <c r="N309" s="324"/>
      <c r="O309" s="133"/>
      <c r="P309" s="134"/>
      <c r="Q309" s="319">
        <f t="shared" si="81"/>
        <v>0</v>
      </c>
      <c r="R309" s="325"/>
      <c r="S309" s="133"/>
      <c r="T309" s="133"/>
      <c r="U309" s="134"/>
      <c r="V309" s="319">
        <f t="shared" si="82"/>
        <v>0</v>
      </c>
      <c r="W309" s="133"/>
      <c r="X309" s="133"/>
      <c r="Y309" s="134">
        <f t="shared" si="83"/>
        <v>0</v>
      </c>
      <c r="Z309" s="133"/>
      <c r="AA309" s="133"/>
      <c r="AB309" s="124">
        <f t="shared" si="84"/>
        <v>0</v>
      </c>
      <c r="AC309" s="234"/>
    </row>
    <row r="310" spans="2:29" s="1" customFormat="1" ht="15" hidden="1" customHeight="1" outlineLevel="1" x14ac:dyDescent="0.25">
      <c r="B310" s="436" t="s">
        <v>94</v>
      </c>
      <c r="C310" s="348"/>
      <c r="D310" s="350" t="s">
        <v>18</v>
      </c>
      <c r="E310" s="347" t="s">
        <v>16</v>
      </c>
      <c r="F310" s="347" t="s">
        <v>12</v>
      </c>
      <c r="G310" s="354" t="s">
        <v>319</v>
      </c>
      <c r="H310" s="302"/>
      <c r="I310" s="302"/>
      <c r="J310" s="338"/>
      <c r="K310" s="324"/>
      <c r="L310" s="133"/>
      <c r="M310" s="319">
        <f t="shared" si="67"/>
        <v>0</v>
      </c>
      <c r="N310" s="324"/>
      <c r="O310" s="133"/>
      <c r="P310" s="134"/>
      <c r="Q310" s="319">
        <f t="shared" si="81"/>
        <v>0</v>
      </c>
      <c r="R310" s="325"/>
      <c r="S310" s="133"/>
      <c r="T310" s="133"/>
      <c r="U310" s="134"/>
      <c r="V310" s="319">
        <f t="shared" si="82"/>
        <v>0</v>
      </c>
      <c r="W310" s="133"/>
      <c r="X310" s="133"/>
      <c r="Y310" s="134">
        <f t="shared" si="83"/>
        <v>0</v>
      </c>
      <c r="Z310" s="133"/>
      <c r="AA310" s="133"/>
      <c r="AB310" s="124">
        <f t="shared" si="84"/>
        <v>0</v>
      </c>
      <c r="AC310" s="234"/>
    </row>
    <row r="311" spans="2:29" s="1" customFormat="1" ht="15" hidden="1" customHeight="1" outlineLevel="1" x14ac:dyDescent="0.25">
      <c r="B311" s="436" t="s">
        <v>95</v>
      </c>
      <c r="C311" s="348"/>
      <c r="D311" s="350" t="s">
        <v>18</v>
      </c>
      <c r="E311" s="347" t="s">
        <v>16</v>
      </c>
      <c r="F311" s="347" t="s">
        <v>12</v>
      </c>
      <c r="G311" s="354" t="s">
        <v>319</v>
      </c>
      <c r="H311" s="302"/>
      <c r="I311" s="302"/>
      <c r="J311" s="338"/>
      <c r="K311" s="324"/>
      <c r="L311" s="133"/>
      <c r="M311" s="319">
        <f t="shared" si="67"/>
        <v>401.5</v>
      </c>
      <c r="N311" s="324"/>
      <c r="O311" s="133">
        <v>401.5</v>
      </c>
      <c r="P311" s="134"/>
      <c r="Q311" s="319">
        <f t="shared" si="81"/>
        <v>0</v>
      </c>
      <c r="R311" s="325"/>
      <c r="S311" s="133"/>
      <c r="T311" s="133"/>
      <c r="U311" s="134"/>
      <c r="V311" s="319">
        <f t="shared" si="82"/>
        <v>0</v>
      </c>
      <c r="W311" s="133"/>
      <c r="X311" s="133"/>
      <c r="Y311" s="134">
        <f t="shared" si="83"/>
        <v>0</v>
      </c>
      <c r="Z311" s="133"/>
      <c r="AA311" s="133"/>
      <c r="AB311" s="124">
        <f t="shared" si="84"/>
        <v>0</v>
      </c>
      <c r="AC311" s="234"/>
    </row>
    <row r="312" spans="2:29" s="1" customFormat="1" ht="15" hidden="1" customHeight="1" outlineLevel="1" x14ac:dyDescent="0.25">
      <c r="B312" s="436" t="s">
        <v>96</v>
      </c>
      <c r="C312" s="348"/>
      <c r="D312" s="350" t="s">
        <v>18</v>
      </c>
      <c r="E312" s="347" t="s">
        <v>16</v>
      </c>
      <c r="F312" s="347" t="s">
        <v>12</v>
      </c>
      <c r="G312" s="354" t="s">
        <v>319</v>
      </c>
      <c r="H312" s="302"/>
      <c r="I312" s="302"/>
      <c r="J312" s="338"/>
      <c r="K312" s="324"/>
      <c r="L312" s="133"/>
      <c r="M312" s="319">
        <f t="shared" ref="M312:M382" si="85">SUM(N312:O312)</f>
        <v>0</v>
      </c>
      <c r="N312" s="324"/>
      <c r="O312" s="133"/>
      <c r="P312" s="134"/>
      <c r="Q312" s="319">
        <f t="shared" si="81"/>
        <v>0</v>
      </c>
      <c r="R312" s="325"/>
      <c r="S312" s="133"/>
      <c r="T312" s="133"/>
      <c r="U312" s="134"/>
      <c r="V312" s="319">
        <f t="shared" si="82"/>
        <v>0</v>
      </c>
      <c r="W312" s="133"/>
      <c r="X312" s="133"/>
      <c r="Y312" s="134">
        <f t="shared" si="83"/>
        <v>0</v>
      </c>
      <c r="Z312" s="133"/>
      <c r="AA312" s="133"/>
      <c r="AB312" s="124">
        <f t="shared" si="84"/>
        <v>0</v>
      </c>
      <c r="AC312" s="234"/>
    </row>
    <row r="313" spans="2:29" s="1" customFormat="1" ht="15" hidden="1" customHeight="1" outlineLevel="1" x14ac:dyDescent="0.25">
      <c r="B313" s="436" t="s">
        <v>97</v>
      </c>
      <c r="C313" s="348"/>
      <c r="D313" s="350" t="s">
        <v>18</v>
      </c>
      <c r="E313" s="347" t="s">
        <v>16</v>
      </c>
      <c r="F313" s="347" t="s">
        <v>12</v>
      </c>
      <c r="G313" s="354" t="s">
        <v>319</v>
      </c>
      <c r="H313" s="302"/>
      <c r="I313" s="302"/>
      <c r="J313" s="338"/>
      <c r="K313" s="324"/>
      <c r="L313" s="133"/>
      <c r="M313" s="319">
        <f t="shared" si="85"/>
        <v>0</v>
      </c>
      <c r="N313" s="324"/>
      <c r="O313" s="133"/>
      <c r="P313" s="134"/>
      <c r="Q313" s="319">
        <f t="shared" si="81"/>
        <v>0</v>
      </c>
      <c r="R313" s="325"/>
      <c r="S313" s="133"/>
      <c r="T313" s="133"/>
      <c r="U313" s="134"/>
      <c r="V313" s="319">
        <f t="shared" si="82"/>
        <v>0</v>
      </c>
      <c r="W313" s="133"/>
      <c r="X313" s="133"/>
      <c r="Y313" s="134">
        <f t="shared" si="83"/>
        <v>0</v>
      </c>
      <c r="Z313" s="133"/>
      <c r="AA313" s="133"/>
      <c r="AB313" s="124">
        <f t="shared" si="84"/>
        <v>0</v>
      </c>
      <c r="AC313" s="234"/>
    </row>
    <row r="314" spans="2:29" s="1" customFormat="1" ht="15" hidden="1" customHeight="1" outlineLevel="1" x14ac:dyDescent="0.25">
      <c r="B314" s="348" t="s">
        <v>98</v>
      </c>
      <c r="C314" s="348"/>
      <c r="D314" s="350" t="s">
        <v>18</v>
      </c>
      <c r="E314" s="347" t="s">
        <v>16</v>
      </c>
      <c r="F314" s="347" t="s">
        <v>12</v>
      </c>
      <c r="G314" s="354" t="s">
        <v>319</v>
      </c>
      <c r="H314" s="302"/>
      <c r="I314" s="302"/>
      <c r="J314" s="338"/>
      <c r="K314" s="324"/>
      <c r="L314" s="133"/>
      <c r="M314" s="319">
        <f t="shared" si="85"/>
        <v>0</v>
      </c>
      <c r="N314" s="324"/>
      <c r="O314" s="133"/>
      <c r="P314" s="134"/>
      <c r="Q314" s="319">
        <f t="shared" si="81"/>
        <v>0</v>
      </c>
      <c r="R314" s="325"/>
      <c r="S314" s="133"/>
      <c r="T314" s="133"/>
      <c r="U314" s="134"/>
      <c r="V314" s="319">
        <f t="shared" si="82"/>
        <v>0</v>
      </c>
      <c r="W314" s="133"/>
      <c r="X314" s="133"/>
      <c r="Y314" s="134">
        <f t="shared" si="83"/>
        <v>0</v>
      </c>
      <c r="Z314" s="133"/>
      <c r="AA314" s="133"/>
      <c r="AB314" s="124">
        <f t="shared" si="84"/>
        <v>0</v>
      </c>
      <c r="AC314" s="234"/>
    </row>
    <row r="315" spans="2:29" s="1" customFormat="1" ht="15" hidden="1" customHeight="1" outlineLevel="1" x14ac:dyDescent="0.25">
      <c r="B315" s="436" t="s">
        <v>99</v>
      </c>
      <c r="C315" s="348"/>
      <c r="D315" s="350" t="s">
        <v>18</v>
      </c>
      <c r="E315" s="347" t="s">
        <v>16</v>
      </c>
      <c r="F315" s="347" t="s">
        <v>12</v>
      </c>
      <c r="G315" s="354" t="s">
        <v>319</v>
      </c>
      <c r="H315" s="302"/>
      <c r="I315" s="302"/>
      <c r="J315" s="338"/>
      <c r="K315" s="324"/>
      <c r="L315" s="133"/>
      <c r="M315" s="319">
        <f t="shared" si="85"/>
        <v>0</v>
      </c>
      <c r="N315" s="324"/>
      <c r="O315" s="133"/>
      <c r="P315" s="134"/>
      <c r="Q315" s="319">
        <f t="shared" si="81"/>
        <v>0</v>
      </c>
      <c r="R315" s="325"/>
      <c r="S315" s="133"/>
      <c r="T315" s="133"/>
      <c r="U315" s="134"/>
      <c r="V315" s="319">
        <f t="shared" si="82"/>
        <v>0</v>
      </c>
      <c r="W315" s="133"/>
      <c r="X315" s="133"/>
      <c r="Y315" s="134">
        <f t="shared" si="83"/>
        <v>0</v>
      </c>
      <c r="Z315" s="133"/>
      <c r="AA315" s="133"/>
      <c r="AB315" s="124">
        <f t="shared" si="84"/>
        <v>0</v>
      </c>
      <c r="AC315" s="234"/>
    </row>
    <row r="316" spans="2:29" s="1" customFormat="1" ht="15" hidden="1" customHeight="1" outlineLevel="1" x14ac:dyDescent="0.25">
      <c r="B316" s="436" t="s">
        <v>100</v>
      </c>
      <c r="C316" s="348"/>
      <c r="D316" s="350" t="s">
        <v>18</v>
      </c>
      <c r="E316" s="347" t="s">
        <v>16</v>
      </c>
      <c r="F316" s="347" t="s">
        <v>12</v>
      </c>
      <c r="G316" s="354" t="s">
        <v>319</v>
      </c>
      <c r="H316" s="302"/>
      <c r="I316" s="302"/>
      <c r="J316" s="338"/>
      <c r="K316" s="324"/>
      <c r="L316" s="133"/>
      <c r="M316" s="319">
        <f t="shared" si="85"/>
        <v>200</v>
      </c>
      <c r="N316" s="324"/>
      <c r="O316" s="133">
        <v>200</v>
      </c>
      <c r="P316" s="134"/>
      <c r="Q316" s="319">
        <f t="shared" si="81"/>
        <v>0</v>
      </c>
      <c r="R316" s="325"/>
      <c r="S316" s="133"/>
      <c r="T316" s="133"/>
      <c r="U316" s="134"/>
      <c r="V316" s="319">
        <f t="shared" si="82"/>
        <v>0</v>
      </c>
      <c r="W316" s="133"/>
      <c r="X316" s="133"/>
      <c r="Y316" s="134">
        <f t="shared" si="83"/>
        <v>0</v>
      </c>
      <c r="Z316" s="133"/>
      <c r="AA316" s="133"/>
      <c r="AB316" s="124">
        <f t="shared" si="84"/>
        <v>0</v>
      </c>
      <c r="AC316" s="234"/>
    </row>
    <row r="317" spans="2:29" s="1" customFormat="1" ht="87" hidden="1" customHeight="1" outlineLevel="1" x14ac:dyDescent="0.25">
      <c r="B317" s="353" t="s">
        <v>591</v>
      </c>
      <c r="C317" s="348"/>
      <c r="D317" s="350"/>
      <c r="E317" s="347"/>
      <c r="F317" s="347"/>
      <c r="G317" s="354"/>
      <c r="H317" s="302"/>
      <c r="I317" s="302"/>
      <c r="J317" s="338"/>
      <c r="K317" s="324"/>
      <c r="L317" s="133"/>
      <c r="M317" s="319"/>
      <c r="N317" s="324"/>
      <c r="O317" s="133"/>
      <c r="P317" s="134"/>
      <c r="Q317" s="319"/>
      <c r="R317" s="325"/>
      <c r="S317" s="133"/>
      <c r="T317" s="337">
        <v>2304</v>
      </c>
      <c r="U317" s="134"/>
      <c r="V317" s="319"/>
      <c r="W317" s="133"/>
      <c r="X317" s="337">
        <v>2304</v>
      </c>
      <c r="Y317" s="134"/>
      <c r="Z317" s="133"/>
      <c r="AA317" s="337">
        <v>2304</v>
      </c>
      <c r="AB317" s="124"/>
      <c r="AC317" s="234"/>
    </row>
    <row r="318" spans="2:29" s="1" customFormat="1" ht="62.25" hidden="1" customHeight="1" x14ac:dyDescent="0.25">
      <c r="B318" s="353" t="s">
        <v>270</v>
      </c>
      <c r="C318" s="348"/>
      <c r="D318" s="350" t="s">
        <v>18</v>
      </c>
      <c r="E318" s="347" t="s">
        <v>16</v>
      </c>
      <c r="F318" s="347" t="s">
        <v>12</v>
      </c>
      <c r="G318" s="354" t="s">
        <v>255</v>
      </c>
      <c r="H318" s="252">
        <f>SUM(H319:H333)</f>
        <v>124251.20000000001</v>
      </c>
      <c r="I318" s="252">
        <f>SUM(I319:I333)</f>
        <v>0</v>
      </c>
      <c r="J318" s="252">
        <v>130270.8</v>
      </c>
      <c r="K318" s="252">
        <f>SUM(K319:K332)</f>
        <v>293784.60000000003</v>
      </c>
      <c r="L318" s="252">
        <f>SUM(L319:L332)</f>
        <v>0</v>
      </c>
      <c r="M318" s="253">
        <f>SUM(M319:M332)</f>
        <v>295637.49999999994</v>
      </c>
      <c r="N318" s="252">
        <f>SUM(N319:N332)</f>
        <v>295637.49999999994</v>
      </c>
      <c r="O318" s="252">
        <f>SUM(O319:O332)</f>
        <v>0</v>
      </c>
      <c r="P318" s="250">
        <f>SUM(P319:P355)</f>
        <v>189210.40000000005</v>
      </c>
      <c r="Q318" s="250">
        <f>SUM(Q319:Q332)</f>
        <v>0</v>
      </c>
      <c r="R318" s="251">
        <f>SUM(R319:R355)</f>
        <v>163756.5</v>
      </c>
      <c r="S318" s="252">
        <f>SUM(S319:S332)</f>
        <v>0</v>
      </c>
      <c r="T318" s="252">
        <f>SUM(T319:T333)</f>
        <v>0</v>
      </c>
      <c r="U318" s="250">
        <f>SUM(U319:U355)</f>
        <v>189210.40000000005</v>
      </c>
      <c r="V318" s="253">
        <f>SUM(V319:V332)</f>
        <v>0</v>
      </c>
      <c r="W318" s="252">
        <f>SUM(W319:W333)</f>
        <v>0</v>
      </c>
      <c r="X318" s="252">
        <f>SUM(X319:X333)</f>
        <v>0</v>
      </c>
      <c r="Y318" s="250">
        <f>SUM(Y319:Y355)</f>
        <v>189210.40000000005</v>
      </c>
      <c r="Z318" s="252">
        <f>SUM(Z319:Z333)</f>
        <v>0</v>
      </c>
      <c r="AA318" s="252">
        <f>SUM(AA319:AA332)</f>
        <v>0</v>
      </c>
      <c r="AB318" s="214">
        <f>SUM(AB319:AB332)</f>
        <v>0</v>
      </c>
      <c r="AC318" s="234">
        <v>311600</v>
      </c>
    </row>
    <row r="319" spans="2:29" s="1" customFormat="1" ht="19.5" hidden="1" customHeight="1" outlineLevel="1" x14ac:dyDescent="0.25">
      <c r="B319" s="436" t="s">
        <v>88</v>
      </c>
      <c r="C319" s="348"/>
      <c r="D319" s="350" t="s">
        <v>18</v>
      </c>
      <c r="E319" s="347" t="s">
        <v>16</v>
      </c>
      <c r="F319" s="347" t="s">
        <v>12</v>
      </c>
      <c r="G319" s="354" t="s">
        <v>255</v>
      </c>
      <c r="H319" s="133">
        <v>8421.9</v>
      </c>
      <c r="I319" s="133"/>
      <c r="J319" s="133"/>
      <c r="K319" s="437">
        <v>24474.1</v>
      </c>
      <c r="L319" s="133"/>
      <c r="M319" s="319">
        <f t="shared" si="85"/>
        <v>24474.1</v>
      </c>
      <c r="N319" s="324">
        <v>24474.1</v>
      </c>
      <c r="O319" s="133"/>
      <c r="P319" s="379">
        <v>9225.7000000000007</v>
      </c>
      <c r="Q319" s="390"/>
      <c r="R319" s="380">
        <v>8294.5</v>
      </c>
      <c r="S319" s="133"/>
      <c r="T319" s="133"/>
      <c r="U319" s="379">
        <v>9225.7000000000007</v>
      </c>
      <c r="V319" s="319"/>
      <c r="W319" s="133"/>
      <c r="X319" s="133"/>
      <c r="Y319" s="379">
        <v>9225.7000000000007</v>
      </c>
      <c r="Z319" s="302"/>
      <c r="AA319" s="133"/>
      <c r="AB319" s="124"/>
      <c r="AC319" s="234"/>
    </row>
    <row r="320" spans="2:29" s="1" customFormat="1" ht="19.5" hidden="1" customHeight="1" outlineLevel="1" x14ac:dyDescent="0.25">
      <c r="B320" s="436" t="s">
        <v>89</v>
      </c>
      <c r="C320" s="348"/>
      <c r="D320" s="350" t="s">
        <v>18</v>
      </c>
      <c r="E320" s="347" t="s">
        <v>16</v>
      </c>
      <c r="F320" s="347" t="s">
        <v>12</v>
      </c>
      <c r="G320" s="354" t="s">
        <v>255</v>
      </c>
      <c r="H320" s="133">
        <v>7301.1</v>
      </c>
      <c r="I320" s="133"/>
      <c r="J320" s="133"/>
      <c r="K320" s="437">
        <v>19741.3</v>
      </c>
      <c r="L320" s="133"/>
      <c r="M320" s="319">
        <f t="shared" si="85"/>
        <v>19741.400000000001</v>
      </c>
      <c r="N320" s="324">
        <v>19741.400000000001</v>
      </c>
      <c r="O320" s="133"/>
      <c r="P320" s="379">
        <v>18101.900000000001</v>
      </c>
      <c r="Q320" s="390"/>
      <c r="R320" s="380">
        <v>15052.1</v>
      </c>
      <c r="S320" s="133"/>
      <c r="T320" s="133"/>
      <c r="U320" s="379">
        <v>18101.900000000001</v>
      </c>
      <c r="V320" s="319"/>
      <c r="W320" s="133"/>
      <c r="X320" s="133"/>
      <c r="Y320" s="379">
        <v>18101.900000000001</v>
      </c>
      <c r="Z320" s="302"/>
      <c r="AA320" s="133"/>
      <c r="AB320" s="124"/>
      <c r="AC320" s="234"/>
    </row>
    <row r="321" spans="2:29" s="1" customFormat="1" ht="19.5" hidden="1" customHeight="1" outlineLevel="1" x14ac:dyDescent="0.25">
      <c r="B321" s="436" t="s">
        <v>90</v>
      </c>
      <c r="C321" s="348"/>
      <c r="D321" s="350" t="s">
        <v>18</v>
      </c>
      <c r="E321" s="347" t="s">
        <v>16</v>
      </c>
      <c r="F321" s="347" t="s">
        <v>12</v>
      </c>
      <c r="G321" s="354" t="s">
        <v>255</v>
      </c>
      <c r="H321" s="133">
        <v>7824.4</v>
      </c>
      <c r="I321" s="133"/>
      <c r="J321" s="133"/>
      <c r="K321" s="437">
        <v>18867.7</v>
      </c>
      <c r="L321" s="133"/>
      <c r="M321" s="319">
        <f t="shared" si="85"/>
        <v>19019.900000000001</v>
      </c>
      <c r="N321" s="324">
        <v>19019.900000000001</v>
      </c>
      <c r="O321" s="133"/>
      <c r="P321" s="379">
        <v>10056.5</v>
      </c>
      <c r="Q321" s="390"/>
      <c r="R321" s="380">
        <v>8445.6</v>
      </c>
      <c r="S321" s="133"/>
      <c r="T321" s="133"/>
      <c r="U321" s="379">
        <v>10056.5</v>
      </c>
      <c r="V321" s="319"/>
      <c r="W321" s="133"/>
      <c r="X321" s="133"/>
      <c r="Y321" s="379">
        <v>10056.5</v>
      </c>
      <c r="Z321" s="302"/>
      <c r="AA321" s="133"/>
      <c r="AB321" s="124"/>
      <c r="AC321" s="234"/>
    </row>
    <row r="322" spans="2:29" s="1" customFormat="1" ht="19.5" hidden="1" customHeight="1" outlineLevel="1" x14ac:dyDescent="0.25">
      <c r="B322" s="436" t="s">
        <v>91</v>
      </c>
      <c r="C322" s="348"/>
      <c r="D322" s="350" t="s">
        <v>18</v>
      </c>
      <c r="E322" s="347" t="s">
        <v>16</v>
      </c>
      <c r="F322" s="347" t="s">
        <v>12</v>
      </c>
      <c r="G322" s="354" t="s">
        <v>255</v>
      </c>
      <c r="H322" s="133">
        <v>6869.3</v>
      </c>
      <c r="I322" s="133"/>
      <c r="J322" s="133"/>
      <c r="K322" s="437">
        <v>19406.5</v>
      </c>
      <c r="L322" s="133"/>
      <c r="M322" s="319">
        <f t="shared" si="85"/>
        <v>19558.7</v>
      </c>
      <c r="N322" s="324">
        <v>19558.7</v>
      </c>
      <c r="O322" s="133"/>
      <c r="P322" s="379">
        <v>8680.5</v>
      </c>
      <c r="Q322" s="390"/>
      <c r="R322" s="380">
        <v>7913.6</v>
      </c>
      <c r="S322" s="133"/>
      <c r="T322" s="133"/>
      <c r="U322" s="379">
        <v>8680.5</v>
      </c>
      <c r="V322" s="319"/>
      <c r="W322" s="133"/>
      <c r="X322" s="133"/>
      <c r="Y322" s="379">
        <v>8680.5</v>
      </c>
      <c r="Z322" s="302"/>
      <c r="AA322" s="133"/>
      <c r="AB322" s="124"/>
      <c r="AC322" s="234"/>
    </row>
    <row r="323" spans="2:29" s="1" customFormat="1" ht="19.5" hidden="1" customHeight="1" outlineLevel="1" x14ac:dyDescent="0.25">
      <c r="B323" s="436" t="s">
        <v>92</v>
      </c>
      <c r="C323" s="348"/>
      <c r="D323" s="350" t="s">
        <v>18</v>
      </c>
      <c r="E323" s="347" t="s">
        <v>16</v>
      </c>
      <c r="F323" s="347" t="s">
        <v>12</v>
      </c>
      <c r="G323" s="354" t="s">
        <v>255</v>
      </c>
      <c r="H323" s="133">
        <v>7474.3</v>
      </c>
      <c r="I323" s="133"/>
      <c r="J323" s="133"/>
      <c r="K323" s="437">
        <v>20028</v>
      </c>
      <c r="L323" s="133"/>
      <c r="M323" s="319">
        <f t="shared" si="85"/>
        <v>20180.2</v>
      </c>
      <c r="N323" s="324">
        <v>20180.2</v>
      </c>
      <c r="O323" s="133"/>
      <c r="P323" s="379">
        <v>9519.6</v>
      </c>
      <c r="Q323" s="390"/>
      <c r="R323" s="380">
        <v>8782.7000000000007</v>
      </c>
      <c r="S323" s="133"/>
      <c r="T323" s="133"/>
      <c r="U323" s="379">
        <v>9519.6</v>
      </c>
      <c r="V323" s="319"/>
      <c r="W323" s="133"/>
      <c r="X323" s="133"/>
      <c r="Y323" s="379">
        <v>9519.6</v>
      </c>
      <c r="Z323" s="302"/>
      <c r="AA323" s="133"/>
      <c r="AB323" s="124"/>
      <c r="AC323" s="234"/>
    </row>
    <row r="324" spans="2:29" s="1" customFormat="1" ht="19.5" hidden="1" customHeight="1" outlineLevel="1" x14ac:dyDescent="0.25">
      <c r="B324" s="436" t="s">
        <v>93</v>
      </c>
      <c r="C324" s="348"/>
      <c r="D324" s="350" t="s">
        <v>18</v>
      </c>
      <c r="E324" s="347" t="s">
        <v>16</v>
      </c>
      <c r="F324" s="347" t="s">
        <v>12</v>
      </c>
      <c r="G324" s="354" t="s">
        <v>255</v>
      </c>
      <c r="H324" s="133">
        <v>19013.599999999999</v>
      </c>
      <c r="I324" s="133"/>
      <c r="J324" s="133"/>
      <c r="K324" s="437">
        <v>43795.3</v>
      </c>
      <c r="L324" s="133"/>
      <c r="M324" s="319">
        <f t="shared" si="85"/>
        <v>43947.5</v>
      </c>
      <c r="N324" s="324">
        <v>43947.5</v>
      </c>
      <c r="O324" s="133"/>
      <c r="P324" s="379">
        <v>22837</v>
      </c>
      <c r="Q324" s="390"/>
      <c r="R324" s="380">
        <v>19391.099999999999</v>
      </c>
      <c r="S324" s="133"/>
      <c r="T324" s="133"/>
      <c r="U324" s="379">
        <v>22837</v>
      </c>
      <c r="V324" s="319"/>
      <c r="W324" s="133"/>
      <c r="X324" s="133"/>
      <c r="Y324" s="379">
        <v>22837</v>
      </c>
      <c r="Z324" s="302"/>
      <c r="AA324" s="133"/>
      <c r="AB324" s="124"/>
      <c r="AC324" s="234"/>
    </row>
    <row r="325" spans="2:29" s="1" customFormat="1" ht="21" hidden="1" customHeight="1" outlineLevel="1" x14ac:dyDescent="0.25">
      <c r="B325" s="436" t="s">
        <v>94</v>
      </c>
      <c r="C325" s="348"/>
      <c r="D325" s="350" t="s">
        <v>18</v>
      </c>
      <c r="E325" s="347" t="s">
        <v>16</v>
      </c>
      <c r="F325" s="347" t="s">
        <v>12</v>
      </c>
      <c r="G325" s="354" t="s">
        <v>255</v>
      </c>
      <c r="H325" s="133">
        <v>8909.9</v>
      </c>
      <c r="I325" s="133"/>
      <c r="J325" s="133"/>
      <c r="K325" s="437">
        <v>22044.400000000001</v>
      </c>
      <c r="L325" s="133"/>
      <c r="M325" s="319">
        <f t="shared" si="85"/>
        <v>22196.6</v>
      </c>
      <c r="N325" s="324">
        <v>22196.6</v>
      </c>
      <c r="O325" s="133"/>
      <c r="P325" s="379">
        <v>10435.700000000001</v>
      </c>
      <c r="Q325" s="390"/>
      <c r="R325" s="380">
        <v>9045.6</v>
      </c>
      <c r="S325" s="133"/>
      <c r="T325" s="133"/>
      <c r="U325" s="379">
        <v>10435.700000000001</v>
      </c>
      <c r="V325" s="319"/>
      <c r="W325" s="133"/>
      <c r="X325" s="133"/>
      <c r="Y325" s="379">
        <v>10435.700000000001</v>
      </c>
      <c r="Z325" s="302"/>
      <c r="AA325" s="133"/>
      <c r="AB325" s="124"/>
      <c r="AC325" s="234"/>
    </row>
    <row r="326" spans="2:29" s="1" customFormat="1" ht="21" hidden="1" customHeight="1" outlineLevel="1" x14ac:dyDescent="0.25">
      <c r="B326" s="436" t="s">
        <v>95</v>
      </c>
      <c r="C326" s="348"/>
      <c r="D326" s="350" t="s">
        <v>18</v>
      </c>
      <c r="E326" s="347" t="s">
        <v>16</v>
      </c>
      <c r="F326" s="347" t="s">
        <v>12</v>
      </c>
      <c r="G326" s="354" t="s">
        <v>255</v>
      </c>
      <c r="H326" s="133">
        <v>9890.4</v>
      </c>
      <c r="I326" s="133"/>
      <c r="J326" s="133"/>
      <c r="K326" s="437">
        <v>22288.9</v>
      </c>
      <c r="L326" s="133"/>
      <c r="M326" s="319">
        <f t="shared" si="85"/>
        <v>22848</v>
      </c>
      <c r="N326" s="324">
        <v>22848</v>
      </c>
      <c r="O326" s="133"/>
      <c r="P326" s="379">
        <v>18945.400000000001</v>
      </c>
      <c r="Q326" s="390"/>
      <c r="R326" s="380">
        <v>16163.9</v>
      </c>
      <c r="S326" s="133"/>
      <c r="T326" s="133"/>
      <c r="U326" s="379">
        <v>18945.400000000001</v>
      </c>
      <c r="V326" s="319"/>
      <c r="W326" s="133"/>
      <c r="X326" s="133"/>
      <c r="Y326" s="379">
        <v>18945.400000000001</v>
      </c>
      <c r="Z326" s="302"/>
      <c r="AA326" s="133"/>
      <c r="AB326" s="124"/>
      <c r="AC326" s="234"/>
    </row>
    <row r="327" spans="2:29" s="1" customFormat="1" ht="21" hidden="1" customHeight="1" outlineLevel="1" x14ac:dyDescent="0.25">
      <c r="B327" s="436" t="s">
        <v>96</v>
      </c>
      <c r="C327" s="348"/>
      <c r="D327" s="350" t="s">
        <v>18</v>
      </c>
      <c r="E327" s="347" t="s">
        <v>16</v>
      </c>
      <c r="F327" s="347" t="s">
        <v>12</v>
      </c>
      <c r="G327" s="354" t="s">
        <v>255</v>
      </c>
      <c r="H327" s="133">
        <v>10457</v>
      </c>
      <c r="I327" s="133"/>
      <c r="J327" s="133"/>
      <c r="K327" s="437">
        <v>26204.400000000001</v>
      </c>
      <c r="L327" s="133"/>
      <c r="M327" s="319">
        <f t="shared" si="85"/>
        <v>26356.6</v>
      </c>
      <c r="N327" s="324">
        <v>26356.6</v>
      </c>
      <c r="O327" s="133"/>
      <c r="P327" s="379">
        <v>13586.2</v>
      </c>
      <c r="Q327" s="390"/>
      <c r="R327" s="380">
        <v>11651.7</v>
      </c>
      <c r="S327" s="133"/>
      <c r="T327" s="133"/>
      <c r="U327" s="379">
        <v>13586.2</v>
      </c>
      <c r="V327" s="319"/>
      <c r="W327" s="133"/>
      <c r="X327" s="133"/>
      <c r="Y327" s="379">
        <v>13586.2</v>
      </c>
      <c r="Z327" s="302"/>
      <c r="AA327" s="133"/>
      <c r="AB327" s="124"/>
      <c r="AC327" s="234"/>
    </row>
    <row r="328" spans="2:29" s="1" customFormat="1" ht="20.25" hidden="1" customHeight="1" outlineLevel="1" x14ac:dyDescent="0.25">
      <c r="B328" s="436" t="s">
        <v>97</v>
      </c>
      <c r="C328" s="348"/>
      <c r="D328" s="350" t="s">
        <v>18</v>
      </c>
      <c r="E328" s="347" t="s">
        <v>16</v>
      </c>
      <c r="F328" s="347" t="s">
        <v>12</v>
      </c>
      <c r="G328" s="354" t="s">
        <v>255</v>
      </c>
      <c r="H328" s="133">
        <v>7545.3</v>
      </c>
      <c r="I328" s="133"/>
      <c r="J328" s="133"/>
      <c r="K328" s="437">
        <v>15406.2</v>
      </c>
      <c r="L328" s="133"/>
      <c r="M328" s="319">
        <f t="shared" si="85"/>
        <v>15482.4</v>
      </c>
      <c r="N328" s="324">
        <v>15482.4</v>
      </c>
      <c r="O328" s="133"/>
      <c r="P328" s="379">
        <v>10713.3</v>
      </c>
      <c r="Q328" s="390"/>
      <c r="R328" s="380">
        <v>9459.6</v>
      </c>
      <c r="S328" s="133"/>
      <c r="T328" s="133"/>
      <c r="U328" s="379">
        <v>10713.3</v>
      </c>
      <c r="V328" s="319"/>
      <c r="W328" s="133"/>
      <c r="X328" s="133"/>
      <c r="Y328" s="379">
        <v>10713.3</v>
      </c>
      <c r="Z328" s="302"/>
      <c r="AA328" s="133"/>
      <c r="AB328" s="124"/>
      <c r="AC328" s="234"/>
    </row>
    <row r="329" spans="2:29" s="308" customFormat="1" ht="21" hidden="1" customHeight="1" outlineLevel="1" x14ac:dyDescent="0.25">
      <c r="B329" s="438" t="s">
        <v>98</v>
      </c>
      <c r="C329" s="438"/>
      <c r="D329" s="439" t="s">
        <v>18</v>
      </c>
      <c r="E329" s="440" t="s">
        <v>16</v>
      </c>
      <c r="F329" s="440" t="s">
        <v>12</v>
      </c>
      <c r="G329" s="441" t="s">
        <v>255</v>
      </c>
      <c r="H329" s="442">
        <v>7556.8</v>
      </c>
      <c r="I329" s="442"/>
      <c r="J329" s="442"/>
      <c r="K329" s="442">
        <v>18583.599999999999</v>
      </c>
      <c r="L329" s="442"/>
      <c r="M329" s="443">
        <f t="shared" si="85"/>
        <v>18735.8</v>
      </c>
      <c r="N329" s="442">
        <v>18735.8</v>
      </c>
      <c r="O329" s="442"/>
      <c r="P329" s="442">
        <v>0</v>
      </c>
      <c r="Q329" s="442"/>
      <c r="R329" s="442"/>
      <c r="S329" s="442"/>
      <c r="T329" s="442"/>
      <c r="U329" s="442">
        <v>0</v>
      </c>
      <c r="V329" s="443"/>
      <c r="W329" s="442"/>
      <c r="X329" s="442"/>
      <c r="Y329" s="442">
        <v>0</v>
      </c>
      <c r="Z329" s="443"/>
      <c r="AA329" s="442"/>
      <c r="AB329" s="309"/>
      <c r="AC329" s="310"/>
    </row>
    <row r="330" spans="2:29" s="1" customFormat="1" ht="20.25" hidden="1" customHeight="1" outlineLevel="1" x14ac:dyDescent="0.25">
      <c r="B330" s="436" t="s">
        <v>99</v>
      </c>
      <c r="C330" s="348"/>
      <c r="D330" s="350" t="s">
        <v>18</v>
      </c>
      <c r="E330" s="347" t="s">
        <v>16</v>
      </c>
      <c r="F330" s="347" t="s">
        <v>12</v>
      </c>
      <c r="G330" s="354" t="s">
        <v>255</v>
      </c>
      <c r="H330" s="133">
        <v>7341.6</v>
      </c>
      <c r="I330" s="133"/>
      <c r="J330" s="133"/>
      <c r="K330" s="437">
        <v>19082.8</v>
      </c>
      <c r="L330" s="133"/>
      <c r="M330" s="319">
        <f t="shared" si="85"/>
        <v>19235</v>
      </c>
      <c r="N330" s="324">
        <v>19235</v>
      </c>
      <c r="O330" s="133"/>
      <c r="P330" s="379">
        <v>10748.2</v>
      </c>
      <c r="Q330" s="390"/>
      <c r="R330" s="380">
        <v>8607.2999999999993</v>
      </c>
      <c r="S330" s="133"/>
      <c r="T330" s="133"/>
      <c r="U330" s="379">
        <v>10748.2</v>
      </c>
      <c r="V330" s="319"/>
      <c r="W330" s="133"/>
      <c r="X330" s="133"/>
      <c r="Y330" s="379">
        <v>10748.2</v>
      </c>
      <c r="Z330" s="302"/>
      <c r="AA330" s="133"/>
      <c r="AB330" s="124"/>
      <c r="AC330" s="234"/>
    </row>
    <row r="331" spans="2:29" s="308" customFormat="1" ht="21" hidden="1" customHeight="1" outlineLevel="1" x14ac:dyDescent="0.25">
      <c r="B331" s="444" t="s">
        <v>343</v>
      </c>
      <c r="C331" s="438"/>
      <c r="D331" s="439"/>
      <c r="E331" s="440"/>
      <c r="F331" s="440"/>
      <c r="G331" s="441"/>
      <c r="H331" s="442">
        <v>7194.8</v>
      </c>
      <c r="I331" s="442"/>
      <c r="J331" s="442"/>
      <c r="K331" s="442"/>
      <c r="L331" s="442"/>
      <c r="M331" s="443">
        <f t="shared" si="85"/>
        <v>0</v>
      </c>
      <c r="N331" s="442"/>
      <c r="O331" s="442"/>
      <c r="P331" s="442">
        <v>0</v>
      </c>
      <c r="Q331" s="442"/>
      <c r="R331" s="442"/>
      <c r="S331" s="442"/>
      <c r="T331" s="442"/>
      <c r="U331" s="442">
        <v>0</v>
      </c>
      <c r="V331" s="443"/>
      <c r="W331" s="442"/>
      <c r="X331" s="442"/>
      <c r="Y331" s="442">
        <v>0</v>
      </c>
      <c r="Z331" s="443"/>
      <c r="AA331" s="442"/>
      <c r="AB331" s="309"/>
      <c r="AC331" s="310"/>
    </row>
    <row r="332" spans="2:29" s="1" customFormat="1" ht="26.25" hidden="1" customHeight="1" outlineLevel="1" x14ac:dyDescent="0.25">
      <c r="B332" s="436" t="s">
        <v>403</v>
      </c>
      <c r="C332" s="348"/>
      <c r="D332" s="350" t="s">
        <v>18</v>
      </c>
      <c r="E332" s="347" t="s">
        <v>16</v>
      </c>
      <c r="F332" s="347" t="s">
        <v>12</v>
      </c>
      <c r="G332" s="354" t="s">
        <v>255</v>
      </c>
      <c r="H332" s="133">
        <v>8450.7999999999993</v>
      </c>
      <c r="I332" s="133"/>
      <c r="J332" s="133"/>
      <c r="K332" s="437">
        <v>23861.4</v>
      </c>
      <c r="L332" s="133"/>
      <c r="M332" s="319">
        <f t="shared" si="85"/>
        <v>23861.3</v>
      </c>
      <c r="N332" s="324">
        <v>23861.3</v>
      </c>
      <c r="O332" s="133"/>
      <c r="P332" s="379">
        <v>18563.099999999999</v>
      </c>
      <c r="Q332" s="390"/>
      <c r="R332" s="380">
        <v>17201.8</v>
      </c>
      <c r="S332" s="133"/>
      <c r="T332" s="133"/>
      <c r="U332" s="379">
        <v>18563.099999999999</v>
      </c>
      <c r="V332" s="319"/>
      <c r="W332" s="133"/>
      <c r="X332" s="133"/>
      <c r="Y332" s="379">
        <v>18563.099999999999</v>
      </c>
      <c r="Z332" s="302"/>
      <c r="AA332" s="133"/>
      <c r="AB332" s="124"/>
      <c r="AC332" s="234"/>
    </row>
    <row r="333" spans="2:29" s="1" customFormat="1" ht="24" hidden="1" customHeight="1" outlineLevel="1" x14ac:dyDescent="0.25">
      <c r="B333" s="436" t="s">
        <v>701</v>
      </c>
      <c r="C333" s="348"/>
      <c r="D333" s="350" t="s">
        <v>18</v>
      </c>
      <c r="E333" s="347" t="s">
        <v>16</v>
      </c>
      <c r="F333" s="347" t="s">
        <v>12</v>
      </c>
      <c r="G333" s="354" t="s">
        <v>255</v>
      </c>
      <c r="H333" s="133"/>
      <c r="I333" s="133"/>
      <c r="J333" s="133"/>
      <c r="K333" s="437"/>
      <c r="L333" s="133"/>
      <c r="M333" s="319"/>
      <c r="N333" s="324"/>
      <c r="O333" s="133"/>
      <c r="P333" s="379">
        <v>19408.2</v>
      </c>
      <c r="Q333" s="390"/>
      <c r="R333" s="380">
        <v>17379.5</v>
      </c>
      <c r="S333" s="133"/>
      <c r="T333" s="133"/>
      <c r="U333" s="379">
        <v>19408.2</v>
      </c>
      <c r="V333" s="319"/>
      <c r="W333" s="133"/>
      <c r="X333" s="133"/>
      <c r="Y333" s="379">
        <v>19408.2</v>
      </c>
      <c r="Z333" s="302"/>
      <c r="AA333" s="133"/>
      <c r="AB333" s="124"/>
      <c r="AC333" s="234"/>
    </row>
    <row r="334" spans="2:29" s="1" customFormat="1" ht="61.5" hidden="1" customHeight="1" outlineLevel="1" x14ac:dyDescent="0.25">
      <c r="B334" s="348" t="s">
        <v>358</v>
      </c>
      <c r="C334" s="348"/>
      <c r="D334" s="350" t="s">
        <v>18</v>
      </c>
      <c r="E334" s="347" t="s">
        <v>16</v>
      </c>
      <c r="F334" s="347" t="s">
        <v>15</v>
      </c>
      <c r="G334" s="354" t="s">
        <v>319</v>
      </c>
      <c r="H334" s="302"/>
      <c r="I334" s="302"/>
      <c r="J334" s="302"/>
      <c r="K334" s="437"/>
      <c r="L334" s="133"/>
      <c r="M334" s="319">
        <f>SUM(N334:O334)</f>
        <v>3994.3</v>
      </c>
      <c r="N334" s="324"/>
      <c r="O334" s="133">
        <f>SUM(O335:O342)</f>
        <v>3994.3</v>
      </c>
      <c r="P334" s="134"/>
      <c r="Q334" s="319"/>
      <c r="R334" s="325"/>
      <c r="S334" s="133"/>
      <c r="T334" s="133"/>
      <c r="U334" s="134"/>
      <c r="V334" s="319"/>
      <c r="W334" s="133"/>
      <c r="X334" s="133"/>
      <c r="Y334" s="134"/>
      <c r="Z334" s="302"/>
      <c r="AA334" s="133"/>
      <c r="AB334" s="124"/>
      <c r="AC334" s="234"/>
    </row>
    <row r="335" spans="2:29" s="1" customFormat="1" ht="20.25" hidden="1" customHeight="1" outlineLevel="1" x14ac:dyDescent="0.25">
      <c r="B335" s="436" t="s">
        <v>101</v>
      </c>
      <c r="C335" s="348"/>
      <c r="D335" s="350" t="s">
        <v>18</v>
      </c>
      <c r="E335" s="347" t="s">
        <v>16</v>
      </c>
      <c r="F335" s="347" t="s">
        <v>15</v>
      </c>
      <c r="G335" s="354" t="s">
        <v>319</v>
      </c>
      <c r="H335" s="302"/>
      <c r="I335" s="302"/>
      <c r="J335" s="302"/>
      <c r="K335" s="437"/>
      <c r="L335" s="133"/>
      <c r="M335" s="319">
        <f t="shared" si="85"/>
        <v>230</v>
      </c>
      <c r="N335" s="324"/>
      <c r="O335" s="133">
        <v>230</v>
      </c>
      <c r="P335" s="134"/>
      <c r="Q335" s="319"/>
      <c r="R335" s="325"/>
      <c r="S335" s="133"/>
      <c r="T335" s="133"/>
      <c r="U335" s="134"/>
      <c r="V335" s="319"/>
      <c r="W335" s="133"/>
      <c r="X335" s="133"/>
      <c r="Y335" s="134"/>
      <c r="Z335" s="302"/>
      <c r="AA335" s="133"/>
      <c r="AB335" s="124"/>
      <c r="AC335" s="234"/>
    </row>
    <row r="336" spans="2:29" s="1" customFormat="1" ht="20.25" hidden="1" customHeight="1" outlineLevel="1" x14ac:dyDescent="0.25">
      <c r="B336" s="436" t="s">
        <v>102</v>
      </c>
      <c r="C336" s="348"/>
      <c r="D336" s="350" t="s">
        <v>18</v>
      </c>
      <c r="E336" s="347" t="s">
        <v>16</v>
      </c>
      <c r="F336" s="347" t="s">
        <v>15</v>
      </c>
      <c r="G336" s="354" t="s">
        <v>319</v>
      </c>
      <c r="H336" s="302"/>
      <c r="I336" s="302"/>
      <c r="J336" s="302"/>
      <c r="K336" s="437"/>
      <c r="L336" s="133"/>
      <c r="M336" s="319">
        <f t="shared" si="85"/>
        <v>0</v>
      </c>
      <c r="N336" s="324"/>
      <c r="O336" s="133"/>
      <c r="P336" s="134"/>
      <c r="Q336" s="319"/>
      <c r="R336" s="325"/>
      <c r="S336" s="133"/>
      <c r="T336" s="133"/>
      <c r="U336" s="134"/>
      <c r="V336" s="319"/>
      <c r="W336" s="133"/>
      <c r="X336" s="133"/>
      <c r="Y336" s="134"/>
      <c r="Z336" s="302"/>
      <c r="AA336" s="133"/>
      <c r="AB336" s="124"/>
      <c r="AC336" s="234"/>
    </row>
    <row r="337" spans="1:29" ht="20.25" hidden="1" customHeight="1" outlineLevel="1" x14ac:dyDescent="0.25">
      <c r="B337" s="348" t="s">
        <v>103</v>
      </c>
      <c r="C337" s="348"/>
      <c r="D337" s="350" t="s">
        <v>18</v>
      </c>
      <c r="E337" s="347" t="s">
        <v>16</v>
      </c>
      <c r="F337" s="347" t="s">
        <v>15</v>
      </c>
      <c r="G337" s="354" t="s">
        <v>319</v>
      </c>
      <c r="H337" s="302"/>
      <c r="I337" s="302"/>
      <c r="J337" s="302"/>
      <c r="K337" s="437"/>
      <c r="L337" s="133"/>
      <c r="M337" s="319">
        <f t="shared" si="85"/>
        <v>679</v>
      </c>
      <c r="N337" s="324"/>
      <c r="O337" s="133">
        <v>679</v>
      </c>
      <c r="P337" s="134"/>
      <c r="Q337" s="319"/>
      <c r="R337" s="325"/>
      <c r="S337" s="133"/>
      <c r="T337" s="133"/>
      <c r="U337" s="134"/>
      <c r="V337" s="319"/>
      <c r="W337" s="133"/>
      <c r="X337" s="133"/>
      <c r="Y337" s="134"/>
      <c r="Z337" s="302"/>
      <c r="AA337" s="133"/>
      <c r="AB337" s="124"/>
      <c r="AC337" s="234"/>
    </row>
    <row r="338" spans="1:29" ht="20.25" hidden="1" customHeight="1" outlineLevel="1" x14ac:dyDescent="0.25">
      <c r="B338" s="445" t="s">
        <v>104</v>
      </c>
      <c r="C338" s="348"/>
      <c r="D338" s="350" t="s">
        <v>18</v>
      </c>
      <c r="E338" s="347" t="s">
        <v>16</v>
      </c>
      <c r="F338" s="347" t="s">
        <v>15</v>
      </c>
      <c r="G338" s="354" t="s">
        <v>319</v>
      </c>
      <c r="H338" s="302"/>
      <c r="I338" s="302"/>
      <c r="J338" s="302"/>
      <c r="K338" s="437"/>
      <c r="L338" s="133"/>
      <c r="M338" s="319">
        <f t="shared" si="85"/>
        <v>500</v>
      </c>
      <c r="N338" s="324"/>
      <c r="O338" s="133">
        <v>500</v>
      </c>
      <c r="P338" s="134"/>
      <c r="Q338" s="319"/>
      <c r="R338" s="325"/>
      <c r="S338" s="133"/>
      <c r="T338" s="133"/>
      <c r="U338" s="134"/>
      <c r="V338" s="319"/>
      <c r="W338" s="133"/>
      <c r="X338" s="133"/>
      <c r="Y338" s="134"/>
      <c r="Z338" s="302"/>
      <c r="AA338" s="133"/>
      <c r="AB338" s="124"/>
      <c r="AC338" s="234"/>
    </row>
    <row r="339" spans="1:29" ht="20.25" hidden="1" customHeight="1" outlineLevel="1" x14ac:dyDescent="0.25">
      <c r="B339" s="436" t="s">
        <v>108</v>
      </c>
      <c r="C339" s="348"/>
      <c r="D339" s="350" t="s">
        <v>18</v>
      </c>
      <c r="E339" s="347" t="s">
        <v>16</v>
      </c>
      <c r="F339" s="347" t="s">
        <v>15</v>
      </c>
      <c r="G339" s="354" t="s">
        <v>319</v>
      </c>
      <c r="H339" s="302"/>
      <c r="I339" s="302"/>
      <c r="J339" s="302"/>
      <c r="K339" s="437"/>
      <c r="L339" s="133"/>
      <c r="M339" s="319">
        <f t="shared" si="85"/>
        <v>600</v>
      </c>
      <c r="N339" s="324"/>
      <c r="O339" s="133">
        <v>600</v>
      </c>
      <c r="P339" s="134"/>
      <c r="Q339" s="319"/>
      <c r="R339" s="325"/>
      <c r="S339" s="133"/>
      <c r="T339" s="133"/>
      <c r="U339" s="134"/>
      <c r="V339" s="319"/>
      <c r="W339" s="133"/>
      <c r="X339" s="133"/>
      <c r="Y339" s="134"/>
      <c r="Z339" s="302"/>
      <c r="AA339" s="133"/>
      <c r="AB339" s="124"/>
      <c r="AC339" s="234"/>
    </row>
    <row r="340" spans="1:29" ht="20.25" hidden="1" customHeight="1" outlineLevel="1" x14ac:dyDescent="0.25">
      <c r="B340" s="436" t="s">
        <v>109</v>
      </c>
      <c r="C340" s="348"/>
      <c r="D340" s="350" t="s">
        <v>18</v>
      </c>
      <c r="E340" s="347" t="s">
        <v>16</v>
      </c>
      <c r="F340" s="347" t="s">
        <v>15</v>
      </c>
      <c r="G340" s="354" t="s">
        <v>319</v>
      </c>
      <c r="H340" s="302"/>
      <c r="I340" s="302"/>
      <c r="J340" s="302"/>
      <c r="K340" s="437"/>
      <c r="L340" s="133"/>
      <c r="M340" s="319">
        <f t="shared" si="85"/>
        <v>1399</v>
      </c>
      <c r="N340" s="324"/>
      <c r="O340" s="133">
        <v>1399</v>
      </c>
      <c r="P340" s="134"/>
      <c r="Q340" s="319"/>
      <c r="R340" s="325"/>
      <c r="S340" s="133"/>
      <c r="T340" s="133"/>
      <c r="U340" s="134"/>
      <c r="V340" s="319"/>
      <c r="W340" s="133"/>
      <c r="X340" s="133"/>
      <c r="Y340" s="134"/>
      <c r="Z340" s="302"/>
      <c r="AA340" s="133"/>
      <c r="AB340" s="124"/>
      <c r="AC340" s="234"/>
    </row>
    <row r="341" spans="1:29" ht="20.25" hidden="1" customHeight="1" outlineLevel="1" x14ac:dyDescent="0.25">
      <c r="B341" s="436" t="s">
        <v>110</v>
      </c>
      <c r="C341" s="348"/>
      <c r="D341" s="350" t="s">
        <v>18</v>
      </c>
      <c r="E341" s="347" t="s">
        <v>16</v>
      </c>
      <c r="F341" s="347" t="s">
        <v>15</v>
      </c>
      <c r="G341" s="354" t="s">
        <v>319</v>
      </c>
      <c r="H341" s="302"/>
      <c r="I341" s="302"/>
      <c r="J341" s="302"/>
      <c r="K341" s="437"/>
      <c r="L341" s="133"/>
      <c r="M341" s="319">
        <f t="shared" si="85"/>
        <v>586.29999999999995</v>
      </c>
      <c r="N341" s="324"/>
      <c r="O341" s="133">
        <v>586.29999999999995</v>
      </c>
      <c r="P341" s="134"/>
      <c r="Q341" s="319"/>
      <c r="R341" s="325"/>
      <c r="S341" s="133"/>
      <c r="T341" s="133"/>
      <c r="U341" s="134"/>
      <c r="V341" s="319"/>
      <c r="W341" s="133"/>
      <c r="X341" s="133"/>
      <c r="Y341" s="134"/>
      <c r="Z341" s="302"/>
      <c r="AA341" s="133"/>
      <c r="AB341" s="124"/>
      <c r="AC341" s="234"/>
    </row>
    <row r="342" spans="1:29" ht="20.25" hidden="1" customHeight="1" outlineLevel="1" x14ac:dyDescent="0.25">
      <c r="B342" s="436" t="s">
        <v>111</v>
      </c>
      <c r="C342" s="348"/>
      <c r="D342" s="350" t="s">
        <v>18</v>
      </c>
      <c r="E342" s="347" t="s">
        <v>16</v>
      </c>
      <c r="F342" s="347" t="s">
        <v>15</v>
      </c>
      <c r="G342" s="354" t="s">
        <v>319</v>
      </c>
      <c r="H342" s="302"/>
      <c r="I342" s="302"/>
      <c r="J342" s="302"/>
      <c r="K342" s="437"/>
      <c r="L342" s="133"/>
      <c r="M342" s="319">
        <f t="shared" si="85"/>
        <v>0</v>
      </c>
      <c r="N342" s="324"/>
      <c r="O342" s="133"/>
      <c r="P342" s="134"/>
      <c r="Q342" s="319"/>
      <c r="R342" s="325"/>
      <c r="S342" s="133"/>
      <c r="T342" s="133"/>
      <c r="U342" s="134"/>
      <c r="V342" s="319"/>
      <c r="W342" s="133"/>
      <c r="X342" s="133"/>
      <c r="Y342" s="134"/>
      <c r="Z342" s="302"/>
      <c r="AA342" s="133"/>
      <c r="AB342" s="124"/>
      <c r="AC342" s="234"/>
    </row>
    <row r="343" spans="1:29" ht="45" hidden="1" customHeight="1" x14ac:dyDescent="0.25">
      <c r="A343" s="34">
        <v>540</v>
      </c>
      <c r="B343" s="353" t="s">
        <v>269</v>
      </c>
      <c r="C343" s="348"/>
      <c r="D343" s="350" t="s">
        <v>18</v>
      </c>
      <c r="E343" s="347" t="s">
        <v>16</v>
      </c>
      <c r="F343" s="347" t="s">
        <v>15</v>
      </c>
      <c r="G343" s="354" t="s">
        <v>252</v>
      </c>
      <c r="H343" s="252"/>
      <c r="I343" s="252"/>
      <c r="J343" s="252">
        <f>J344+J345+J346+J347+J351+J352+J353+J354</f>
        <v>0</v>
      </c>
      <c r="K343" s="252">
        <f>SUM(K344+K345+K346+K347+K351+K352+K353+K354)</f>
        <v>0</v>
      </c>
      <c r="L343" s="252">
        <f>SUM(L344+L345+L346+L347+L351+L352+L353+L354)</f>
        <v>0</v>
      </c>
      <c r="M343" s="253">
        <f>SUM(M344+M345+M346+M347+M351+M352+M353+M354)</f>
        <v>982</v>
      </c>
      <c r="N343" s="252">
        <f t="shared" ref="N343:AB343" si="86">SUM(N344+N345+N346+N347+N351+N352+N353+N354)</f>
        <v>0</v>
      </c>
      <c r="O343" s="252">
        <f t="shared" si="86"/>
        <v>982</v>
      </c>
      <c r="P343" s="250">
        <f>P344+P345+P346+P347+P351+P352+P353+P354</f>
        <v>0</v>
      </c>
      <c r="Q343" s="253">
        <f t="shared" si="86"/>
        <v>0</v>
      </c>
      <c r="R343" s="251"/>
      <c r="S343" s="252">
        <f>SUM(S344+S345+S346+S347+S351+S352+S353+S354)</f>
        <v>0</v>
      </c>
      <c r="T343" s="252">
        <f>SUM(T344+T345+T346+T347+T351+T352+T353+T354)</f>
        <v>0</v>
      </c>
      <c r="U343" s="250">
        <f>U344+U345+U346+U347+U351+U352+U353+U354</f>
        <v>0</v>
      </c>
      <c r="V343" s="253">
        <f t="shared" si="86"/>
        <v>0</v>
      </c>
      <c r="W343" s="252">
        <f t="shared" si="86"/>
        <v>0</v>
      </c>
      <c r="X343" s="252">
        <f t="shared" si="86"/>
        <v>0</v>
      </c>
      <c r="Y343" s="250">
        <f t="shared" si="86"/>
        <v>0</v>
      </c>
      <c r="Z343" s="252">
        <f t="shared" si="86"/>
        <v>0</v>
      </c>
      <c r="AA343" s="252">
        <f t="shared" si="86"/>
        <v>0</v>
      </c>
      <c r="AB343" s="214">
        <f t="shared" si="86"/>
        <v>0</v>
      </c>
      <c r="AC343" s="234"/>
    </row>
    <row r="344" spans="1:29" ht="20.25" hidden="1" customHeight="1" outlineLevel="1" x14ac:dyDescent="0.25">
      <c r="B344" s="436" t="s">
        <v>101</v>
      </c>
      <c r="C344" s="348"/>
      <c r="D344" s="350" t="s">
        <v>18</v>
      </c>
      <c r="E344" s="347" t="s">
        <v>16</v>
      </c>
      <c r="F344" s="347" t="s">
        <v>15</v>
      </c>
      <c r="G344" s="354" t="s">
        <v>252</v>
      </c>
      <c r="H344" s="302"/>
      <c r="I344" s="302"/>
      <c r="J344" s="302"/>
      <c r="K344" s="446"/>
      <c r="L344" s="133"/>
      <c r="M344" s="319">
        <f>SUM(N344:O344)</f>
        <v>90</v>
      </c>
      <c r="N344" s="324"/>
      <c r="O344" s="133">
        <v>90</v>
      </c>
      <c r="P344" s="134"/>
      <c r="Q344" s="319">
        <f>SUM(S344:T344)</f>
        <v>0</v>
      </c>
      <c r="R344" s="325"/>
      <c r="S344" s="447"/>
      <c r="T344" s="133"/>
      <c r="U344" s="134"/>
      <c r="V344" s="319">
        <f>SUM(W344:X344)</f>
        <v>0</v>
      </c>
      <c r="W344" s="447"/>
      <c r="X344" s="133"/>
      <c r="Y344" s="134">
        <f>SUM(Z344:AA344)</f>
        <v>0</v>
      </c>
      <c r="Z344" s="447"/>
      <c r="AA344" s="133"/>
      <c r="AB344" s="124">
        <f>SUM(AC344:AD344)</f>
        <v>0</v>
      </c>
      <c r="AC344" s="234"/>
    </row>
    <row r="345" spans="1:29" ht="20.25" hidden="1" customHeight="1" outlineLevel="1" x14ac:dyDescent="0.25">
      <c r="B345" s="436" t="s">
        <v>102</v>
      </c>
      <c r="C345" s="348"/>
      <c r="D345" s="350" t="s">
        <v>18</v>
      </c>
      <c r="E345" s="347" t="s">
        <v>16</v>
      </c>
      <c r="F345" s="347" t="s">
        <v>15</v>
      </c>
      <c r="G345" s="354" t="s">
        <v>252</v>
      </c>
      <c r="H345" s="302"/>
      <c r="I345" s="302"/>
      <c r="J345" s="302"/>
      <c r="K345" s="446"/>
      <c r="L345" s="133"/>
      <c r="M345" s="319">
        <f t="shared" ref="M345:M354" si="87">SUM(N345:O345)</f>
        <v>150</v>
      </c>
      <c r="N345" s="324"/>
      <c r="O345" s="133">
        <v>150</v>
      </c>
      <c r="P345" s="134"/>
      <c r="Q345" s="319">
        <f>SUM(S345:T345)</f>
        <v>0</v>
      </c>
      <c r="R345" s="325"/>
      <c r="S345" s="447"/>
      <c r="T345" s="133"/>
      <c r="U345" s="134"/>
      <c r="V345" s="319">
        <f>SUM(W345:X345)</f>
        <v>0</v>
      </c>
      <c r="W345" s="447"/>
      <c r="X345" s="133"/>
      <c r="Y345" s="134">
        <f>SUM(Z345:AA345)</f>
        <v>0</v>
      </c>
      <c r="Z345" s="447"/>
      <c r="AA345" s="133"/>
      <c r="AB345" s="124">
        <f>SUM(AC345:AD345)</f>
        <v>0</v>
      </c>
      <c r="AC345" s="234"/>
    </row>
    <row r="346" spans="1:29" ht="20.25" hidden="1" customHeight="1" outlineLevel="1" x14ac:dyDescent="0.25">
      <c r="B346" s="348" t="s">
        <v>103</v>
      </c>
      <c r="C346" s="348"/>
      <c r="D346" s="350" t="s">
        <v>18</v>
      </c>
      <c r="E346" s="347" t="s">
        <v>16</v>
      </c>
      <c r="F346" s="347" t="s">
        <v>15</v>
      </c>
      <c r="G346" s="354" t="s">
        <v>252</v>
      </c>
      <c r="H346" s="302"/>
      <c r="I346" s="302"/>
      <c r="J346" s="302"/>
      <c r="K346" s="446"/>
      <c r="L346" s="133"/>
      <c r="M346" s="319">
        <f t="shared" si="87"/>
        <v>10</v>
      </c>
      <c r="N346" s="324"/>
      <c r="O346" s="133">
        <v>10</v>
      </c>
      <c r="P346" s="134"/>
      <c r="Q346" s="319">
        <f>SUM(S346:T346)</f>
        <v>0</v>
      </c>
      <c r="R346" s="325"/>
      <c r="S346" s="447"/>
      <c r="T346" s="133"/>
      <c r="U346" s="134"/>
      <c r="V346" s="319">
        <f>SUM(W346:X346)</f>
        <v>0</v>
      </c>
      <c r="W346" s="447"/>
      <c r="X346" s="133"/>
      <c r="Y346" s="134">
        <f>SUM(Z346:AA346)</f>
        <v>0</v>
      </c>
      <c r="Z346" s="447"/>
      <c r="AA346" s="133"/>
      <c r="AB346" s="124">
        <f>SUM(AC346:AD346)</f>
        <v>0</v>
      </c>
      <c r="AC346" s="234"/>
    </row>
    <row r="347" spans="1:29" ht="20.25" hidden="1" customHeight="1" outlineLevel="1" x14ac:dyDescent="0.25">
      <c r="B347" s="445" t="s">
        <v>104</v>
      </c>
      <c r="C347" s="369"/>
      <c r="D347" s="350" t="s">
        <v>18</v>
      </c>
      <c r="E347" s="347" t="s">
        <v>16</v>
      </c>
      <c r="F347" s="347" t="s">
        <v>15</v>
      </c>
      <c r="G347" s="354" t="s">
        <v>252</v>
      </c>
      <c r="H347" s="252"/>
      <c r="I347" s="252"/>
      <c r="J347" s="252">
        <f>SUM(J348:J350)</f>
        <v>0</v>
      </c>
      <c r="K347" s="252">
        <f>SUM(K348:K350)</f>
        <v>0</v>
      </c>
      <c r="L347" s="252">
        <f>SUM(L348:L350)</f>
        <v>0</v>
      </c>
      <c r="M347" s="319">
        <f t="shared" si="87"/>
        <v>50</v>
      </c>
      <c r="N347" s="252">
        <f t="shared" ref="N347:AB347" si="88">SUM(N348:N350)</f>
        <v>0</v>
      </c>
      <c r="O347" s="252">
        <v>50</v>
      </c>
      <c r="P347" s="250">
        <f>SUM(P348:P350)</f>
        <v>0</v>
      </c>
      <c r="Q347" s="253">
        <f t="shared" si="88"/>
        <v>0</v>
      </c>
      <c r="R347" s="251"/>
      <c r="S347" s="252">
        <f>SUM(S348:S350)</f>
        <v>0</v>
      </c>
      <c r="T347" s="252">
        <f>SUM(T348:T350)</f>
        <v>0</v>
      </c>
      <c r="U347" s="250">
        <f>SUM(U348:U350)</f>
        <v>0</v>
      </c>
      <c r="V347" s="253">
        <f t="shared" si="88"/>
        <v>0</v>
      </c>
      <c r="W347" s="252">
        <f t="shared" si="88"/>
        <v>0</v>
      </c>
      <c r="X347" s="252">
        <f t="shared" si="88"/>
        <v>0</v>
      </c>
      <c r="Y347" s="250">
        <f t="shared" si="88"/>
        <v>0</v>
      </c>
      <c r="Z347" s="252">
        <f t="shared" si="88"/>
        <v>0</v>
      </c>
      <c r="AA347" s="252">
        <f t="shared" si="88"/>
        <v>0</v>
      </c>
      <c r="AB347" s="214">
        <f t="shared" si="88"/>
        <v>0</v>
      </c>
      <c r="AC347" s="234"/>
    </row>
    <row r="348" spans="1:29" ht="20.25" hidden="1" customHeight="1" outlineLevel="1" x14ac:dyDescent="0.25">
      <c r="B348" s="448" t="s">
        <v>105</v>
      </c>
      <c r="C348" s="449"/>
      <c r="D348" s="350" t="s">
        <v>18</v>
      </c>
      <c r="E348" s="347" t="s">
        <v>16</v>
      </c>
      <c r="F348" s="347" t="s">
        <v>15</v>
      </c>
      <c r="G348" s="354" t="s">
        <v>252</v>
      </c>
      <c r="H348" s="302"/>
      <c r="I348" s="302"/>
      <c r="J348" s="302"/>
      <c r="K348" s="446"/>
      <c r="L348" s="133"/>
      <c r="M348" s="319">
        <f t="shared" si="87"/>
        <v>0</v>
      </c>
      <c r="N348" s="324"/>
      <c r="O348" s="133"/>
      <c r="P348" s="134"/>
      <c r="Q348" s="319">
        <f t="shared" ref="Q348:Q354" si="89">SUM(S348:T348)</f>
        <v>0</v>
      </c>
      <c r="R348" s="325"/>
      <c r="S348" s="447"/>
      <c r="T348" s="133"/>
      <c r="U348" s="134"/>
      <c r="V348" s="319">
        <f t="shared" ref="V348:V354" si="90">SUM(W348:X348)</f>
        <v>0</v>
      </c>
      <c r="W348" s="447"/>
      <c r="X348" s="133"/>
      <c r="Y348" s="134">
        <f t="shared" ref="Y348:Y354" si="91">SUM(Z348:AA348)</f>
        <v>0</v>
      </c>
      <c r="Z348" s="447"/>
      <c r="AA348" s="133"/>
      <c r="AB348" s="124">
        <f t="shared" ref="AB348:AB354" si="92">SUM(AC348:AD348)</f>
        <v>0</v>
      </c>
      <c r="AC348" s="234"/>
    </row>
    <row r="349" spans="1:29" ht="20.25" hidden="1" customHeight="1" outlineLevel="1" x14ac:dyDescent="0.25">
      <c r="B349" s="448" t="s">
        <v>106</v>
      </c>
      <c r="C349" s="449"/>
      <c r="D349" s="350" t="s">
        <v>18</v>
      </c>
      <c r="E349" s="347" t="s">
        <v>16</v>
      </c>
      <c r="F349" s="347" t="s">
        <v>15</v>
      </c>
      <c r="G349" s="354" t="s">
        <v>252</v>
      </c>
      <c r="H349" s="302"/>
      <c r="I349" s="302"/>
      <c r="J349" s="302"/>
      <c r="K349" s="446"/>
      <c r="L349" s="133"/>
      <c r="M349" s="319">
        <f t="shared" si="87"/>
        <v>0</v>
      </c>
      <c r="N349" s="324"/>
      <c r="O349" s="133"/>
      <c r="P349" s="134"/>
      <c r="Q349" s="319">
        <f t="shared" si="89"/>
        <v>0</v>
      </c>
      <c r="R349" s="325"/>
      <c r="S349" s="447"/>
      <c r="T349" s="133"/>
      <c r="U349" s="134"/>
      <c r="V349" s="319">
        <f t="shared" si="90"/>
        <v>0</v>
      </c>
      <c r="W349" s="447"/>
      <c r="X349" s="133"/>
      <c r="Y349" s="134">
        <f t="shared" si="91"/>
        <v>0</v>
      </c>
      <c r="Z349" s="447"/>
      <c r="AA349" s="133"/>
      <c r="AB349" s="124">
        <f t="shared" si="92"/>
        <v>0</v>
      </c>
      <c r="AC349" s="234"/>
    </row>
    <row r="350" spans="1:29" ht="20.25" hidden="1" customHeight="1" outlineLevel="1" x14ac:dyDescent="0.25">
      <c r="B350" s="448" t="s">
        <v>107</v>
      </c>
      <c r="C350" s="449"/>
      <c r="D350" s="350" t="s">
        <v>18</v>
      </c>
      <c r="E350" s="347" t="s">
        <v>16</v>
      </c>
      <c r="F350" s="347" t="s">
        <v>15</v>
      </c>
      <c r="G350" s="354" t="s">
        <v>252</v>
      </c>
      <c r="H350" s="302"/>
      <c r="I350" s="302"/>
      <c r="J350" s="302"/>
      <c r="K350" s="446"/>
      <c r="L350" s="133"/>
      <c r="M350" s="319">
        <f t="shared" si="87"/>
        <v>0</v>
      </c>
      <c r="N350" s="324"/>
      <c r="O350" s="133"/>
      <c r="P350" s="134"/>
      <c r="Q350" s="319">
        <f t="shared" si="89"/>
        <v>0</v>
      </c>
      <c r="R350" s="325"/>
      <c r="S350" s="447"/>
      <c r="T350" s="133"/>
      <c r="U350" s="134"/>
      <c r="V350" s="319">
        <f t="shared" si="90"/>
        <v>0</v>
      </c>
      <c r="W350" s="447"/>
      <c r="X350" s="133"/>
      <c r="Y350" s="134">
        <f t="shared" si="91"/>
        <v>0</v>
      </c>
      <c r="Z350" s="447"/>
      <c r="AA350" s="133"/>
      <c r="AB350" s="124">
        <f t="shared" si="92"/>
        <v>0</v>
      </c>
      <c r="AC350" s="234"/>
    </row>
    <row r="351" spans="1:29" ht="20.25" hidden="1" customHeight="1" outlineLevel="1" x14ac:dyDescent="0.25">
      <c r="B351" s="436" t="s">
        <v>108</v>
      </c>
      <c r="C351" s="348"/>
      <c r="D351" s="350" t="s">
        <v>18</v>
      </c>
      <c r="E351" s="347" t="s">
        <v>16</v>
      </c>
      <c r="F351" s="347" t="s">
        <v>15</v>
      </c>
      <c r="G351" s="354" t="s">
        <v>252</v>
      </c>
      <c r="H351" s="302"/>
      <c r="I351" s="302"/>
      <c r="J351" s="302"/>
      <c r="K351" s="446"/>
      <c r="L351" s="133"/>
      <c r="M351" s="319">
        <f t="shared" si="87"/>
        <v>89</v>
      </c>
      <c r="N351" s="324"/>
      <c r="O351" s="133">
        <v>89</v>
      </c>
      <c r="P351" s="134"/>
      <c r="Q351" s="319">
        <f t="shared" si="89"/>
        <v>0</v>
      </c>
      <c r="R351" s="325"/>
      <c r="S351" s="447"/>
      <c r="T351" s="133"/>
      <c r="U351" s="134"/>
      <c r="V351" s="319">
        <f t="shared" si="90"/>
        <v>0</v>
      </c>
      <c r="W351" s="447"/>
      <c r="X351" s="133"/>
      <c r="Y351" s="134">
        <f t="shared" si="91"/>
        <v>0</v>
      </c>
      <c r="Z351" s="447"/>
      <c r="AA351" s="133"/>
      <c r="AB351" s="124">
        <f t="shared" si="92"/>
        <v>0</v>
      </c>
      <c r="AC351" s="234"/>
    </row>
    <row r="352" spans="1:29" ht="20.25" hidden="1" customHeight="1" outlineLevel="1" x14ac:dyDescent="0.25">
      <c r="B352" s="436" t="s">
        <v>109</v>
      </c>
      <c r="C352" s="348"/>
      <c r="D352" s="350" t="s">
        <v>18</v>
      </c>
      <c r="E352" s="347" t="s">
        <v>16</v>
      </c>
      <c r="F352" s="347" t="s">
        <v>15</v>
      </c>
      <c r="G352" s="354" t="s">
        <v>252</v>
      </c>
      <c r="H352" s="302"/>
      <c r="I352" s="302"/>
      <c r="J352" s="302"/>
      <c r="K352" s="446"/>
      <c r="L352" s="133"/>
      <c r="M352" s="319">
        <f t="shared" si="87"/>
        <v>10</v>
      </c>
      <c r="N352" s="324"/>
      <c r="O352" s="133">
        <v>10</v>
      </c>
      <c r="P352" s="134"/>
      <c r="Q352" s="319">
        <f t="shared" si="89"/>
        <v>0</v>
      </c>
      <c r="R352" s="325"/>
      <c r="S352" s="447"/>
      <c r="T352" s="133"/>
      <c r="U352" s="134"/>
      <c r="V352" s="319">
        <f t="shared" si="90"/>
        <v>0</v>
      </c>
      <c r="W352" s="447"/>
      <c r="X352" s="133"/>
      <c r="Y352" s="134">
        <f t="shared" si="91"/>
        <v>0</v>
      </c>
      <c r="Z352" s="447"/>
      <c r="AA352" s="133"/>
      <c r="AB352" s="124">
        <f t="shared" si="92"/>
        <v>0</v>
      </c>
      <c r="AC352" s="234"/>
    </row>
    <row r="353" spans="2:30" s="1" customFormat="1" ht="1.5" hidden="1" customHeight="1" outlineLevel="1" x14ac:dyDescent="0.25">
      <c r="B353" s="436" t="s">
        <v>110</v>
      </c>
      <c r="C353" s="348"/>
      <c r="D353" s="350" t="s">
        <v>18</v>
      </c>
      <c r="E353" s="347" t="s">
        <v>16</v>
      </c>
      <c r="F353" s="347" t="s">
        <v>15</v>
      </c>
      <c r="G353" s="354" t="s">
        <v>252</v>
      </c>
      <c r="H353" s="302"/>
      <c r="I353" s="302"/>
      <c r="J353" s="302"/>
      <c r="K353" s="446"/>
      <c r="L353" s="133"/>
      <c r="M353" s="319">
        <f t="shared" si="87"/>
        <v>45</v>
      </c>
      <c r="N353" s="324"/>
      <c r="O353" s="133">
        <v>45</v>
      </c>
      <c r="P353" s="134"/>
      <c r="Q353" s="319">
        <f t="shared" si="89"/>
        <v>0</v>
      </c>
      <c r="R353" s="325"/>
      <c r="S353" s="447"/>
      <c r="T353" s="133"/>
      <c r="U353" s="134"/>
      <c r="V353" s="319">
        <f t="shared" si="90"/>
        <v>0</v>
      </c>
      <c r="W353" s="447"/>
      <c r="X353" s="133"/>
      <c r="Y353" s="134">
        <f t="shared" si="91"/>
        <v>0</v>
      </c>
      <c r="Z353" s="447"/>
      <c r="AA353" s="133"/>
      <c r="AB353" s="124">
        <f t="shared" si="92"/>
        <v>0</v>
      </c>
      <c r="AC353" s="234"/>
    </row>
    <row r="354" spans="2:30" s="1" customFormat="1" ht="20.25" hidden="1" customHeight="1" outlineLevel="1" x14ac:dyDescent="0.25">
      <c r="B354" s="436" t="s">
        <v>111</v>
      </c>
      <c r="C354" s="348"/>
      <c r="D354" s="350" t="s">
        <v>18</v>
      </c>
      <c r="E354" s="347" t="s">
        <v>16</v>
      </c>
      <c r="F354" s="347" t="s">
        <v>15</v>
      </c>
      <c r="G354" s="354" t="s">
        <v>252</v>
      </c>
      <c r="H354" s="302"/>
      <c r="I354" s="302"/>
      <c r="J354" s="302"/>
      <c r="K354" s="446"/>
      <c r="L354" s="133"/>
      <c r="M354" s="319">
        <f t="shared" si="87"/>
        <v>538</v>
      </c>
      <c r="N354" s="324"/>
      <c r="O354" s="133">
        <v>538</v>
      </c>
      <c r="P354" s="134"/>
      <c r="Q354" s="319">
        <f t="shared" si="89"/>
        <v>0</v>
      </c>
      <c r="R354" s="325"/>
      <c r="S354" s="447"/>
      <c r="T354" s="133"/>
      <c r="U354" s="134"/>
      <c r="V354" s="319">
        <f t="shared" si="90"/>
        <v>0</v>
      </c>
      <c r="W354" s="447"/>
      <c r="X354" s="133"/>
      <c r="Y354" s="134">
        <f t="shared" si="91"/>
        <v>0</v>
      </c>
      <c r="Z354" s="447"/>
      <c r="AA354" s="133"/>
      <c r="AB354" s="124">
        <f t="shared" si="92"/>
        <v>0</v>
      </c>
      <c r="AC354" s="234"/>
    </row>
    <row r="355" spans="2:30" s="1" customFormat="1" ht="20.25" hidden="1" customHeight="1" outlineLevel="1" x14ac:dyDescent="0.25">
      <c r="B355" s="436" t="s">
        <v>702</v>
      </c>
      <c r="C355" s="348"/>
      <c r="D355" s="350" t="s">
        <v>18</v>
      </c>
      <c r="E355" s="347" t="s">
        <v>16</v>
      </c>
      <c r="F355" s="347" t="s">
        <v>12</v>
      </c>
      <c r="G355" s="354" t="s">
        <v>255</v>
      </c>
      <c r="H355" s="302"/>
      <c r="I355" s="302"/>
      <c r="J355" s="302"/>
      <c r="K355" s="446"/>
      <c r="L355" s="133"/>
      <c r="M355" s="319"/>
      <c r="N355" s="324"/>
      <c r="O355" s="133"/>
      <c r="P355" s="379">
        <v>8389.1</v>
      </c>
      <c r="Q355" s="319"/>
      <c r="R355" s="380">
        <v>6367.5</v>
      </c>
      <c r="S355" s="447"/>
      <c r="T355" s="133"/>
      <c r="U355" s="379">
        <v>8389.1</v>
      </c>
      <c r="V355" s="390"/>
      <c r="W355" s="447"/>
      <c r="X355" s="133"/>
      <c r="Y355" s="379">
        <v>8389.1</v>
      </c>
      <c r="Z355" s="447"/>
      <c r="AA355" s="133"/>
      <c r="AB355" s="124"/>
      <c r="AC355" s="234"/>
    </row>
    <row r="356" spans="2:30" s="1" customFormat="1" ht="69.75" hidden="1" customHeight="1" x14ac:dyDescent="0.25">
      <c r="B356" s="353" t="s">
        <v>273</v>
      </c>
      <c r="C356" s="348"/>
      <c r="D356" s="350" t="s">
        <v>18</v>
      </c>
      <c r="E356" s="347" t="s">
        <v>16</v>
      </c>
      <c r="F356" s="347" t="s">
        <v>15</v>
      </c>
      <c r="G356" s="354" t="s">
        <v>255</v>
      </c>
      <c r="H356" s="252">
        <f>SUM(H357+H358+H359+H360+H364+H365+H366+H367)</f>
        <v>83513.799999999988</v>
      </c>
      <c r="I356" s="252">
        <f>SUM(I357+I358+I359+I360+I364+I365+I366+I367)</f>
        <v>0</v>
      </c>
      <c r="J356" s="252">
        <v>96354.6</v>
      </c>
      <c r="K356" s="252">
        <f>SUM(K357+K358+K359+K360+K364+K365+K366+K367)</f>
        <v>79317.899999999994</v>
      </c>
      <c r="L356" s="252">
        <f>SUM(L357+L358+L359+L360+L364+L365+L366+L367)</f>
        <v>0</v>
      </c>
      <c r="M356" s="253">
        <f>SUM(M357+M358+M359+M360+M364+M365+M366+M367)</f>
        <v>83266.700000000012</v>
      </c>
      <c r="N356" s="252">
        <f>SUM(N357+N358+N359+N360+N364+N365+N366+N367)</f>
        <v>83266.700000000012</v>
      </c>
      <c r="O356" s="252">
        <f t="shared" ref="O356:AB356" si="93">SUM(O357+O358+O359+O360+O364+O365+O366+O367)</f>
        <v>0</v>
      </c>
      <c r="P356" s="250">
        <f t="shared" ref="P356:U356" si="94">SUM(P357+P358+P359+P360+P364+P365+P366+P367)</f>
        <v>133061.9</v>
      </c>
      <c r="Q356" s="250">
        <f t="shared" si="94"/>
        <v>0</v>
      </c>
      <c r="R356" s="251">
        <f t="shared" si="94"/>
        <v>116601.1</v>
      </c>
      <c r="S356" s="252">
        <f t="shared" si="94"/>
        <v>0</v>
      </c>
      <c r="T356" s="252">
        <f t="shared" si="94"/>
        <v>0</v>
      </c>
      <c r="U356" s="250">
        <f t="shared" si="94"/>
        <v>133061.9</v>
      </c>
      <c r="V356" s="253">
        <f t="shared" si="93"/>
        <v>0</v>
      </c>
      <c r="W356" s="252">
        <f t="shared" si="93"/>
        <v>0</v>
      </c>
      <c r="X356" s="252">
        <f t="shared" si="93"/>
        <v>0</v>
      </c>
      <c r="Y356" s="250">
        <f t="shared" si="93"/>
        <v>133061.9</v>
      </c>
      <c r="Z356" s="252">
        <f t="shared" si="93"/>
        <v>0</v>
      </c>
      <c r="AA356" s="252">
        <f t="shared" si="93"/>
        <v>0</v>
      </c>
      <c r="AB356" s="214">
        <f t="shared" si="93"/>
        <v>0</v>
      </c>
      <c r="AC356" s="234"/>
    </row>
    <row r="357" spans="2:30" s="1" customFormat="1" ht="20.25" hidden="1" customHeight="1" outlineLevel="1" x14ac:dyDescent="0.25">
      <c r="B357" s="436" t="s">
        <v>101</v>
      </c>
      <c r="C357" s="348"/>
      <c r="D357" s="350" t="s">
        <v>18</v>
      </c>
      <c r="E357" s="347" t="s">
        <v>16</v>
      </c>
      <c r="F357" s="347" t="s">
        <v>15</v>
      </c>
      <c r="G357" s="354" t="s">
        <v>255</v>
      </c>
      <c r="H357" s="133">
        <v>15484.4</v>
      </c>
      <c r="I357" s="133"/>
      <c r="J357" s="133"/>
      <c r="K357" s="324">
        <v>13396.1</v>
      </c>
      <c r="L357" s="133"/>
      <c r="M357" s="319">
        <f t="shared" si="85"/>
        <v>14219.5</v>
      </c>
      <c r="N357" s="324">
        <v>14219.5</v>
      </c>
      <c r="O357" s="133"/>
      <c r="P357" s="379">
        <v>21488.400000000001</v>
      </c>
      <c r="Q357" s="390"/>
      <c r="R357" s="380">
        <v>19633</v>
      </c>
      <c r="S357" s="133"/>
      <c r="T357" s="133"/>
      <c r="U357" s="379">
        <v>21488.400000000001</v>
      </c>
      <c r="V357" s="319"/>
      <c r="W357" s="133"/>
      <c r="X357" s="133"/>
      <c r="Y357" s="379">
        <v>21488.400000000001</v>
      </c>
      <c r="Z357" s="302"/>
      <c r="AA357" s="133"/>
      <c r="AB357" s="124"/>
      <c r="AC357" s="234"/>
    </row>
    <row r="358" spans="2:30" s="1" customFormat="1" ht="20.25" hidden="1" customHeight="1" outlineLevel="1" x14ac:dyDescent="0.25">
      <c r="B358" s="436" t="s">
        <v>102</v>
      </c>
      <c r="C358" s="348"/>
      <c r="D358" s="350" t="s">
        <v>18</v>
      </c>
      <c r="E358" s="347" t="s">
        <v>16</v>
      </c>
      <c r="F358" s="347" t="s">
        <v>15</v>
      </c>
      <c r="G358" s="354" t="s">
        <v>255</v>
      </c>
      <c r="H358" s="133">
        <v>6522.8</v>
      </c>
      <c r="I358" s="133"/>
      <c r="J358" s="133"/>
      <c r="K358" s="324">
        <v>6534.6</v>
      </c>
      <c r="L358" s="133"/>
      <c r="M358" s="319">
        <f t="shared" si="85"/>
        <v>6612.7</v>
      </c>
      <c r="N358" s="324">
        <v>6612.7</v>
      </c>
      <c r="O358" s="133"/>
      <c r="P358" s="379">
        <v>10143.299999999999</v>
      </c>
      <c r="Q358" s="390"/>
      <c r="R358" s="380">
        <v>9033.2000000000007</v>
      </c>
      <c r="S358" s="133"/>
      <c r="T358" s="133"/>
      <c r="U358" s="379">
        <v>10143.299999999999</v>
      </c>
      <c r="V358" s="319"/>
      <c r="W358" s="133"/>
      <c r="X358" s="133"/>
      <c r="Y358" s="379">
        <v>10143.299999999999</v>
      </c>
      <c r="Z358" s="302"/>
      <c r="AA358" s="133"/>
      <c r="AB358" s="124"/>
      <c r="AC358" s="234"/>
    </row>
    <row r="359" spans="2:30" s="1" customFormat="1" ht="20.25" hidden="1" customHeight="1" outlineLevel="1" x14ac:dyDescent="0.25">
      <c r="B359" s="348" t="s">
        <v>103</v>
      </c>
      <c r="C359" s="348"/>
      <c r="D359" s="350" t="s">
        <v>18</v>
      </c>
      <c r="E359" s="347" t="s">
        <v>16</v>
      </c>
      <c r="F359" s="347" t="s">
        <v>15</v>
      </c>
      <c r="G359" s="354" t="s">
        <v>255</v>
      </c>
      <c r="H359" s="133">
        <v>6524.8</v>
      </c>
      <c r="I359" s="133"/>
      <c r="J359" s="133"/>
      <c r="K359" s="324">
        <v>6188</v>
      </c>
      <c r="L359" s="133"/>
      <c r="M359" s="319">
        <f t="shared" si="85"/>
        <v>6188</v>
      </c>
      <c r="N359" s="324">
        <v>6188</v>
      </c>
      <c r="O359" s="133"/>
      <c r="P359" s="379">
        <v>11666.5</v>
      </c>
      <c r="Q359" s="390"/>
      <c r="R359" s="380">
        <v>8991.2000000000007</v>
      </c>
      <c r="S359" s="133"/>
      <c r="T359" s="133"/>
      <c r="U359" s="379">
        <v>11666.5</v>
      </c>
      <c r="V359" s="319"/>
      <c r="W359" s="133"/>
      <c r="X359" s="133"/>
      <c r="Y359" s="379">
        <v>11666.5</v>
      </c>
      <c r="Z359" s="302"/>
      <c r="AA359" s="133"/>
      <c r="AB359" s="124"/>
      <c r="AC359" s="234"/>
    </row>
    <row r="360" spans="2:30" s="1" customFormat="1" ht="20.25" hidden="1" customHeight="1" outlineLevel="1" x14ac:dyDescent="0.25">
      <c r="B360" s="445" t="s">
        <v>104</v>
      </c>
      <c r="C360" s="369"/>
      <c r="D360" s="350" t="s">
        <v>18</v>
      </c>
      <c r="E360" s="347" t="s">
        <v>16</v>
      </c>
      <c r="F360" s="347" t="s">
        <v>15</v>
      </c>
      <c r="G360" s="354" t="s">
        <v>255</v>
      </c>
      <c r="H360" s="450">
        <f>SUM(H361:H363)</f>
        <v>21469.300000000003</v>
      </c>
      <c r="I360" s="450"/>
      <c r="J360" s="450"/>
      <c r="K360" s="252">
        <f>SUM(K361:K363)</f>
        <v>20689</v>
      </c>
      <c r="L360" s="252">
        <f>SUM(L361:L363)</f>
        <v>0</v>
      </c>
      <c r="M360" s="253">
        <f>SUM(M361:M363)</f>
        <v>22439.7</v>
      </c>
      <c r="N360" s="252">
        <f t="shared" ref="N360:AB360" si="95">SUM(N361:N363)</f>
        <v>22439.7</v>
      </c>
      <c r="O360" s="252">
        <f t="shared" si="95"/>
        <v>0</v>
      </c>
      <c r="P360" s="451">
        <f t="shared" si="95"/>
        <v>28401.399999999998</v>
      </c>
      <c r="Q360" s="452">
        <f t="shared" si="95"/>
        <v>0</v>
      </c>
      <c r="R360" s="453">
        <f>SUM(R361:R363)</f>
        <v>24205.7</v>
      </c>
      <c r="S360" s="252">
        <f t="shared" si="95"/>
        <v>0</v>
      </c>
      <c r="T360" s="252">
        <f t="shared" si="95"/>
        <v>0</v>
      </c>
      <c r="U360" s="451">
        <f>SUM(U361:U363)</f>
        <v>28401.399999999998</v>
      </c>
      <c r="V360" s="253">
        <f t="shared" si="95"/>
        <v>0</v>
      </c>
      <c r="W360" s="252">
        <f t="shared" si="95"/>
        <v>0</v>
      </c>
      <c r="X360" s="252">
        <f t="shared" si="95"/>
        <v>0</v>
      </c>
      <c r="Y360" s="451">
        <f>SUM(Y361:Y363)</f>
        <v>28401.399999999998</v>
      </c>
      <c r="Z360" s="252">
        <f>SUM(Z361:Z363)</f>
        <v>0</v>
      </c>
      <c r="AA360" s="252">
        <f t="shared" si="95"/>
        <v>0</v>
      </c>
      <c r="AB360" s="214">
        <f t="shared" si="95"/>
        <v>0</v>
      </c>
      <c r="AC360" s="234"/>
    </row>
    <row r="361" spans="2:30" s="1" customFormat="1" ht="20.25" hidden="1" customHeight="1" outlineLevel="1" x14ac:dyDescent="0.25">
      <c r="B361" s="448" t="s">
        <v>105</v>
      </c>
      <c r="C361" s="449"/>
      <c r="D361" s="350" t="s">
        <v>18</v>
      </c>
      <c r="E361" s="347" t="s">
        <v>16</v>
      </c>
      <c r="F361" s="347" t="s">
        <v>15</v>
      </c>
      <c r="G361" s="354" t="s">
        <v>255</v>
      </c>
      <c r="H361" s="133">
        <v>7803.2</v>
      </c>
      <c r="I361" s="133"/>
      <c r="J361" s="450"/>
      <c r="K361" s="382">
        <v>8946.2000000000007</v>
      </c>
      <c r="L361" s="450"/>
      <c r="M361" s="319">
        <f t="shared" si="85"/>
        <v>8637.1</v>
      </c>
      <c r="N361" s="382">
        <v>8637.1</v>
      </c>
      <c r="O361" s="450"/>
      <c r="P361" s="451">
        <v>8979.7999999999993</v>
      </c>
      <c r="Q361" s="390"/>
      <c r="R361" s="380">
        <v>8366.5</v>
      </c>
      <c r="S361" s="450"/>
      <c r="T361" s="450"/>
      <c r="U361" s="451">
        <v>8979.7999999999993</v>
      </c>
      <c r="V361" s="319"/>
      <c r="W361" s="450"/>
      <c r="X361" s="450"/>
      <c r="Y361" s="379">
        <v>8979.7999999999993</v>
      </c>
      <c r="Z361" s="252"/>
      <c r="AA361" s="450"/>
      <c r="AB361" s="124"/>
      <c r="AC361" s="234"/>
      <c r="AD361" s="6"/>
    </row>
    <row r="362" spans="2:30" s="1" customFormat="1" ht="20.25" hidden="1" customHeight="1" outlineLevel="1" x14ac:dyDescent="0.25">
      <c r="B362" s="448" t="s">
        <v>538</v>
      </c>
      <c r="C362" s="449"/>
      <c r="D362" s="350" t="s">
        <v>18</v>
      </c>
      <c r="E362" s="347" t="s">
        <v>16</v>
      </c>
      <c r="F362" s="347" t="s">
        <v>15</v>
      </c>
      <c r="G362" s="354" t="s">
        <v>255</v>
      </c>
      <c r="H362" s="133">
        <v>892.5</v>
      </c>
      <c r="I362" s="133"/>
      <c r="J362" s="450"/>
      <c r="K362" s="382">
        <v>377.8</v>
      </c>
      <c r="L362" s="450"/>
      <c r="M362" s="319">
        <f t="shared" si="85"/>
        <v>0</v>
      </c>
      <c r="N362" s="382">
        <v>0</v>
      </c>
      <c r="O362" s="450"/>
      <c r="P362" s="451">
        <v>1656.3</v>
      </c>
      <c r="Q362" s="390"/>
      <c r="R362" s="380">
        <v>962</v>
      </c>
      <c r="S362" s="450"/>
      <c r="T362" s="450"/>
      <c r="U362" s="451">
        <v>1656.3</v>
      </c>
      <c r="V362" s="319"/>
      <c r="W362" s="450"/>
      <c r="X362" s="450"/>
      <c r="Y362" s="379">
        <v>1656.3</v>
      </c>
      <c r="Z362" s="252"/>
      <c r="AA362" s="450"/>
      <c r="AB362" s="124"/>
      <c r="AC362" s="234"/>
    </row>
    <row r="363" spans="2:30" s="1" customFormat="1" ht="20.25" hidden="1" customHeight="1" outlineLevel="1" x14ac:dyDescent="0.25">
      <c r="B363" s="448" t="s">
        <v>107</v>
      </c>
      <c r="C363" s="449"/>
      <c r="D363" s="350" t="s">
        <v>18</v>
      </c>
      <c r="E363" s="347" t="s">
        <v>16</v>
      </c>
      <c r="F363" s="347" t="s">
        <v>15</v>
      </c>
      <c r="G363" s="354" t="s">
        <v>255</v>
      </c>
      <c r="H363" s="133">
        <v>12773.6</v>
      </c>
      <c r="I363" s="133"/>
      <c r="J363" s="450"/>
      <c r="K363" s="382">
        <v>11365</v>
      </c>
      <c r="L363" s="450"/>
      <c r="M363" s="319">
        <f t="shared" si="85"/>
        <v>13802.6</v>
      </c>
      <c r="N363" s="382">
        <v>13802.6</v>
      </c>
      <c r="O363" s="450"/>
      <c r="P363" s="451">
        <v>17765.3</v>
      </c>
      <c r="Q363" s="390"/>
      <c r="R363" s="380">
        <v>14877.2</v>
      </c>
      <c r="S363" s="450"/>
      <c r="T363" s="450"/>
      <c r="U363" s="451">
        <v>17765.3</v>
      </c>
      <c r="V363" s="319"/>
      <c r="W363" s="450"/>
      <c r="X363" s="450"/>
      <c r="Y363" s="379">
        <v>17765.3</v>
      </c>
      <c r="Z363" s="252"/>
      <c r="AA363" s="450"/>
      <c r="AB363" s="124"/>
      <c r="AC363" s="234"/>
    </row>
    <row r="364" spans="2:30" s="1" customFormat="1" ht="20.25" hidden="1" customHeight="1" outlineLevel="1" x14ac:dyDescent="0.25">
      <c r="B364" s="436" t="s">
        <v>108</v>
      </c>
      <c r="C364" s="348"/>
      <c r="D364" s="350" t="s">
        <v>18</v>
      </c>
      <c r="E364" s="347" t="s">
        <v>16</v>
      </c>
      <c r="F364" s="347" t="s">
        <v>15</v>
      </c>
      <c r="G364" s="354" t="s">
        <v>255</v>
      </c>
      <c r="H364" s="133">
        <v>8738.6</v>
      </c>
      <c r="I364" s="133"/>
      <c r="J364" s="133"/>
      <c r="K364" s="324">
        <v>8778.2999999999993</v>
      </c>
      <c r="L364" s="133"/>
      <c r="M364" s="319">
        <f t="shared" si="85"/>
        <v>9264.9</v>
      </c>
      <c r="N364" s="324">
        <v>9264.9</v>
      </c>
      <c r="O364" s="133"/>
      <c r="P364" s="379">
        <v>12032.2</v>
      </c>
      <c r="Q364" s="390"/>
      <c r="R364" s="380">
        <v>11040.1</v>
      </c>
      <c r="S364" s="133"/>
      <c r="T364" s="133"/>
      <c r="U364" s="379">
        <v>12032.2</v>
      </c>
      <c r="V364" s="319"/>
      <c r="W364" s="133"/>
      <c r="X364" s="133"/>
      <c r="Y364" s="379">
        <v>12032.2</v>
      </c>
      <c r="Z364" s="302"/>
      <c r="AA364" s="133"/>
      <c r="AB364" s="124"/>
      <c r="AC364" s="234"/>
    </row>
    <row r="365" spans="2:30" s="1" customFormat="1" ht="20.25" hidden="1" customHeight="1" outlineLevel="1" x14ac:dyDescent="0.25">
      <c r="B365" s="436" t="s">
        <v>109</v>
      </c>
      <c r="C365" s="348"/>
      <c r="D365" s="350" t="s">
        <v>18</v>
      </c>
      <c r="E365" s="347" t="s">
        <v>16</v>
      </c>
      <c r="F365" s="347" t="s">
        <v>15</v>
      </c>
      <c r="G365" s="354" t="s">
        <v>255</v>
      </c>
      <c r="H365" s="133">
        <v>7042.5</v>
      </c>
      <c r="I365" s="133"/>
      <c r="J365" s="133"/>
      <c r="K365" s="324">
        <v>5960.9</v>
      </c>
      <c r="L365" s="133"/>
      <c r="M365" s="319">
        <f t="shared" si="85"/>
        <v>6210.9</v>
      </c>
      <c r="N365" s="324">
        <v>6210.9</v>
      </c>
      <c r="O365" s="133"/>
      <c r="P365" s="379">
        <v>9057.6</v>
      </c>
      <c r="Q365" s="390"/>
      <c r="R365" s="380">
        <v>8321.4</v>
      </c>
      <c r="S365" s="133"/>
      <c r="T365" s="133"/>
      <c r="U365" s="379">
        <v>9057.6</v>
      </c>
      <c r="V365" s="319"/>
      <c r="W365" s="133"/>
      <c r="X365" s="133"/>
      <c r="Y365" s="379">
        <v>9057.6</v>
      </c>
      <c r="Z365" s="302"/>
      <c r="AA365" s="133"/>
      <c r="AB365" s="124"/>
      <c r="AC365" s="234"/>
    </row>
    <row r="366" spans="2:30" s="1" customFormat="1" ht="20.25" hidden="1" customHeight="1" outlineLevel="1" x14ac:dyDescent="0.25">
      <c r="B366" s="436" t="s">
        <v>110</v>
      </c>
      <c r="C366" s="348"/>
      <c r="D366" s="350" t="s">
        <v>18</v>
      </c>
      <c r="E366" s="347" t="s">
        <v>16</v>
      </c>
      <c r="F366" s="347" t="s">
        <v>15</v>
      </c>
      <c r="G366" s="354" t="s">
        <v>255</v>
      </c>
      <c r="H366" s="133">
        <v>5201.5</v>
      </c>
      <c r="I366" s="133"/>
      <c r="J366" s="133"/>
      <c r="K366" s="324">
        <v>4359.5</v>
      </c>
      <c r="L366" s="133"/>
      <c r="M366" s="319">
        <f t="shared" si="85"/>
        <v>4919.5</v>
      </c>
      <c r="N366" s="324">
        <v>4919.5</v>
      </c>
      <c r="O366" s="133"/>
      <c r="P366" s="379">
        <v>7769.8</v>
      </c>
      <c r="Q366" s="390"/>
      <c r="R366" s="380">
        <v>6066.9</v>
      </c>
      <c r="S366" s="133"/>
      <c r="T366" s="133"/>
      <c r="U366" s="379">
        <v>7769.8</v>
      </c>
      <c r="V366" s="319"/>
      <c r="W366" s="133"/>
      <c r="X366" s="133"/>
      <c r="Y366" s="379">
        <v>7769.8</v>
      </c>
      <c r="Z366" s="302"/>
      <c r="AA366" s="133"/>
      <c r="AB366" s="124"/>
      <c r="AC366" s="234"/>
    </row>
    <row r="367" spans="2:30" s="1" customFormat="1" ht="20.25" hidden="1" customHeight="1" outlineLevel="1" x14ac:dyDescent="0.25">
      <c r="B367" s="436" t="s">
        <v>111</v>
      </c>
      <c r="C367" s="348"/>
      <c r="D367" s="350" t="s">
        <v>18</v>
      </c>
      <c r="E367" s="347" t="s">
        <v>16</v>
      </c>
      <c r="F367" s="347" t="s">
        <v>15</v>
      </c>
      <c r="G367" s="354" t="s">
        <v>255</v>
      </c>
      <c r="H367" s="133">
        <v>12529.9</v>
      </c>
      <c r="I367" s="133"/>
      <c r="J367" s="133"/>
      <c r="K367" s="324">
        <v>13411.5</v>
      </c>
      <c r="L367" s="133"/>
      <c r="M367" s="319">
        <f t="shared" si="85"/>
        <v>13411.5</v>
      </c>
      <c r="N367" s="324">
        <v>13411.5</v>
      </c>
      <c r="O367" s="133"/>
      <c r="P367" s="379">
        <v>32502.7</v>
      </c>
      <c r="Q367" s="390"/>
      <c r="R367" s="380">
        <v>29309.599999999999</v>
      </c>
      <c r="S367" s="133"/>
      <c r="T367" s="133"/>
      <c r="U367" s="379">
        <v>32502.7</v>
      </c>
      <c r="V367" s="319"/>
      <c r="W367" s="133"/>
      <c r="X367" s="133"/>
      <c r="Y367" s="379">
        <v>32502.7</v>
      </c>
      <c r="Z367" s="302"/>
      <c r="AA367" s="133"/>
      <c r="AB367" s="124"/>
      <c r="AC367" s="234"/>
    </row>
    <row r="368" spans="2:30" s="1" customFormat="1" ht="61.5" hidden="1" customHeight="1" x14ac:dyDescent="0.25">
      <c r="B368" s="348" t="s">
        <v>272</v>
      </c>
      <c r="C368" s="369"/>
      <c r="D368" s="350" t="s">
        <v>18</v>
      </c>
      <c r="E368" s="347" t="s">
        <v>16</v>
      </c>
      <c r="F368" s="347" t="s">
        <v>8</v>
      </c>
      <c r="G368" s="354" t="s">
        <v>255</v>
      </c>
      <c r="H368" s="302">
        <v>35604.199999999997</v>
      </c>
      <c r="I368" s="302"/>
      <c r="J368" s="302">
        <v>35616.1</v>
      </c>
      <c r="K368" s="133">
        <v>31616.1</v>
      </c>
      <c r="L368" s="133"/>
      <c r="M368" s="319">
        <f t="shared" si="85"/>
        <v>31972.1</v>
      </c>
      <c r="N368" s="324">
        <v>31972.1</v>
      </c>
      <c r="O368" s="133"/>
      <c r="P368" s="134">
        <v>37023.5</v>
      </c>
      <c r="Q368" s="319"/>
      <c r="R368" s="325">
        <v>36618.699999999997</v>
      </c>
      <c r="S368" s="133"/>
      <c r="T368" s="133"/>
      <c r="U368" s="134">
        <v>37023.5</v>
      </c>
      <c r="V368" s="319"/>
      <c r="W368" s="133"/>
      <c r="X368" s="133"/>
      <c r="Y368" s="379">
        <v>37023.5</v>
      </c>
      <c r="Z368" s="302"/>
      <c r="AA368" s="133"/>
      <c r="AB368" s="124"/>
      <c r="AC368" s="234"/>
    </row>
    <row r="369" spans="1:29" ht="59.25" hidden="1" customHeight="1" x14ac:dyDescent="0.25">
      <c r="B369" s="348"/>
      <c r="C369" s="369"/>
      <c r="D369" s="350"/>
      <c r="E369" s="347"/>
      <c r="F369" s="347"/>
      <c r="G369" s="354" t="s">
        <v>255</v>
      </c>
      <c r="H369" s="302">
        <v>3000</v>
      </c>
      <c r="I369" s="302">
        <v>0</v>
      </c>
      <c r="J369" s="302">
        <v>3000</v>
      </c>
      <c r="K369" s="133"/>
      <c r="L369" s="133"/>
      <c r="M369" s="319"/>
      <c r="N369" s="324"/>
      <c r="O369" s="133"/>
      <c r="P369" s="134">
        <v>0</v>
      </c>
      <c r="Q369" s="319"/>
      <c r="R369" s="325"/>
      <c r="S369" s="133"/>
      <c r="T369" s="133"/>
      <c r="U369" s="134">
        <v>0</v>
      </c>
      <c r="V369" s="319"/>
      <c r="W369" s="133"/>
      <c r="X369" s="133"/>
      <c r="Y369" s="379">
        <v>0</v>
      </c>
      <c r="Z369" s="302"/>
      <c r="AA369" s="133"/>
      <c r="AB369" s="124"/>
      <c r="AC369" s="234"/>
    </row>
    <row r="370" spans="1:29" ht="53.25" hidden="1" customHeight="1" x14ac:dyDescent="0.25">
      <c r="B370" s="315" t="s">
        <v>244</v>
      </c>
      <c r="C370" s="315"/>
      <c r="D370" s="327"/>
      <c r="E370" s="328"/>
      <c r="F370" s="328"/>
      <c r="G370" s="318" t="s">
        <v>249</v>
      </c>
      <c r="H370" s="319">
        <f t="shared" ref="H370:AB370" si="96">SUM(H371:H373)</f>
        <v>10100</v>
      </c>
      <c r="I370" s="319">
        <f t="shared" si="96"/>
        <v>0</v>
      </c>
      <c r="J370" s="319">
        <f t="shared" si="96"/>
        <v>12829</v>
      </c>
      <c r="K370" s="319">
        <f t="shared" si="96"/>
        <v>10291.299999999999</v>
      </c>
      <c r="L370" s="319">
        <f t="shared" si="96"/>
        <v>40871</v>
      </c>
      <c r="M370" s="319">
        <f t="shared" si="96"/>
        <v>110633</v>
      </c>
      <c r="N370" s="319">
        <f t="shared" si="96"/>
        <v>18930.599999999999</v>
      </c>
      <c r="O370" s="319">
        <f t="shared" si="96"/>
        <v>91702.399999999994</v>
      </c>
      <c r="P370" s="319">
        <f t="shared" si="96"/>
        <v>100976.4</v>
      </c>
      <c r="Q370" s="319">
        <f t="shared" si="96"/>
        <v>0</v>
      </c>
      <c r="R370" s="319">
        <f t="shared" si="96"/>
        <v>27707</v>
      </c>
      <c r="S370" s="319">
        <f t="shared" si="96"/>
        <v>0</v>
      </c>
      <c r="T370" s="319">
        <f t="shared" si="96"/>
        <v>0</v>
      </c>
      <c r="U370" s="319">
        <f t="shared" si="96"/>
        <v>28102</v>
      </c>
      <c r="V370" s="319">
        <f t="shared" si="96"/>
        <v>0</v>
      </c>
      <c r="W370" s="319">
        <f t="shared" si="96"/>
        <v>0</v>
      </c>
      <c r="X370" s="319">
        <f t="shared" si="96"/>
        <v>0</v>
      </c>
      <c r="Y370" s="319">
        <f t="shared" si="96"/>
        <v>143873.29999999999</v>
      </c>
      <c r="Z370" s="319">
        <f t="shared" si="96"/>
        <v>0</v>
      </c>
      <c r="AA370" s="319">
        <f t="shared" si="96"/>
        <v>0</v>
      </c>
      <c r="AB370" s="210">
        <f t="shared" si="96"/>
        <v>0</v>
      </c>
      <c r="AC370" s="234"/>
    </row>
    <row r="371" spans="1:29" ht="103.5" hidden="1" customHeight="1" x14ac:dyDescent="0.25">
      <c r="B371" s="353" t="s">
        <v>539</v>
      </c>
      <c r="C371" s="348"/>
      <c r="D371" s="350" t="s">
        <v>18</v>
      </c>
      <c r="E371" s="347" t="s">
        <v>16</v>
      </c>
      <c r="F371" s="347" t="s">
        <v>8</v>
      </c>
      <c r="G371" s="354" t="s">
        <v>321</v>
      </c>
      <c r="H371" s="302">
        <v>10100</v>
      </c>
      <c r="I371" s="302"/>
      <c r="J371" s="302">
        <v>12829</v>
      </c>
      <c r="K371" s="324">
        <v>5750</v>
      </c>
      <c r="L371" s="324"/>
      <c r="M371" s="319">
        <f>SUM(N371:O371)</f>
        <v>7477.7</v>
      </c>
      <c r="N371" s="324">
        <v>7477.7</v>
      </c>
      <c r="O371" s="324"/>
      <c r="P371" s="134">
        <v>86269.4</v>
      </c>
      <c r="Q371" s="319"/>
      <c r="R371" s="325">
        <v>13000</v>
      </c>
      <c r="S371" s="133"/>
      <c r="T371" s="324"/>
      <c r="U371" s="134">
        <v>13395</v>
      </c>
      <c r="V371" s="319"/>
      <c r="W371" s="133"/>
      <c r="X371" s="324"/>
      <c r="Y371" s="134">
        <v>129166.3</v>
      </c>
      <c r="Z371" s="133"/>
      <c r="AA371" s="324"/>
      <c r="AB371" s="124"/>
      <c r="AC371" s="234">
        <v>8000</v>
      </c>
    </row>
    <row r="372" spans="1:29" ht="120.75" hidden="1" customHeight="1" x14ac:dyDescent="0.25">
      <c r="A372" s="1"/>
      <c r="B372" s="348" t="s">
        <v>452</v>
      </c>
      <c r="C372" s="348"/>
      <c r="D372" s="350" t="s">
        <v>9</v>
      </c>
      <c r="E372" s="350" t="s">
        <v>16</v>
      </c>
      <c r="F372" s="350" t="s">
        <v>12</v>
      </c>
      <c r="G372" s="354" t="s">
        <v>320</v>
      </c>
      <c r="H372" s="325"/>
      <c r="I372" s="325"/>
      <c r="J372" s="319"/>
      <c r="K372" s="324">
        <v>4541.3</v>
      </c>
      <c r="L372" s="324"/>
      <c r="M372" s="319">
        <f>SUM(N372:O372)</f>
        <v>11452.9</v>
      </c>
      <c r="N372" s="324">
        <v>11452.9</v>
      </c>
      <c r="O372" s="324">
        <v>0</v>
      </c>
      <c r="P372" s="134">
        <v>14707</v>
      </c>
      <c r="Q372" s="319">
        <f>SUM(S372:T372)</f>
        <v>0</v>
      </c>
      <c r="R372" s="324">
        <v>14707</v>
      </c>
      <c r="S372" s="133"/>
      <c r="T372" s="324"/>
      <c r="U372" s="134">
        <v>14707</v>
      </c>
      <c r="V372" s="319">
        <f>SUM(W372:X372)</f>
        <v>0</v>
      </c>
      <c r="W372" s="324"/>
      <c r="X372" s="324"/>
      <c r="Y372" s="134">
        <v>14707</v>
      </c>
      <c r="Z372" s="324"/>
      <c r="AA372" s="324"/>
      <c r="AB372" s="124"/>
      <c r="AC372" s="234"/>
    </row>
    <row r="373" spans="1:29" ht="121.5" hidden="1" customHeight="1" x14ac:dyDescent="0.25">
      <c r="A373" s="1">
        <v>520</v>
      </c>
      <c r="B373" s="428" t="s">
        <v>453</v>
      </c>
      <c r="C373" s="348"/>
      <c r="D373" s="350" t="s">
        <v>9</v>
      </c>
      <c r="E373" s="347" t="s">
        <v>16</v>
      </c>
      <c r="F373" s="347" t="s">
        <v>12</v>
      </c>
      <c r="G373" s="354" t="s">
        <v>250</v>
      </c>
      <c r="H373" s="325"/>
      <c r="I373" s="325"/>
      <c r="J373" s="319"/>
      <c r="K373" s="324"/>
      <c r="L373" s="324">
        <v>40871</v>
      </c>
      <c r="M373" s="319">
        <f>SUM(N373:O373)</f>
        <v>91702.399999999994</v>
      </c>
      <c r="N373" s="324"/>
      <c r="O373" s="324">
        <v>91702.399999999994</v>
      </c>
      <c r="P373" s="134"/>
      <c r="Q373" s="319">
        <f>SUM(S373:T373)</f>
        <v>0</v>
      </c>
      <c r="R373" s="325"/>
      <c r="S373" s="133"/>
      <c r="T373" s="324"/>
      <c r="U373" s="134"/>
      <c r="V373" s="319">
        <f>SUM(W373:X373)</f>
        <v>0</v>
      </c>
      <c r="W373" s="133"/>
      <c r="X373" s="324"/>
      <c r="Y373" s="134">
        <f>SUM(Z373:AA373)</f>
        <v>0</v>
      </c>
      <c r="Z373" s="133"/>
      <c r="AA373" s="324"/>
      <c r="AB373" s="124"/>
      <c r="AC373" s="234"/>
    </row>
    <row r="374" spans="1:29" ht="51" hidden="1" customHeight="1" x14ac:dyDescent="0.25">
      <c r="B374" s="432" t="s">
        <v>277</v>
      </c>
      <c r="C374" s="315"/>
      <c r="D374" s="327"/>
      <c r="E374" s="328"/>
      <c r="F374" s="328"/>
      <c r="G374" s="318" t="s">
        <v>322</v>
      </c>
      <c r="H374" s="319">
        <f>SUM(H375+H378+H379+H380+H381+H382+H383)</f>
        <v>65846.2</v>
      </c>
      <c r="I374" s="319">
        <f>SUM(I375+I378+I379+I380+I381+I382+I383)</f>
        <v>0</v>
      </c>
      <c r="J374" s="319">
        <f>SUM(J375+J378+J379+J380+J381+J382+J383)</f>
        <v>79141.100000000006</v>
      </c>
      <c r="K374" s="319">
        <f t="shared" ref="K374:AB374" si="97">SUM(K375+K378+K379+K380+K381+K382+K383)</f>
        <v>43110.7</v>
      </c>
      <c r="L374" s="319">
        <f t="shared" si="97"/>
        <v>14793</v>
      </c>
      <c r="M374" s="319">
        <f>SUM(M375+M378+M379+M380+M381+M382+M383)</f>
        <v>72681</v>
      </c>
      <c r="N374" s="319">
        <f t="shared" si="97"/>
        <v>57987.899999999994</v>
      </c>
      <c r="O374" s="319">
        <f t="shared" si="97"/>
        <v>14693.1</v>
      </c>
      <c r="P374" s="319">
        <f t="shared" si="97"/>
        <v>65361</v>
      </c>
      <c r="Q374" s="319">
        <f t="shared" si="97"/>
        <v>0</v>
      </c>
      <c r="R374" s="319">
        <f t="shared" si="97"/>
        <v>52586.3</v>
      </c>
      <c r="S374" s="319">
        <f t="shared" si="97"/>
        <v>0</v>
      </c>
      <c r="T374" s="319">
        <f t="shared" si="97"/>
        <v>14578.4</v>
      </c>
      <c r="U374" s="319">
        <f>SUM(U375+U378+U379+U380+U381+U382+U383)</f>
        <v>56361.399999999994</v>
      </c>
      <c r="V374" s="319">
        <f t="shared" si="97"/>
        <v>0</v>
      </c>
      <c r="W374" s="319">
        <f t="shared" si="97"/>
        <v>0</v>
      </c>
      <c r="X374" s="319">
        <f t="shared" si="97"/>
        <v>14578.4</v>
      </c>
      <c r="Y374" s="319">
        <f>SUM(Y375+Y378+Y379+Y380+Y381+Y382+Y383)</f>
        <v>54136.399999999994</v>
      </c>
      <c r="Z374" s="319">
        <f t="shared" si="97"/>
        <v>0</v>
      </c>
      <c r="AA374" s="319">
        <f t="shared" si="97"/>
        <v>12838.4</v>
      </c>
      <c r="AB374" s="210">
        <f t="shared" si="97"/>
        <v>0</v>
      </c>
      <c r="AC374" s="234"/>
    </row>
    <row r="375" spans="1:29" ht="84" hidden="1" customHeight="1" x14ac:dyDescent="0.25">
      <c r="B375" s="353" t="s">
        <v>245</v>
      </c>
      <c r="C375" s="348"/>
      <c r="D375" s="350" t="s">
        <v>18</v>
      </c>
      <c r="E375" s="347" t="s">
        <v>16</v>
      </c>
      <c r="F375" s="347" t="s">
        <v>16</v>
      </c>
      <c r="G375" s="354" t="s">
        <v>324</v>
      </c>
      <c r="H375" s="252">
        <f>SUM(H376:H377)</f>
        <v>46880</v>
      </c>
      <c r="I375" s="252">
        <f>SUM(I376:I377)</f>
        <v>0</v>
      </c>
      <c r="J375" s="252">
        <v>47408.5</v>
      </c>
      <c r="K375" s="252">
        <f>SUM(K376:K377)</f>
        <v>42860.7</v>
      </c>
      <c r="L375" s="252">
        <f>SUM(L376:L377)</f>
        <v>0</v>
      </c>
      <c r="M375" s="253">
        <f>SUM(M376:M377)</f>
        <v>43235.7</v>
      </c>
      <c r="N375" s="252">
        <f t="shared" ref="N375:AB375" si="98">SUM(N376:N377)</f>
        <v>43235.7</v>
      </c>
      <c r="O375" s="252">
        <f t="shared" si="98"/>
        <v>0</v>
      </c>
      <c r="P375" s="250">
        <f t="shared" si="98"/>
        <v>52826.1</v>
      </c>
      <c r="Q375" s="250">
        <f t="shared" si="98"/>
        <v>0</v>
      </c>
      <c r="R375" s="251">
        <f t="shared" si="98"/>
        <v>46455.3</v>
      </c>
      <c r="S375" s="381">
        <f t="shared" si="98"/>
        <v>0</v>
      </c>
      <c r="T375" s="252">
        <f t="shared" si="98"/>
        <v>0</v>
      </c>
      <c r="U375" s="250">
        <f>SUM(U376:U377)</f>
        <v>53361.399999999994</v>
      </c>
      <c r="V375" s="253">
        <f t="shared" si="98"/>
        <v>0</v>
      </c>
      <c r="W375" s="381">
        <f t="shared" si="98"/>
        <v>0</v>
      </c>
      <c r="X375" s="252">
        <f t="shared" si="98"/>
        <v>0</v>
      </c>
      <c r="Y375" s="250">
        <f>SUM(Y376:Y377)</f>
        <v>53361.399999999994</v>
      </c>
      <c r="Z375" s="381">
        <f t="shared" si="98"/>
        <v>0</v>
      </c>
      <c r="AA375" s="252">
        <f t="shared" si="98"/>
        <v>0</v>
      </c>
      <c r="AB375" s="214">
        <f t="shared" si="98"/>
        <v>0</v>
      </c>
      <c r="AC375" s="234"/>
    </row>
    <row r="376" spans="1:29" ht="21" hidden="1" customHeight="1" outlineLevel="1" x14ac:dyDescent="0.25">
      <c r="B376" s="436" t="s">
        <v>112</v>
      </c>
      <c r="C376" s="348"/>
      <c r="D376" s="350" t="s">
        <v>18</v>
      </c>
      <c r="E376" s="347" t="s">
        <v>16</v>
      </c>
      <c r="F376" s="347" t="s">
        <v>16</v>
      </c>
      <c r="G376" s="354" t="s">
        <v>324</v>
      </c>
      <c r="H376" s="133">
        <v>30387.1</v>
      </c>
      <c r="I376" s="133"/>
      <c r="J376" s="302"/>
      <c r="K376" s="324">
        <v>27984.2</v>
      </c>
      <c r="L376" s="324"/>
      <c r="M376" s="319">
        <f t="shared" si="85"/>
        <v>28284.2</v>
      </c>
      <c r="N376" s="133">
        <v>28284.2</v>
      </c>
      <c r="O376" s="324"/>
      <c r="P376" s="379">
        <v>35761.599999999999</v>
      </c>
      <c r="Q376" s="379"/>
      <c r="R376" s="380">
        <v>30011.3</v>
      </c>
      <c r="S376" s="324"/>
      <c r="T376" s="324"/>
      <c r="U376" s="379">
        <v>35761.599999999999</v>
      </c>
      <c r="V376" s="319"/>
      <c r="W376" s="324"/>
      <c r="X376" s="324"/>
      <c r="Y376" s="379">
        <v>35761.599999999999</v>
      </c>
      <c r="Z376" s="324"/>
      <c r="AA376" s="324"/>
      <c r="AB376" s="124"/>
      <c r="AC376" s="234"/>
    </row>
    <row r="377" spans="1:29" ht="23.25" hidden="1" customHeight="1" outlineLevel="1" x14ac:dyDescent="0.25">
      <c r="B377" s="436" t="s">
        <v>113</v>
      </c>
      <c r="C377" s="348"/>
      <c r="D377" s="350" t="s">
        <v>18</v>
      </c>
      <c r="E377" s="347" t="s">
        <v>16</v>
      </c>
      <c r="F377" s="347" t="s">
        <v>16</v>
      </c>
      <c r="G377" s="354" t="s">
        <v>324</v>
      </c>
      <c r="H377" s="133">
        <v>16492.900000000001</v>
      </c>
      <c r="I377" s="133"/>
      <c r="J377" s="302"/>
      <c r="K377" s="324">
        <v>14876.5</v>
      </c>
      <c r="L377" s="324"/>
      <c r="M377" s="319">
        <f t="shared" si="85"/>
        <v>14951.5</v>
      </c>
      <c r="N377" s="133">
        <v>14951.5</v>
      </c>
      <c r="O377" s="324"/>
      <c r="P377" s="379">
        <v>17064.5</v>
      </c>
      <c r="Q377" s="379"/>
      <c r="R377" s="380">
        <v>16444</v>
      </c>
      <c r="S377" s="324"/>
      <c r="T377" s="324"/>
      <c r="U377" s="379">
        <v>17599.8</v>
      </c>
      <c r="V377" s="319"/>
      <c r="W377" s="324"/>
      <c r="X377" s="324"/>
      <c r="Y377" s="379">
        <v>17599.8</v>
      </c>
      <c r="Z377" s="324"/>
      <c r="AA377" s="324"/>
      <c r="AB377" s="124"/>
      <c r="AC377" s="234"/>
    </row>
    <row r="378" spans="1:29" ht="80.25" hidden="1" customHeight="1" x14ac:dyDescent="0.25">
      <c r="B378" s="353" t="s">
        <v>246</v>
      </c>
      <c r="C378" s="348"/>
      <c r="D378" s="350" t="s">
        <v>18</v>
      </c>
      <c r="E378" s="347" t="s">
        <v>16</v>
      </c>
      <c r="F378" s="347" t="s">
        <v>16</v>
      </c>
      <c r="G378" s="354"/>
      <c r="H378" s="302"/>
      <c r="I378" s="302"/>
      <c r="J378" s="302"/>
      <c r="K378" s="324"/>
      <c r="L378" s="324"/>
      <c r="M378" s="319">
        <f t="shared" si="85"/>
        <v>0</v>
      </c>
      <c r="N378" s="133"/>
      <c r="O378" s="324"/>
      <c r="P378" s="134"/>
      <c r="Q378" s="319"/>
      <c r="R378" s="325"/>
      <c r="S378" s="133"/>
      <c r="T378" s="324"/>
      <c r="U378" s="379"/>
      <c r="V378" s="319"/>
      <c r="W378" s="133"/>
      <c r="X378" s="324"/>
      <c r="Y378" s="379">
        <f>SUM(Z378)</f>
        <v>0</v>
      </c>
      <c r="Z378" s="133"/>
      <c r="AA378" s="324"/>
      <c r="AB378" s="124"/>
      <c r="AC378" s="234"/>
    </row>
    <row r="379" spans="1:29" ht="95.25" hidden="1" customHeight="1" x14ac:dyDescent="0.25">
      <c r="B379" s="353" t="s">
        <v>540</v>
      </c>
      <c r="C379" s="348"/>
      <c r="D379" s="350" t="s">
        <v>18</v>
      </c>
      <c r="E379" s="347" t="s">
        <v>16</v>
      </c>
      <c r="F379" s="347" t="s">
        <v>16</v>
      </c>
      <c r="G379" s="354" t="s">
        <v>323</v>
      </c>
      <c r="H379" s="302">
        <v>3000</v>
      </c>
      <c r="I379" s="302"/>
      <c r="J379" s="133">
        <v>1745</v>
      </c>
      <c r="K379" s="324">
        <v>250</v>
      </c>
      <c r="L379" s="338"/>
      <c r="M379" s="319">
        <f t="shared" si="85"/>
        <v>14752.2</v>
      </c>
      <c r="N379" s="133">
        <v>14752.2</v>
      </c>
      <c r="O379" s="324"/>
      <c r="P379" s="134">
        <v>10063.9</v>
      </c>
      <c r="Q379" s="319"/>
      <c r="R379" s="325">
        <v>3660</v>
      </c>
      <c r="S379" s="133"/>
      <c r="T379" s="338"/>
      <c r="U379" s="134">
        <v>3000</v>
      </c>
      <c r="V379" s="319"/>
      <c r="W379" s="133"/>
      <c r="X379" s="338"/>
      <c r="Y379" s="134">
        <v>775</v>
      </c>
      <c r="Z379" s="133"/>
      <c r="AA379" s="338"/>
      <c r="AB379" s="124"/>
      <c r="AC379" s="234">
        <v>2500</v>
      </c>
    </row>
    <row r="380" spans="1:29" ht="96.75" hidden="1" customHeight="1" x14ac:dyDescent="0.25">
      <c r="A380" s="34">
        <v>540</v>
      </c>
      <c r="B380" s="353" t="s">
        <v>717</v>
      </c>
      <c r="C380" s="348"/>
      <c r="D380" s="350" t="s">
        <v>18</v>
      </c>
      <c r="E380" s="347" t="s">
        <v>16</v>
      </c>
      <c r="F380" s="347" t="s">
        <v>16</v>
      </c>
      <c r="G380" s="354"/>
      <c r="H380" s="302"/>
      <c r="I380" s="302"/>
      <c r="J380" s="133">
        <v>12500</v>
      </c>
      <c r="K380" s="324"/>
      <c r="L380" s="338"/>
      <c r="M380" s="319">
        <f t="shared" si="85"/>
        <v>0</v>
      </c>
      <c r="N380" s="324"/>
      <c r="O380" s="324"/>
      <c r="P380" s="134">
        <v>2471</v>
      </c>
      <c r="Q380" s="319"/>
      <c r="R380" s="325">
        <v>2471</v>
      </c>
      <c r="S380" s="133"/>
      <c r="T380" s="338"/>
      <c r="U380" s="134"/>
      <c r="V380" s="319"/>
      <c r="W380" s="133"/>
      <c r="X380" s="338"/>
      <c r="Y380" s="379"/>
      <c r="Z380" s="133"/>
      <c r="AA380" s="338"/>
      <c r="AB380" s="124"/>
      <c r="AC380" s="234"/>
    </row>
    <row r="381" spans="1:29" ht="98.25" hidden="1" customHeight="1" x14ac:dyDescent="0.25">
      <c r="A381" s="34">
        <v>521</v>
      </c>
      <c r="B381" s="353" t="s">
        <v>541</v>
      </c>
      <c r="C381" s="454"/>
      <c r="D381" s="455" t="s">
        <v>18</v>
      </c>
      <c r="E381" s="456" t="s">
        <v>16</v>
      </c>
      <c r="F381" s="456" t="s">
        <v>16</v>
      </c>
      <c r="G381" s="457" t="s">
        <v>542</v>
      </c>
      <c r="H381" s="337">
        <v>7199.4</v>
      </c>
      <c r="I381" s="458"/>
      <c r="J381" s="462">
        <v>5000</v>
      </c>
      <c r="K381" s="338"/>
      <c r="L381" s="133">
        <v>6428.6</v>
      </c>
      <c r="M381" s="319">
        <f t="shared" si="85"/>
        <v>6428.6</v>
      </c>
      <c r="N381" s="459"/>
      <c r="O381" s="460">
        <v>6428.6</v>
      </c>
      <c r="P381" s="461"/>
      <c r="Q381" s="319"/>
      <c r="R381" s="325"/>
      <c r="S381" s="133"/>
      <c r="T381" s="339">
        <v>5766.4</v>
      </c>
      <c r="U381" s="134"/>
      <c r="V381" s="319"/>
      <c r="W381" s="462"/>
      <c r="X381" s="463">
        <v>5766.4</v>
      </c>
      <c r="Y381" s="379"/>
      <c r="Z381" s="462"/>
      <c r="AA381" s="463">
        <v>5357</v>
      </c>
      <c r="AB381" s="124"/>
      <c r="AC381" s="234"/>
    </row>
    <row r="382" spans="1:29" ht="99" hidden="1" customHeight="1" x14ac:dyDescent="0.25">
      <c r="A382" s="34">
        <v>530</v>
      </c>
      <c r="B382" s="353" t="s">
        <v>715</v>
      </c>
      <c r="C382" s="454"/>
      <c r="D382" s="455" t="s">
        <v>18</v>
      </c>
      <c r="E382" s="456" t="s">
        <v>16</v>
      </c>
      <c r="F382" s="456" t="s">
        <v>16</v>
      </c>
      <c r="G382" s="457" t="s">
        <v>544</v>
      </c>
      <c r="H382" s="339">
        <v>8766.7999999999993</v>
      </c>
      <c r="I382" s="339"/>
      <c r="J382" s="324">
        <v>12412.1</v>
      </c>
      <c r="K382" s="338"/>
      <c r="L382" s="133">
        <v>8364.4</v>
      </c>
      <c r="M382" s="319">
        <f t="shared" si="85"/>
        <v>8113.5</v>
      </c>
      <c r="N382" s="459"/>
      <c r="O382" s="460">
        <v>8113.5</v>
      </c>
      <c r="P382" s="461"/>
      <c r="Q382" s="319"/>
      <c r="R382" s="325"/>
      <c r="S382" s="133"/>
      <c r="T382" s="339">
        <v>8812</v>
      </c>
      <c r="U382" s="134"/>
      <c r="V382" s="319"/>
      <c r="W382" s="462"/>
      <c r="X382" s="339">
        <v>8812</v>
      </c>
      <c r="Y382" s="379"/>
      <c r="Z382" s="462"/>
      <c r="AA382" s="339">
        <v>7481.4</v>
      </c>
      <c r="AB382" s="124"/>
      <c r="AC382" s="234"/>
    </row>
    <row r="383" spans="1:29" ht="86.25" hidden="1" customHeight="1" x14ac:dyDescent="0.25">
      <c r="B383" s="464" t="s">
        <v>716</v>
      </c>
      <c r="C383" s="454"/>
      <c r="D383" s="455" t="s">
        <v>18</v>
      </c>
      <c r="E383" s="456" t="s">
        <v>16</v>
      </c>
      <c r="F383" s="456" t="s">
        <v>16</v>
      </c>
      <c r="G383" s="465"/>
      <c r="H383" s="466"/>
      <c r="I383" s="466"/>
      <c r="J383" s="538">
        <v>75.5</v>
      </c>
      <c r="K383" s="460"/>
      <c r="L383" s="460"/>
      <c r="M383" s="467">
        <f>SUM(N383:O383)</f>
        <v>151</v>
      </c>
      <c r="N383" s="460"/>
      <c r="O383" s="460">
        <v>151</v>
      </c>
      <c r="P383" s="461"/>
      <c r="Q383" s="319">
        <f>SUM(S383:T383)</f>
        <v>0</v>
      </c>
      <c r="R383" s="466"/>
      <c r="S383" s="462"/>
      <c r="T383" s="460"/>
      <c r="U383" s="461"/>
      <c r="V383" s="467">
        <f>SUM(W383:X383)</f>
        <v>0</v>
      </c>
      <c r="W383" s="462"/>
      <c r="X383" s="460"/>
      <c r="Y383" s="461">
        <f>SUM(Z383:AA383)</f>
        <v>0</v>
      </c>
      <c r="Z383" s="462"/>
      <c r="AA383" s="460"/>
      <c r="AB383" s="223"/>
      <c r="AC383" s="234"/>
    </row>
    <row r="384" spans="1:29" ht="33" hidden="1" customHeight="1" x14ac:dyDescent="0.25">
      <c r="B384" s="351" t="s">
        <v>327</v>
      </c>
      <c r="C384" s="348"/>
      <c r="D384" s="468"/>
      <c r="E384" s="413"/>
      <c r="F384" s="413"/>
      <c r="G384" s="469"/>
      <c r="H384" s="148">
        <f t="shared" ref="H384:AA384" si="99">SUM(H385)</f>
        <v>1000</v>
      </c>
      <c r="I384" s="148">
        <f t="shared" si="99"/>
        <v>0</v>
      </c>
      <c r="J384" s="148">
        <f t="shared" si="99"/>
        <v>1000</v>
      </c>
      <c r="K384" s="148">
        <f t="shared" si="99"/>
        <v>0</v>
      </c>
      <c r="L384" s="148">
        <f t="shared" si="99"/>
        <v>0</v>
      </c>
      <c r="M384" s="148">
        <f t="shared" si="99"/>
        <v>0</v>
      </c>
      <c r="N384" s="148">
        <f t="shared" si="99"/>
        <v>0</v>
      </c>
      <c r="O384" s="148">
        <f t="shared" si="99"/>
        <v>0</v>
      </c>
      <c r="P384" s="148">
        <f t="shared" si="99"/>
        <v>12942.6</v>
      </c>
      <c r="Q384" s="148">
        <f t="shared" si="99"/>
        <v>0</v>
      </c>
      <c r="R384" s="148">
        <f t="shared" si="99"/>
        <v>1000</v>
      </c>
      <c r="S384" s="148">
        <f t="shared" si="99"/>
        <v>0</v>
      </c>
      <c r="T384" s="148">
        <f t="shared" si="99"/>
        <v>0</v>
      </c>
      <c r="U384" s="148">
        <f t="shared" si="99"/>
        <v>3500</v>
      </c>
      <c r="V384" s="148">
        <f t="shared" si="99"/>
        <v>0</v>
      </c>
      <c r="W384" s="148">
        <f t="shared" si="99"/>
        <v>0</v>
      </c>
      <c r="X384" s="148">
        <f t="shared" si="99"/>
        <v>0</v>
      </c>
      <c r="Y384" s="148">
        <f t="shared" si="99"/>
        <v>3500</v>
      </c>
      <c r="Z384" s="148">
        <f t="shared" si="99"/>
        <v>0</v>
      </c>
      <c r="AA384" s="148">
        <f t="shared" si="99"/>
        <v>0</v>
      </c>
      <c r="AB384" s="124"/>
      <c r="AC384" s="233">
        <f>SUM(AC385)</f>
        <v>1700</v>
      </c>
    </row>
    <row r="385" spans="1:260" ht="48.75" hidden="1" customHeight="1" x14ac:dyDescent="0.25">
      <c r="B385" s="434" t="s">
        <v>328</v>
      </c>
      <c r="C385" s="348"/>
      <c r="D385" s="350" t="s">
        <v>9</v>
      </c>
      <c r="E385" s="347" t="s">
        <v>13</v>
      </c>
      <c r="F385" s="347" t="s">
        <v>7</v>
      </c>
      <c r="G385" s="354" t="s">
        <v>326</v>
      </c>
      <c r="H385" s="302">
        <v>1000</v>
      </c>
      <c r="I385" s="302"/>
      <c r="J385" s="302">
        <v>1000</v>
      </c>
      <c r="K385" s="324">
        <v>0</v>
      </c>
      <c r="L385" s="324">
        <v>0</v>
      </c>
      <c r="M385" s="319"/>
      <c r="N385" s="324">
        <v>0</v>
      </c>
      <c r="O385" s="324">
        <v>0</v>
      </c>
      <c r="P385" s="134">
        <v>12942.6</v>
      </c>
      <c r="Q385" s="319"/>
      <c r="R385" s="325">
        <v>1000</v>
      </c>
      <c r="S385" s="324"/>
      <c r="T385" s="324"/>
      <c r="U385" s="134">
        <v>3500</v>
      </c>
      <c r="V385" s="319"/>
      <c r="W385" s="324"/>
      <c r="X385" s="324"/>
      <c r="Y385" s="379">
        <v>3500</v>
      </c>
      <c r="Z385" s="324"/>
      <c r="AA385" s="324"/>
      <c r="AB385" s="224"/>
      <c r="AC385" s="234">
        <v>1700</v>
      </c>
    </row>
    <row r="386" spans="1:260" s="136" customFormat="1" ht="37.5" hidden="1" customHeight="1" x14ac:dyDescent="0.25">
      <c r="A386" s="144"/>
      <c r="B386" s="149" t="s">
        <v>464</v>
      </c>
      <c r="C386" s="150"/>
      <c r="D386" s="145"/>
      <c r="E386" s="146"/>
      <c r="F386" s="146"/>
      <c r="G386" s="147" t="s">
        <v>450</v>
      </c>
      <c r="H386" s="148">
        <f t="shared" ref="H386:AA386" si="100">SUM(H387+H401+H405)</f>
        <v>349541.9</v>
      </c>
      <c r="I386" s="148">
        <f t="shared" si="100"/>
        <v>0</v>
      </c>
      <c r="J386" s="148">
        <f t="shared" si="100"/>
        <v>362130.19999999995</v>
      </c>
      <c r="K386" s="148">
        <f t="shared" si="100"/>
        <v>296272.7</v>
      </c>
      <c r="L386" s="148">
        <f t="shared" si="100"/>
        <v>36438.1</v>
      </c>
      <c r="M386" s="148">
        <f t="shared" si="100"/>
        <v>337821.5</v>
      </c>
      <c r="N386" s="148">
        <f t="shared" si="100"/>
        <v>301383.40000000002</v>
      </c>
      <c r="O386" s="148">
        <f t="shared" si="100"/>
        <v>36438.1</v>
      </c>
      <c r="P386" s="148">
        <f t="shared" si="100"/>
        <v>333131.2</v>
      </c>
      <c r="Q386" s="148">
        <f t="shared" si="100"/>
        <v>185634.9</v>
      </c>
      <c r="R386" s="148">
        <f t="shared" si="100"/>
        <v>314379.2</v>
      </c>
      <c r="S386" s="148">
        <f t="shared" si="100"/>
        <v>184136.60000000003</v>
      </c>
      <c r="T386" s="148">
        <f t="shared" si="100"/>
        <v>27252.400000000001</v>
      </c>
      <c r="U386" s="148">
        <f t="shared" si="100"/>
        <v>333131.2</v>
      </c>
      <c r="V386" s="148">
        <f t="shared" si="100"/>
        <v>0</v>
      </c>
      <c r="W386" s="148">
        <f t="shared" si="100"/>
        <v>0</v>
      </c>
      <c r="X386" s="148">
        <f t="shared" si="100"/>
        <v>27282.400000000001</v>
      </c>
      <c r="Y386" s="148">
        <f t="shared" si="100"/>
        <v>333131.2</v>
      </c>
      <c r="Z386" s="148">
        <f t="shared" si="100"/>
        <v>0</v>
      </c>
      <c r="AA386" s="148">
        <f t="shared" si="100"/>
        <v>25650.2</v>
      </c>
      <c r="AB386" s="135"/>
      <c r="AC386" s="238">
        <v>318625.3</v>
      </c>
    </row>
    <row r="387" spans="1:260" customFormat="1" ht="65.25" hidden="1" customHeight="1" x14ac:dyDescent="0.25">
      <c r="A387" s="8"/>
      <c r="B387" s="470" t="s">
        <v>426</v>
      </c>
      <c r="C387" s="471"/>
      <c r="D387" s="328" t="s">
        <v>9</v>
      </c>
      <c r="E387" s="318"/>
      <c r="F387" s="318"/>
      <c r="G387" s="316">
        <v>2210000</v>
      </c>
      <c r="H387" s="406">
        <f>SUM(H388:H392)+H394</f>
        <v>211601</v>
      </c>
      <c r="I387" s="406">
        <f>SUM(I388:I392)+I394</f>
        <v>0</v>
      </c>
      <c r="J387" s="406">
        <f>SUM(J388:J392)+J394</f>
        <v>203535</v>
      </c>
      <c r="K387" s="406">
        <f t="shared" ref="K387:S387" si="101">SUM(K388:K392)+K394</f>
        <v>178941.2</v>
      </c>
      <c r="L387" s="406">
        <f t="shared" si="101"/>
        <v>36438.1</v>
      </c>
      <c r="M387" s="406">
        <f t="shared" si="101"/>
        <v>217523.6</v>
      </c>
      <c r="N387" s="406">
        <f t="shared" si="101"/>
        <v>181085.5</v>
      </c>
      <c r="O387" s="406">
        <f t="shared" si="101"/>
        <v>36438.1</v>
      </c>
      <c r="P387" s="406">
        <f t="shared" si="101"/>
        <v>163849.60000000001</v>
      </c>
      <c r="Q387" s="406">
        <f t="shared" si="101"/>
        <v>185634.9</v>
      </c>
      <c r="R387" s="406">
        <f t="shared" si="101"/>
        <v>162989.6</v>
      </c>
      <c r="S387" s="406">
        <f t="shared" si="101"/>
        <v>184136.60000000003</v>
      </c>
      <c r="T387" s="406">
        <f t="shared" ref="T387:AA387" si="102">SUM(T388:T392)+T394</f>
        <v>27252.400000000001</v>
      </c>
      <c r="U387" s="406">
        <f t="shared" si="102"/>
        <v>163849.60000000001</v>
      </c>
      <c r="V387" s="406">
        <f t="shared" si="102"/>
        <v>0</v>
      </c>
      <c r="W387" s="406">
        <f t="shared" si="102"/>
        <v>0</v>
      </c>
      <c r="X387" s="406">
        <f t="shared" si="102"/>
        <v>27282.400000000001</v>
      </c>
      <c r="Y387" s="406">
        <f t="shared" si="102"/>
        <v>163849.60000000001</v>
      </c>
      <c r="Z387" s="406">
        <f t="shared" si="102"/>
        <v>0</v>
      </c>
      <c r="AA387" s="406">
        <f t="shared" si="102"/>
        <v>25650.2</v>
      </c>
      <c r="AB387" s="225">
        <f>SUM(AC387:AD387)</f>
        <v>0</v>
      </c>
      <c r="AC387" s="239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  <c r="IW387" s="8"/>
      <c r="IX387" s="8"/>
      <c r="IY387" s="8"/>
      <c r="IZ387" s="8"/>
    </row>
    <row r="388" spans="1:260" customFormat="1" ht="32.25" hidden="1" customHeight="1" x14ac:dyDescent="0.25">
      <c r="A388" s="1"/>
      <c r="B388" s="346" t="s">
        <v>545</v>
      </c>
      <c r="C388" s="346"/>
      <c r="D388" s="347" t="s">
        <v>9</v>
      </c>
      <c r="E388" s="354" t="s">
        <v>12</v>
      </c>
      <c r="F388" s="354" t="s">
        <v>11</v>
      </c>
      <c r="G388" s="97">
        <v>2210204</v>
      </c>
      <c r="H388" s="404">
        <v>4703.3999999999996</v>
      </c>
      <c r="I388" s="404"/>
      <c r="J388" s="404">
        <v>487.2</v>
      </c>
      <c r="K388" s="324">
        <v>4533.5</v>
      </c>
      <c r="L388" s="405"/>
      <c r="M388" s="406">
        <f t="shared" ref="M388:M393" si="103">SUM(N388:O388)</f>
        <v>4533.5</v>
      </c>
      <c r="N388" s="405">
        <v>4533.5</v>
      </c>
      <c r="O388" s="405"/>
      <c r="P388" s="407">
        <v>4895.3999999999996</v>
      </c>
      <c r="Q388" s="407">
        <v>4703.3999999999996</v>
      </c>
      <c r="R388" s="472">
        <v>4895.3999999999996</v>
      </c>
      <c r="S388" s="473">
        <v>4692.2</v>
      </c>
      <c r="T388" s="405"/>
      <c r="U388" s="407">
        <v>4895.3999999999996</v>
      </c>
      <c r="V388" s="406">
        <f t="shared" ref="V388:V393" si="104">SUM(W388:X388)</f>
        <v>0</v>
      </c>
      <c r="W388" s="405"/>
      <c r="X388" s="405"/>
      <c r="Y388" s="379">
        <v>4895.3999999999996</v>
      </c>
      <c r="Z388" s="405"/>
      <c r="AA388" s="405"/>
      <c r="AB388" s="212">
        <f t="shared" ref="AB388:AB393" si="105">SUM(AC388:AD388)</f>
        <v>0</v>
      </c>
      <c r="AC388" s="234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</row>
    <row r="389" spans="1:260" customFormat="1" ht="31.5" hidden="1" customHeight="1" x14ac:dyDescent="0.25">
      <c r="A389" s="1"/>
      <c r="B389" s="348" t="s">
        <v>546</v>
      </c>
      <c r="C389" s="346"/>
      <c r="D389" s="347" t="s">
        <v>9</v>
      </c>
      <c r="E389" s="354" t="s">
        <v>12</v>
      </c>
      <c r="F389" s="354" t="s">
        <v>11</v>
      </c>
      <c r="G389" s="97">
        <v>2210204</v>
      </c>
      <c r="H389" s="404">
        <v>165758.20000000001</v>
      </c>
      <c r="I389" s="404"/>
      <c r="J389" s="404">
        <v>165286.79999999999</v>
      </c>
      <c r="K389" s="372">
        <v>166699.5</v>
      </c>
      <c r="L389" s="405"/>
      <c r="M389" s="406">
        <f t="shared" si="103"/>
        <v>166699.5</v>
      </c>
      <c r="N389" s="474">
        <v>166699.5</v>
      </c>
      <c r="O389" s="405"/>
      <c r="P389" s="407">
        <v>153098.29999999999</v>
      </c>
      <c r="Q389" s="407">
        <v>169133.1</v>
      </c>
      <c r="R389" s="408">
        <v>153098.29999999999</v>
      </c>
      <c r="S389" s="475">
        <v>171736.2</v>
      </c>
      <c r="T389" s="405"/>
      <c r="U389" s="407">
        <v>153098.29999999999</v>
      </c>
      <c r="V389" s="406">
        <f t="shared" si="104"/>
        <v>0</v>
      </c>
      <c r="W389" s="474"/>
      <c r="X389" s="405"/>
      <c r="Y389" s="379">
        <v>153098.29999999999</v>
      </c>
      <c r="Z389" s="476"/>
      <c r="AA389" s="405"/>
      <c r="AB389" s="212">
        <f t="shared" si="105"/>
        <v>0</v>
      </c>
      <c r="AC389" s="234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</row>
    <row r="390" spans="1:260" customFormat="1" ht="51" hidden="1" customHeight="1" x14ac:dyDescent="0.25">
      <c r="A390" s="8"/>
      <c r="B390" s="398" t="s">
        <v>547</v>
      </c>
      <c r="C390" s="477"/>
      <c r="D390" s="347" t="s">
        <v>9</v>
      </c>
      <c r="E390" s="354" t="s">
        <v>12</v>
      </c>
      <c r="F390" s="354" t="s">
        <v>21</v>
      </c>
      <c r="G390" s="97">
        <v>2210240</v>
      </c>
      <c r="H390" s="403">
        <v>1904.5</v>
      </c>
      <c r="I390" s="403"/>
      <c r="J390" s="403">
        <v>1904.5</v>
      </c>
      <c r="K390" s="474">
        <v>3770.6</v>
      </c>
      <c r="L390" s="478"/>
      <c r="M390" s="406">
        <f t="shared" si="103"/>
        <v>4873.5</v>
      </c>
      <c r="N390" s="474">
        <v>4873.5</v>
      </c>
      <c r="O390" s="478"/>
      <c r="P390" s="479">
        <v>3360</v>
      </c>
      <c r="Q390" s="479">
        <v>5640</v>
      </c>
      <c r="R390" s="408">
        <v>2500</v>
      </c>
      <c r="S390" s="474">
        <v>3770.6</v>
      </c>
      <c r="T390" s="478"/>
      <c r="U390" s="479">
        <v>3360</v>
      </c>
      <c r="V390" s="406">
        <f t="shared" si="104"/>
        <v>0</v>
      </c>
      <c r="W390" s="474"/>
      <c r="X390" s="478"/>
      <c r="Y390" s="379">
        <v>3360</v>
      </c>
      <c r="Z390" s="474"/>
      <c r="AA390" s="478"/>
      <c r="AB390" s="212">
        <f t="shared" si="105"/>
        <v>0</v>
      </c>
      <c r="AC390" s="239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  <c r="IW390" s="8"/>
      <c r="IX390" s="8"/>
      <c r="IY390" s="8"/>
      <c r="IZ390" s="8"/>
    </row>
    <row r="391" spans="1:260" customFormat="1" ht="51" hidden="1" customHeight="1" x14ac:dyDescent="0.25">
      <c r="A391" s="8"/>
      <c r="B391" s="398" t="s">
        <v>548</v>
      </c>
      <c r="C391" s="477"/>
      <c r="D391" s="347" t="s">
        <v>9</v>
      </c>
      <c r="E391" s="354" t="s">
        <v>12</v>
      </c>
      <c r="F391" s="354" t="s">
        <v>21</v>
      </c>
      <c r="G391" s="97">
        <v>2210240</v>
      </c>
      <c r="H391" s="403">
        <v>2388.4</v>
      </c>
      <c r="I391" s="403"/>
      <c r="J391" s="403"/>
      <c r="K391" s="474">
        <v>3770.6</v>
      </c>
      <c r="L391" s="478"/>
      <c r="M391" s="406">
        <f t="shared" si="103"/>
        <v>4873.5</v>
      </c>
      <c r="N391" s="474">
        <v>4873.5</v>
      </c>
      <c r="O391" s="478"/>
      <c r="P391" s="479">
        <v>1971.7</v>
      </c>
      <c r="Q391" s="479">
        <v>5640</v>
      </c>
      <c r="R391" s="408">
        <v>1971.7</v>
      </c>
      <c r="S391" s="474">
        <v>3770.6</v>
      </c>
      <c r="T391" s="478"/>
      <c r="U391" s="479">
        <v>1971.7</v>
      </c>
      <c r="V391" s="406">
        <f t="shared" si="104"/>
        <v>0</v>
      </c>
      <c r="W391" s="474"/>
      <c r="X391" s="478"/>
      <c r="Y391" s="379">
        <v>1971.7</v>
      </c>
      <c r="Z391" s="474"/>
      <c r="AA391" s="478"/>
      <c r="AB391" s="212">
        <f t="shared" si="105"/>
        <v>0</v>
      </c>
      <c r="AC391" s="239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  <c r="IW391" s="8"/>
      <c r="IX391" s="8"/>
      <c r="IY391" s="8"/>
      <c r="IZ391" s="8"/>
    </row>
    <row r="392" spans="1:260" customFormat="1" ht="27" hidden="1" customHeight="1" x14ac:dyDescent="0.25">
      <c r="A392" s="8"/>
      <c r="B392" s="480" t="s">
        <v>549</v>
      </c>
      <c r="C392" s="477"/>
      <c r="D392" s="347" t="s">
        <v>9</v>
      </c>
      <c r="E392" s="354" t="s">
        <v>11</v>
      </c>
      <c r="F392" s="354" t="s">
        <v>17</v>
      </c>
      <c r="G392" s="97">
        <v>2210240</v>
      </c>
      <c r="H392" s="403">
        <v>518.4</v>
      </c>
      <c r="I392" s="403"/>
      <c r="J392" s="403">
        <v>518.4</v>
      </c>
      <c r="K392" s="474">
        <v>167</v>
      </c>
      <c r="L392" s="478"/>
      <c r="M392" s="406">
        <f t="shared" si="103"/>
        <v>105.5</v>
      </c>
      <c r="N392" s="474">
        <v>105.5</v>
      </c>
      <c r="O392" s="478"/>
      <c r="P392" s="479">
        <v>524.20000000000005</v>
      </c>
      <c r="Q392" s="479">
        <v>518.4</v>
      </c>
      <c r="R392" s="408">
        <v>524.20000000000005</v>
      </c>
      <c r="S392" s="474">
        <v>167</v>
      </c>
      <c r="T392" s="478"/>
      <c r="U392" s="479">
        <v>524.20000000000005</v>
      </c>
      <c r="V392" s="406">
        <f t="shared" si="104"/>
        <v>0</v>
      </c>
      <c r="W392" s="474"/>
      <c r="X392" s="478"/>
      <c r="Y392" s="379">
        <v>524.20000000000005</v>
      </c>
      <c r="Z392" s="474"/>
      <c r="AA392" s="478"/>
      <c r="AB392" s="212">
        <f t="shared" si="105"/>
        <v>0</v>
      </c>
      <c r="AC392" s="239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  <c r="IW392" s="8"/>
      <c r="IX392" s="8"/>
      <c r="IY392" s="8"/>
      <c r="IZ392" s="8"/>
    </row>
    <row r="393" spans="1:260" s="153" customFormat="1" ht="54.75" hidden="1" customHeight="1" x14ac:dyDescent="0.25">
      <c r="A393" s="101"/>
      <c r="B393" s="364" t="s">
        <v>337</v>
      </c>
      <c r="C393" s="481"/>
      <c r="D393" s="365" t="s">
        <v>9</v>
      </c>
      <c r="E393" s="366" t="s">
        <v>7</v>
      </c>
      <c r="F393" s="366" t="s">
        <v>8</v>
      </c>
      <c r="G393" s="366" t="s">
        <v>338</v>
      </c>
      <c r="H393" s="404">
        <v>0</v>
      </c>
      <c r="I393" s="404"/>
      <c r="J393" s="404">
        <v>0</v>
      </c>
      <c r="K393" s="482"/>
      <c r="L393" s="482"/>
      <c r="M393" s="483">
        <f t="shared" si="103"/>
        <v>0</v>
      </c>
      <c r="N393" s="482"/>
      <c r="O393" s="482"/>
      <c r="P393" s="484">
        <v>0</v>
      </c>
      <c r="Q393" s="484">
        <v>0</v>
      </c>
      <c r="R393" s="484">
        <v>0</v>
      </c>
      <c r="S393" s="482"/>
      <c r="T393" s="482"/>
      <c r="U393" s="484">
        <v>0</v>
      </c>
      <c r="V393" s="483">
        <f t="shared" si="104"/>
        <v>0</v>
      </c>
      <c r="W393" s="482"/>
      <c r="X393" s="482"/>
      <c r="Y393" s="483">
        <f>SUM(Z393:AA393)</f>
        <v>0</v>
      </c>
      <c r="Z393" s="482"/>
      <c r="AA393" s="482"/>
      <c r="AB393" s="226">
        <f t="shared" si="105"/>
        <v>0</v>
      </c>
      <c r="AC393" s="236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  <c r="AV393" s="101"/>
      <c r="AW393" s="101"/>
      <c r="AX393" s="101"/>
      <c r="AY393" s="101"/>
      <c r="AZ393" s="101"/>
      <c r="BA393" s="101"/>
      <c r="BB393" s="101"/>
      <c r="BC393" s="101"/>
      <c r="BD393" s="101"/>
      <c r="BE393" s="101"/>
      <c r="BF393" s="101"/>
      <c r="BG393" s="101"/>
      <c r="BH393" s="101"/>
      <c r="BI393" s="101"/>
      <c r="BJ393" s="101"/>
      <c r="BK393" s="101"/>
      <c r="BL393" s="101"/>
      <c r="BM393" s="101"/>
      <c r="BN393" s="101"/>
      <c r="BO393" s="101"/>
      <c r="BP393" s="101"/>
      <c r="BQ393" s="101"/>
      <c r="BR393" s="101"/>
      <c r="BS393" s="101"/>
      <c r="BT393" s="101"/>
      <c r="BU393" s="101"/>
      <c r="BV393" s="101"/>
      <c r="BW393" s="101"/>
      <c r="BX393" s="101"/>
      <c r="BY393" s="101"/>
      <c r="BZ393" s="101"/>
      <c r="CA393" s="101"/>
      <c r="CB393" s="101"/>
      <c r="CC393" s="101"/>
      <c r="CD393" s="101"/>
      <c r="CE393" s="101"/>
      <c r="CF393" s="101"/>
      <c r="CG393" s="101"/>
      <c r="CH393" s="101"/>
      <c r="CI393" s="101"/>
      <c r="CJ393" s="101"/>
      <c r="CK393" s="101"/>
      <c r="CL393" s="101"/>
      <c r="CM393" s="101"/>
      <c r="CN393" s="101"/>
      <c r="CO393" s="101"/>
      <c r="CP393" s="101"/>
      <c r="CQ393" s="101"/>
      <c r="CR393" s="101"/>
      <c r="CS393" s="101"/>
      <c r="CT393" s="101"/>
      <c r="CU393" s="101"/>
      <c r="CV393" s="101"/>
      <c r="CW393" s="101"/>
      <c r="CX393" s="101"/>
      <c r="CY393" s="101"/>
      <c r="CZ393" s="101"/>
      <c r="DA393" s="101"/>
      <c r="DB393" s="101"/>
      <c r="DC393" s="101"/>
      <c r="DD393" s="101"/>
      <c r="DE393" s="101"/>
      <c r="DF393" s="101"/>
      <c r="DG393" s="101"/>
      <c r="DH393" s="101"/>
      <c r="DI393" s="101"/>
      <c r="DJ393" s="101"/>
      <c r="DK393" s="101"/>
      <c r="DL393" s="101"/>
      <c r="DM393" s="101"/>
      <c r="DN393" s="101"/>
      <c r="DO393" s="101"/>
      <c r="DP393" s="101"/>
      <c r="DQ393" s="101"/>
      <c r="DR393" s="101"/>
      <c r="DS393" s="101"/>
      <c r="DT393" s="101"/>
      <c r="DU393" s="101"/>
      <c r="DV393" s="101"/>
      <c r="DW393" s="101"/>
      <c r="DX393" s="101"/>
      <c r="DY393" s="101"/>
      <c r="DZ393" s="101"/>
      <c r="EA393" s="101"/>
      <c r="EB393" s="101"/>
      <c r="EC393" s="101"/>
      <c r="ED393" s="101"/>
      <c r="EE393" s="101"/>
      <c r="EF393" s="101"/>
      <c r="EG393" s="101"/>
      <c r="EH393" s="101"/>
      <c r="EI393" s="101"/>
      <c r="EJ393" s="101"/>
      <c r="EK393" s="101"/>
      <c r="EL393" s="101"/>
      <c r="EM393" s="101"/>
      <c r="EN393" s="101"/>
      <c r="EO393" s="101"/>
      <c r="EP393" s="101"/>
      <c r="EQ393" s="101"/>
      <c r="ER393" s="101"/>
      <c r="ES393" s="101"/>
      <c r="ET393" s="101"/>
      <c r="EU393" s="101"/>
      <c r="EV393" s="101"/>
      <c r="EW393" s="101"/>
      <c r="EX393" s="101"/>
      <c r="EY393" s="101"/>
      <c r="EZ393" s="101"/>
      <c r="FA393" s="101"/>
      <c r="FB393" s="101"/>
      <c r="FC393" s="101"/>
      <c r="FD393" s="101"/>
      <c r="FE393" s="101"/>
      <c r="FF393" s="101"/>
      <c r="FG393" s="101"/>
      <c r="FH393" s="101"/>
      <c r="FI393" s="101"/>
      <c r="FJ393" s="101"/>
      <c r="FK393" s="101"/>
      <c r="FL393" s="101"/>
      <c r="FM393" s="101"/>
      <c r="FN393" s="101"/>
      <c r="FO393" s="101"/>
      <c r="FP393" s="101"/>
      <c r="FQ393" s="101"/>
      <c r="FR393" s="101"/>
      <c r="FS393" s="101"/>
      <c r="FT393" s="101"/>
      <c r="FU393" s="101"/>
      <c r="FV393" s="101"/>
      <c r="FW393" s="101"/>
      <c r="FX393" s="101"/>
      <c r="FY393" s="101"/>
      <c r="FZ393" s="101"/>
      <c r="GA393" s="101"/>
      <c r="GB393" s="101"/>
      <c r="GC393" s="101"/>
      <c r="GD393" s="101"/>
      <c r="GE393" s="101"/>
      <c r="GF393" s="101"/>
      <c r="GG393" s="101"/>
      <c r="GH393" s="101"/>
      <c r="GI393" s="101"/>
      <c r="GJ393" s="101"/>
      <c r="GK393" s="101"/>
      <c r="GL393" s="101"/>
      <c r="GM393" s="101"/>
      <c r="GN393" s="101"/>
      <c r="GO393" s="101"/>
      <c r="GP393" s="101"/>
      <c r="GQ393" s="101"/>
      <c r="GR393" s="101"/>
      <c r="GS393" s="101"/>
      <c r="GT393" s="101"/>
      <c r="GU393" s="101"/>
      <c r="GV393" s="101"/>
      <c r="GW393" s="101"/>
      <c r="GX393" s="101"/>
      <c r="GY393" s="101"/>
      <c r="GZ393" s="101"/>
      <c r="HA393" s="101"/>
      <c r="HB393" s="101"/>
      <c r="HC393" s="101"/>
      <c r="HD393" s="101"/>
      <c r="HE393" s="101"/>
      <c r="HF393" s="101"/>
      <c r="HG393" s="101"/>
      <c r="HH393" s="101"/>
      <c r="HI393" s="101"/>
      <c r="HJ393" s="101"/>
      <c r="HK393" s="101"/>
      <c r="HL393" s="101"/>
      <c r="HM393" s="101"/>
      <c r="HN393" s="101"/>
      <c r="HO393" s="101"/>
      <c r="HP393" s="101"/>
      <c r="HQ393" s="101"/>
      <c r="HR393" s="101"/>
      <c r="HS393" s="101"/>
      <c r="HT393" s="101"/>
      <c r="HU393" s="101"/>
      <c r="HV393" s="101"/>
      <c r="HW393" s="101"/>
      <c r="HX393" s="101"/>
      <c r="HY393" s="101"/>
      <c r="HZ393" s="101"/>
      <c r="IA393" s="101"/>
      <c r="IB393" s="101"/>
      <c r="IC393" s="101"/>
      <c r="ID393" s="101"/>
      <c r="IE393" s="101"/>
      <c r="IF393" s="101"/>
      <c r="IG393" s="101"/>
      <c r="IH393" s="101"/>
      <c r="II393" s="101"/>
      <c r="IJ393" s="101"/>
      <c r="IK393" s="101"/>
      <c r="IL393" s="101"/>
      <c r="IM393" s="101"/>
      <c r="IN393" s="101"/>
      <c r="IO393" s="101"/>
      <c r="IP393" s="101"/>
      <c r="IQ393" s="101"/>
      <c r="IR393" s="101"/>
      <c r="IS393" s="101"/>
      <c r="IT393" s="101"/>
      <c r="IU393" s="101"/>
      <c r="IV393" s="101"/>
      <c r="IW393" s="101"/>
      <c r="IX393" s="101"/>
      <c r="IY393" s="101"/>
      <c r="IZ393" s="101"/>
    </row>
    <row r="394" spans="1:260" customFormat="1" ht="21.75" hidden="1" customHeight="1" x14ac:dyDescent="0.25">
      <c r="A394" s="8"/>
      <c r="B394" s="485" t="s">
        <v>345</v>
      </c>
      <c r="C394" s="486"/>
      <c r="D394" s="486"/>
      <c r="E394" s="487"/>
      <c r="F394" s="487"/>
      <c r="G394" s="488">
        <v>2210000</v>
      </c>
      <c r="H394" s="489">
        <f t="shared" ref="H394:AA394" si="106">SUM(H395:H400)</f>
        <v>36328.100000000006</v>
      </c>
      <c r="I394" s="489">
        <f t="shared" si="106"/>
        <v>0</v>
      </c>
      <c r="J394" s="489">
        <f>SUM(J395:J400)</f>
        <v>35338.1</v>
      </c>
      <c r="K394" s="489">
        <f t="shared" si="106"/>
        <v>0</v>
      </c>
      <c r="L394" s="489">
        <f t="shared" si="106"/>
        <v>36438.1</v>
      </c>
      <c r="M394" s="489">
        <f t="shared" si="106"/>
        <v>36438.1</v>
      </c>
      <c r="N394" s="489">
        <f t="shared" si="106"/>
        <v>0</v>
      </c>
      <c r="O394" s="489">
        <f t="shared" si="106"/>
        <v>36438.1</v>
      </c>
      <c r="P394" s="489">
        <f t="shared" si="106"/>
        <v>0</v>
      </c>
      <c r="Q394" s="408">
        <f t="shared" si="106"/>
        <v>0</v>
      </c>
      <c r="R394" s="408">
        <f t="shared" si="106"/>
        <v>0</v>
      </c>
      <c r="S394" s="408">
        <f t="shared" si="106"/>
        <v>0</v>
      </c>
      <c r="T394" s="408">
        <f t="shared" si="106"/>
        <v>27252.400000000001</v>
      </c>
      <c r="U394" s="479">
        <f t="shared" si="106"/>
        <v>0</v>
      </c>
      <c r="V394" s="408">
        <f t="shared" si="106"/>
        <v>0</v>
      </c>
      <c r="W394" s="408">
        <f t="shared" si="106"/>
        <v>0</v>
      </c>
      <c r="X394" s="408">
        <f t="shared" si="106"/>
        <v>27282.400000000001</v>
      </c>
      <c r="Y394" s="479">
        <f t="shared" si="106"/>
        <v>0</v>
      </c>
      <c r="Z394" s="408">
        <f t="shared" si="106"/>
        <v>0</v>
      </c>
      <c r="AA394" s="408">
        <f t="shared" si="106"/>
        <v>25650.2</v>
      </c>
      <c r="AB394" s="225">
        <f t="shared" ref="AB394:AB400" si="107">SUM(AC394:AD394)</f>
        <v>0</v>
      </c>
      <c r="AC394" s="239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  <c r="IW394" s="8"/>
      <c r="IX394" s="8"/>
      <c r="IY394" s="8"/>
      <c r="IZ394" s="8"/>
    </row>
    <row r="395" spans="1:260" customFormat="1" ht="96" hidden="1" customHeight="1" x14ac:dyDescent="0.25">
      <c r="A395" s="1"/>
      <c r="B395" s="334" t="s">
        <v>550</v>
      </c>
      <c r="C395" s="177"/>
      <c r="D395" s="331" t="s">
        <v>9</v>
      </c>
      <c r="E395" s="331" t="s">
        <v>12</v>
      </c>
      <c r="F395" s="331" t="s">
        <v>21</v>
      </c>
      <c r="G395" s="375" t="s">
        <v>417</v>
      </c>
      <c r="H395" s="337">
        <v>141.4</v>
      </c>
      <c r="I395" s="337"/>
      <c r="J395" s="404">
        <v>134.6</v>
      </c>
      <c r="K395" s="475"/>
      <c r="L395" s="475">
        <v>138.6</v>
      </c>
      <c r="M395" s="406">
        <f t="shared" ref="M395:M400" si="108">SUM(N395:O395)</f>
        <v>138.6</v>
      </c>
      <c r="N395" s="473"/>
      <c r="O395" s="405">
        <v>138.6</v>
      </c>
      <c r="P395" s="407"/>
      <c r="Q395" s="407"/>
      <c r="R395" s="472"/>
      <c r="S395" s="473"/>
      <c r="T395" s="526">
        <v>172.2</v>
      </c>
      <c r="U395" s="407"/>
      <c r="V395" s="406"/>
      <c r="W395" s="475"/>
      <c r="X395" s="376">
        <v>202.2</v>
      </c>
      <c r="Y395" s="379"/>
      <c r="Z395" s="475"/>
      <c r="AA395" s="376">
        <v>234.2</v>
      </c>
      <c r="AB395" s="218">
        <f t="shared" si="107"/>
        <v>0</v>
      </c>
      <c r="AC395" s="234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</row>
    <row r="396" spans="1:260" customFormat="1" ht="100.5" hidden="1" customHeight="1" x14ac:dyDescent="0.25">
      <c r="A396" s="1"/>
      <c r="B396" s="402" t="s">
        <v>551</v>
      </c>
      <c r="C396" s="177"/>
      <c r="D396" s="331" t="s">
        <v>9</v>
      </c>
      <c r="E396" s="331" t="s">
        <v>12</v>
      </c>
      <c r="F396" s="331" t="s">
        <v>21</v>
      </c>
      <c r="G396" s="375" t="s">
        <v>418</v>
      </c>
      <c r="H396" s="337">
        <v>3487.8</v>
      </c>
      <c r="I396" s="337"/>
      <c r="J396" s="404">
        <v>3487.8</v>
      </c>
      <c r="K396" s="475"/>
      <c r="L396" s="475">
        <v>3487.8</v>
      </c>
      <c r="M396" s="406">
        <f t="shared" si="108"/>
        <v>3487.8</v>
      </c>
      <c r="N396" s="473"/>
      <c r="O396" s="405">
        <v>3487.8</v>
      </c>
      <c r="P396" s="407"/>
      <c r="Q396" s="407"/>
      <c r="R396" s="472"/>
      <c r="S396" s="473"/>
      <c r="T396" s="526">
        <v>1665.4</v>
      </c>
      <c r="U396" s="407"/>
      <c r="V396" s="406"/>
      <c r="W396" s="475"/>
      <c r="X396" s="376">
        <v>1665.4</v>
      </c>
      <c r="Y396" s="379"/>
      <c r="Z396" s="475"/>
      <c r="AA396" s="376">
        <v>1665.4</v>
      </c>
      <c r="AB396" s="218">
        <f t="shared" si="107"/>
        <v>0</v>
      </c>
      <c r="AC396" s="234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</row>
    <row r="397" spans="1:260" customFormat="1" ht="35.25" hidden="1" customHeight="1" x14ac:dyDescent="0.25">
      <c r="A397" s="1"/>
      <c r="B397" s="402" t="s">
        <v>552</v>
      </c>
      <c r="C397" s="346"/>
      <c r="D397" s="331" t="s">
        <v>9</v>
      </c>
      <c r="E397" s="331" t="s">
        <v>12</v>
      </c>
      <c r="F397" s="331" t="s">
        <v>21</v>
      </c>
      <c r="G397" s="336" t="s">
        <v>419</v>
      </c>
      <c r="H397" s="337">
        <v>7855.5</v>
      </c>
      <c r="I397" s="337"/>
      <c r="J397" s="404">
        <v>7855.5</v>
      </c>
      <c r="K397" s="405"/>
      <c r="L397" s="405">
        <v>7855.5</v>
      </c>
      <c r="M397" s="406">
        <f t="shared" si="108"/>
        <v>7855.5</v>
      </c>
      <c r="N397" s="405"/>
      <c r="O397" s="405">
        <v>7855.5</v>
      </c>
      <c r="P397" s="407"/>
      <c r="Q397" s="407"/>
      <c r="R397" s="472"/>
      <c r="S397" s="405"/>
      <c r="T397" s="526">
        <v>7227</v>
      </c>
      <c r="U397" s="407"/>
      <c r="V397" s="406"/>
      <c r="W397" s="405"/>
      <c r="X397" s="339">
        <v>7227</v>
      </c>
      <c r="Y397" s="379"/>
      <c r="Z397" s="405"/>
      <c r="AA397" s="339">
        <v>7227</v>
      </c>
      <c r="AB397" s="218">
        <f t="shared" si="107"/>
        <v>0</v>
      </c>
      <c r="AC397" s="234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</row>
    <row r="398" spans="1:260" s="94" customFormat="1" ht="42.75" hidden="1" customHeight="1" x14ac:dyDescent="0.25">
      <c r="A398" s="1" t="s">
        <v>384</v>
      </c>
      <c r="B398" s="652" t="s">
        <v>553</v>
      </c>
      <c r="C398" s="490"/>
      <c r="D398" s="347" t="s">
        <v>9</v>
      </c>
      <c r="E398" s="347" t="s">
        <v>7</v>
      </c>
      <c r="F398" s="347" t="s">
        <v>11</v>
      </c>
      <c r="G398" s="491">
        <v>2215930</v>
      </c>
      <c r="H398" s="337">
        <v>5539.6</v>
      </c>
      <c r="I398" s="337"/>
      <c r="J398" s="404">
        <v>4681.5</v>
      </c>
      <c r="K398" s="492"/>
      <c r="L398" s="473">
        <v>5652.4</v>
      </c>
      <c r="M398" s="406">
        <f t="shared" si="108"/>
        <v>5652.4</v>
      </c>
      <c r="N398" s="492"/>
      <c r="O398" s="473">
        <v>5652.4</v>
      </c>
      <c r="P398" s="407"/>
      <c r="Q398" s="407"/>
      <c r="R398" s="472"/>
      <c r="S398" s="492"/>
      <c r="T398" s="337"/>
      <c r="U398" s="407"/>
      <c r="V398" s="406"/>
      <c r="W398" s="492"/>
      <c r="X398" s="337"/>
      <c r="Y398" s="379"/>
      <c r="Z398" s="492"/>
      <c r="AA398" s="337"/>
      <c r="AB398" s="227">
        <f t="shared" si="107"/>
        <v>0</v>
      </c>
      <c r="AC398" s="241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93"/>
      <c r="DB398" s="93"/>
      <c r="DC398" s="93"/>
      <c r="DD398" s="93"/>
      <c r="DE398" s="93"/>
      <c r="DF398" s="93"/>
      <c r="DG398" s="93"/>
      <c r="DH398" s="93"/>
      <c r="DI398" s="93"/>
      <c r="DJ398" s="93"/>
      <c r="DK398" s="93"/>
      <c r="DL398" s="93"/>
      <c r="DM398" s="93"/>
      <c r="DN398" s="93"/>
      <c r="DO398" s="93"/>
      <c r="DP398" s="93"/>
      <c r="DQ398" s="93"/>
      <c r="DR398" s="93"/>
      <c r="DS398" s="93"/>
      <c r="DT398" s="93"/>
      <c r="DU398" s="93"/>
      <c r="DV398" s="93"/>
      <c r="DW398" s="93"/>
      <c r="DX398" s="93"/>
      <c r="DY398" s="93"/>
      <c r="DZ398" s="93"/>
      <c r="EA398" s="93"/>
      <c r="EB398" s="93"/>
      <c r="EC398" s="93"/>
      <c r="ED398" s="93"/>
      <c r="EE398" s="93"/>
      <c r="EF398" s="93"/>
      <c r="EG398" s="93"/>
      <c r="EH398" s="93"/>
      <c r="EI398" s="93"/>
      <c r="EJ398" s="93"/>
      <c r="EK398" s="93"/>
      <c r="EL398" s="93"/>
      <c r="EM398" s="93"/>
      <c r="EN398" s="93"/>
      <c r="EO398" s="93"/>
      <c r="EP398" s="93"/>
      <c r="EQ398" s="93"/>
      <c r="ER398" s="93"/>
      <c r="ES398" s="93"/>
      <c r="ET398" s="93"/>
      <c r="EU398" s="93"/>
      <c r="EV398" s="93"/>
      <c r="EW398" s="93"/>
      <c r="EX398" s="93"/>
      <c r="EY398" s="93"/>
      <c r="EZ398" s="93"/>
      <c r="FA398" s="93"/>
      <c r="FB398" s="93"/>
      <c r="FC398" s="93"/>
      <c r="FD398" s="93"/>
      <c r="FE398" s="93"/>
      <c r="FF398" s="93"/>
      <c r="FG398" s="93"/>
      <c r="FH398" s="93"/>
      <c r="FI398" s="93"/>
      <c r="FJ398" s="93"/>
      <c r="FK398" s="93"/>
      <c r="FL398" s="93"/>
      <c r="FM398" s="93"/>
      <c r="FN398" s="93"/>
      <c r="FO398" s="93"/>
      <c r="FP398" s="93"/>
      <c r="FQ398" s="93"/>
      <c r="FR398" s="93"/>
      <c r="FS398" s="93"/>
      <c r="FT398" s="93"/>
      <c r="FU398" s="93"/>
      <c r="FV398" s="93"/>
      <c r="FW398" s="93"/>
      <c r="FX398" s="93"/>
      <c r="FY398" s="93"/>
      <c r="FZ398" s="93"/>
      <c r="GA398" s="93"/>
      <c r="GB398" s="93"/>
      <c r="GC398" s="93"/>
      <c r="GD398" s="93"/>
      <c r="GE398" s="93"/>
      <c r="GF398" s="93"/>
      <c r="GG398" s="93"/>
      <c r="GH398" s="93"/>
      <c r="GI398" s="93"/>
      <c r="GJ398" s="93"/>
      <c r="GK398" s="93"/>
      <c r="GL398" s="93"/>
      <c r="GM398" s="93"/>
      <c r="GN398" s="93"/>
      <c r="GO398" s="93"/>
      <c r="GP398" s="93"/>
      <c r="GQ398" s="93"/>
      <c r="GR398" s="93"/>
      <c r="GS398" s="93"/>
      <c r="GT398" s="93"/>
      <c r="GU398" s="93"/>
      <c r="GV398" s="93"/>
      <c r="GW398" s="93"/>
      <c r="GX398" s="93"/>
      <c r="GY398" s="93"/>
      <c r="GZ398" s="93"/>
      <c r="HA398" s="93"/>
      <c r="HB398" s="93"/>
      <c r="HC398" s="93"/>
      <c r="HD398" s="93"/>
      <c r="HE398" s="93"/>
      <c r="HF398" s="93"/>
      <c r="HG398" s="93"/>
      <c r="HH398" s="93"/>
      <c r="HI398" s="93"/>
      <c r="HJ398" s="93"/>
      <c r="HK398" s="93"/>
      <c r="HL398" s="93"/>
      <c r="HM398" s="93"/>
      <c r="HN398" s="93"/>
      <c r="HO398" s="93"/>
      <c r="HP398" s="93"/>
      <c r="HQ398" s="93"/>
      <c r="HR398" s="93"/>
      <c r="HS398" s="93"/>
      <c r="HT398" s="93"/>
      <c r="HU398" s="93"/>
      <c r="HV398" s="93"/>
      <c r="HW398" s="93"/>
      <c r="HX398" s="93"/>
      <c r="HY398" s="93"/>
      <c r="HZ398" s="93"/>
      <c r="IA398" s="93"/>
      <c r="IB398" s="93"/>
      <c r="IC398" s="93"/>
      <c r="ID398" s="93"/>
      <c r="IE398" s="93"/>
      <c r="IF398" s="93"/>
      <c r="IG398" s="93"/>
      <c r="IH398" s="93"/>
      <c r="II398" s="93"/>
      <c r="IJ398" s="93"/>
      <c r="IK398" s="93"/>
      <c r="IL398" s="93"/>
      <c r="IM398" s="93"/>
      <c r="IN398" s="93"/>
      <c r="IO398" s="93"/>
      <c r="IP398" s="93"/>
      <c r="IQ398" s="93"/>
      <c r="IR398" s="93"/>
      <c r="IS398" s="93"/>
      <c r="IT398" s="93"/>
      <c r="IU398" s="93"/>
      <c r="IV398" s="93"/>
      <c r="IW398" s="93"/>
      <c r="IX398" s="93"/>
      <c r="IY398" s="93"/>
      <c r="IZ398" s="93"/>
    </row>
    <row r="399" spans="1:260" customFormat="1" ht="54.75" hidden="1" customHeight="1" x14ac:dyDescent="0.25">
      <c r="A399" s="1" t="s">
        <v>383</v>
      </c>
      <c r="B399" s="653"/>
      <c r="C399" s="346"/>
      <c r="D399" s="331" t="s">
        <v>9</v>
      </c>
      <c r="E399" s="331" t="s">
        <v>7</v>
      </c>
      <c r="F399" s="331" t="s">
        <v>11</v>
      </c>
      <c r="G399" s="493">
        <v>2215931</v>
      </c>
      <c r="H399" s="337">
        <v>2501.8000000000002</v>
      </c>
      <c r="I399" s="337"/>
      <c r="J399" s="404">
        <v>2376.6999999999998</v>
      </c>
      <c r="K399" s="405"/>
      <c r="L399" s="405">
        <v>2501.8000000000002</v>
      </c>
      <c r="M399" s="406">
        <f t="shared" si="108"/>
        <v>2501.8000000000002</v>
      </c>
      <c r="N399" s="492"/>
      <c r="O399" s="473">
        <v>2501.8000000000002</v>
      </c>
      <c r="P399" s="407"/>
      <c r="Q399" s="407"/>
      <c r="R399" s="472"/>
      <c r="S399" s="405"/>
      <c r="T399" s="526">
        <v>2501.8000000000002</v>
      </c>
      <c r="U399" s="407"/>
      <c r="V399" s="406"/>
      <c r="W399" s="494"/>
      <c r="X399" s="339">
        <v>2501.8000000000002</v>
      </c>
      <c r="Y399" s="379"/>
      <c r="Z399" s="494"/>
      <c r="AA399" s="339">
        <v>1951.4</v>
      </c>
      <c r="AB399" s="218">
        <f t="shared" si="107"/>
        <v>0</v>
      </c>
      <c r="AC399" s="234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</row>
    <row r="400" spans="1:260" customFormat="1" ht="53.25" hidden="1" customHeight="1" x14ac:dyDescent="0.25">
      <c r="A400" s="1"/>
      <c r="B400" s="402" t="s">
        <v>554</v>
      </c>
      <c r="C400" s="346"/>
      <c r="D400" s="347" t="s">
        <v>9</v>
      </c>
      <c r="E400" s="97">
        <v>10</v>
      </c>
      <c r="F400" s="347" t="s">
        <v>22</v>
      </c>
      <c r="G400" s="354" t="s">
        <v>555</v>
      </c>
      <c r="H400" s="337">
        <v>16802</v>
      </c>
      <c r="I400" s="337"/>
      <c r="J400" s="404">
        <v>16802</v>
      </c>
      <c r="K400" s="405"/>
      <c r="L400" s="405">
        <v>16802</v>
      </c>
      <c r="M400" s="406">
        <f t="shared" si="108"/>
        <v>16802</v>
      </c>
      <c r="N400" s="405"/>
      <c r="O400" s="405">
        <v>16802</v>
      </c>
      <c r="P400" s="407"/>
      <c r="Q400" s="407"/>
      <c r="R400" s="472"/>
      <c r="S400" s="405"/>
      <c r="T400" s="339">
        <v>15686</v>
      </c>
      <c r="U400" s="407"/>
      <c r="V400" s="406"/>
      <c r="W400" s="405"/>
      <c r="X400" s="339">
        <v>15686</v>
      </c>
      <c r="Y400" s="379"/>
      <c r="Z400" s="405"/>
      <c r="AA400" s="339">
        <v>14572.2</v>
      </c>
      <c r="AB400" s="218">
        <f t="shared" si="107"/>
        <v>0</v>
      </c>
      <c r="AC400" s="234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</row>
    <row r="401" spans="1:260" customFormat="1" ht="47.25" hidden="1" customHeight="1" x14ac:dyDescent="0.25">
      <c r="A401" s="8"/>
      <c r="B401" s="470" t="s">
        <v>427</v>
      </c>
      <c r="C401" s="471" t="s">
        <v>422</v>
      </c>
      <c r="D401" s="328"/>
      <c r="E401" s="318"/>
      <c r="F401" s="318"/>
      <c r="G401" s="316" t="s">
        <v>424</v>
      </c>
      <c r="H401" s="406">
        <f>SUM(H402)</f>
        <v>25932.7</v>
      </c>
      <c r="I401" s="406">
        <f>SUM(I402)</f>
        <v>0</v>
      </c>
      <c r="J401" s="406">
        <f>SUM(J402:J404)</f>
        <v>44214.400000000001</v>
      </c>
      <c r="K401" s="406">
        <f>SUM(K402)</f>
        <v>27033.3</v>
      </c>
      <c r="L401" s="406">
        <f>SUM(L402)</f>
        <v>0</v>
      </c>
      <c r="M401" s="406">
        <f>SUM(M402)</f>
        <v>27033.3</v>
      </c>
      <c r="N401" s="406">
        <f>SUM(N402)</f>
        <v>27033.3</v>
      </c>
      <c r="O401" s="406">
        <f>SUM(O402)</f>
        <v>0</v>
      </c>
      <c r="P401" s="406">
        <f t="shared" ref="P401:AA401" si="109">SUM(P402:P404)</f>
        <v>38452.1</v>
      </c>
      <c r="Q401" s="406">
        <f t="shared" si="109"/>
        <v>0</v>
      </c>
      <c r="R401" s="406">
        <f t="shared" si="109"/>
        <v>23100</v>
      </c>
      <c r="S401" s="406">
        <f t="shared" si="109"/>
        <v>0</v>
      </c>
      <c r="T401" s="406">
        <f t="shared" si="109"/>
        <v>0</v>
      </c>
      <c r="U401" s="406">
        <f t="shared" si="109"/>
        <v>38452.1</v>
      </c>
      <c r="V401" s="406">
        <f t="shared" si="109"/>
        <v>0</v>
      </c>
      <c r="W401" s="406">
        <f t="shared" si="109"/>
        <v>0</v>
      </c>
      <c r="X401" s="406">
        <f t="shared" si="109"/>
        <v>0</v>
      </c>
      <c r="Y401" s="406">
        <f t="shared" si="109"/>
        <v>38452.1</v>
      </c>
      <c r="Z401" s="406">
        <f t="shared" si="109"/>
        <v>0</v>
      </c>
      <c r="AA401" s="406">
        <f t="shared" si="109"/>
        <v>0</v>
      </c>
      <c r="AB401" s="25">
        <f>SUM(AB402)</f>
        <v>0</v>
      </c>
      <c r="AC401" s="25">
        <f>SUM(AC402)</f>
        <v>0</v>
      </c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  <c r="IW401" s="8"/>
      <c r="IX401" s="8"/>
      <c r="IY401" s="8"/>
      <c r="IZ401" s="8"/>
    </row>
    <row r="402" spans="1:260" customFormat="1" ht="38.25" hidden="1" customHeight="1" x14ac:dyDescent="0.25">
      <c r="A402" s="1"/>
      <c r="B402" s="495" t="s">
        <v>620</v>
      </c>
      <c r="C402" s="346"/>
      <c r="D402" s="347" t="s">
        <v>9</v>
      </c>
      <c r="E402" s="354" t="s">
        <v>11</v>
      </c>
      <c r="F402" s="354" t="s">
        <v>17</v>
      </c>
      <c r="G402" s="97" t="s">
        <v>425</v>
      </c>
      <c r="H402" s="404">
        <v>25932.7</v>
      </c>
      <c r="I402" s="404"/>
      <c r="J402" s="404">
        <v>26081.7</v>
      </c>
      <c r="K402" s="324">
        <v>27033.3</v>
      </c>
      <c r="L402" s="405"/>
      <c r="M402" s="406">
        <f>SUM(N402:O402)</f>
        <v>27033.3</v>
      </c>
      <c r="N402" s="405">
        <v>27033.3</v>
      </c>
      <c r="O402" s="405"/>
      <c r="P402" s="407">
        <v>38452.1</v>
      </c>
      <c r="Q402" s="407"/>
      <c r="R402" s="472">
        <v>23100</v>
      </c>
      <c r="S402" s="405"/>
      <c r="T402" s="405"/>
      <c r="U402" s="407">
        <v>38452.1</v>
      </c>
      <c r="V402" s="406"/>
      <c r="W402" s="496"/>
      <c r="X402" s="405"/>
      <c r="Y402" s="407">
        <v>38452.1</v>
      </c>
      <c r="Z402" s="405"/>
      <c r="AA402" s="405"/>
      <c r="AB402" s="212">
        <f>SUM(AC402:AD402)</f>
        <v>0</v>
      </c>
      <c r="AC402" s="234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</row>
    <row r="403" spans="1:260" customFormat="1" ht="68.25" hidden="1" customHeight="1" x14ac:dyDescent="0.25">
      <c r="A403" s="1"/>
      <c r="B403" s="495" t="s">
        <v>619</v>
      </c>
      <c r="C403" s="346"/>
      <c r="D403" s="347"/>
      <c r="E403" s="354"/>
      <c r="F403" s="354"/>
      <c r="G403" s="97"/>
      <c r="H403" s="404"/>
      <c r="I403" s="404"/>
      <c r="J403" s="404">
        <v>16240.3</v>
      </c>
      <c r="K403" s="324"/>
      <c r="L403" s="405"/>
      <c r="M403" s="406"/>
      <c r="N403" s="405"/>
      <c r="O403" s="405"/>
      <c r="P403" s="407"/>
      <c r="Q403" s="407"/>
      <c r="R403" s="472"/>
      <c r="S403" s="405"/>
      <c r="T403" s="405"/>
      <c r="U403" s="407"/>
      <c r="V403" s="406"/>
      <c r="W403" s="496"/>
      <c r="X403" s="405"/>
      <c r="Y403" s="407"/>
      <c r="Z403" s="405"/>
      <c r="AA403" s="405"/>
      <c r="AB403" s="212"/>
      <c r="AC403" s="234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</row>
    <row r="404" spans="1:260" customFormat="1" ht="67.5" hidden="1" customHeight="1" x14ac:dyDescent="0.25">
      <c r="A404" s="1"/>
      <c r="B404" s="495" t="s">
        <v>618</v>
      </c>
      <c r="C404" s="346"/>
      <c r="D404" s="347"/>
      <c r="E404" s="354"/>
      <c r="F404" s="354"/>
      <c r="G404" s="97"/>
      <c r="H404" s="404"/>
      <c r="I404" s="404"/>
      <c r="J404" s="404">
        <v>1892.4</v>
      </c>
      <c r="K404" s="324"/>
      <c r="L404" s="405"/>
      <c r="M404" s="406"/>
      <c r="N404" s="405"/>
      <c r="O404" s="405"/>
      <c r="P404" s="407"/>
      <c r="Q404" s="407"/>
      <c r="R404" s="472"/>
      <c r="S404" s="405"/>
      <c r="T404" s="405"/>
      <c r="U404" s="407"/>
      <c r="V404" s="406"/>
      <c r="W404" s="496"/>
      <c r="X404" s="405"/>
      <c r="Y404" s="407"/>
      <c r="Z404" s="405"/>
      <c r="AA404" s="405"/>
      <c r="AB404" s="212"/>
      <c r="AC404" s="23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</row>
    <row r="405" spans="1:260" customFormat="1" ht="34.5" hidden="1" customHeight="1" x14ac:dyDescent="0.25">
      <c r="A405" s="8"/>
      <c r="B405" s="470" t="s">
        <v>428</v>
      </c>
      <c r="C405" s="471" t="s">
        <v>422</v>
      </c>
      <c r="D405" s="328"/>
      <c r="E405" s="318"/>
      <c r="F405" s="318"/>
      <c r="G405" s="316" t="s">
        <v>423</v>
      </c>
      <c r="H405" s="406">
        <f t="shared" ref="H405:AA405" si="110">SUM(H406:H407)</f>
        <v>112008.2</v>
      </c>
      <c r="I405" s="406">
        <f t="shared" si="110"/>
        <v>0</v>
      </c>
      <c r="J405" s="406">
        <f t="shared" si="110"/>
        <v>114380.79999999999</v>
      </c>
      <c r="K405" s="406">
        <f t="shared" si="110"/>
        <v>90298.2</v>
      </c>
      <c r="L405" s="406">
        <f t="shared" si="110"/>
        <v>0</v>
      </c>
      <c r="M405" s="406">
        <f t="shared" si="110"/>
        <v>93264.6</v>
      </c>
      <c r="N405" s="406">
        <f t="shared" si="110"/>
        <v>93264.6</v>
      </c>
      <c r="O405" s="406">
        <f t="shared" si="110"/>
        <v>0</v>
      </c>
      <c r="P405" s="406">
        <f t="shared" si="110"/>
        <v>130829.5</v>
      </c>
      <c r="Q405" s="406">
        <f t="shared" si="110"/>
        <v>0</v>
      </c>
      <c r="R405" s="406">
        <f t="shared" si="110"/>
        <v>128289.60000000001</v>
      </c>
      <c r="S405" s="406">
        <f t="shared" si="110"/>
        <v>0</v>
      </c>
      <c r="T405" s="406">
        <f t="shared" si="110"/>
        <v>0</v>
      </c>
      <c r="U405" s="406">
        <f t="shared" si="110"/>
        <v>130829.5</v>
      </c>
      <c r="V405" s="406">
        <f t="shared" si="110"/>
        <v>0</v>
      </c>
      <c r="W405" s="406">
        <f t="shared" si="110"/>
        <v>0</v>
      </c>
      <c r="X405" s="406">
        <f t="shared" si="110"/>
        <v>0</v>
      </c>
      <c r="Y405" s="406">
        <f t="shared" si="110"/>
        <v>130829.5</v>
      </c>
      <c r="Z405" s="406">
        <f t="shared" si="110"/>
        <v>0</v>
      </c>
      <c r="AA405" s="406">
        <f t="shared" si="110"/>
        <v>0</v>
      </c>
      <c r="AB405" s="225">
        <f>SUM(AC405:AD405)</f>
        <v>0</v>
      </c>
      <c r="AC405" s="239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  <c r="IW405" s="8"/>
      <c r="IX405" s="8"/>
      <c r="IY405" s="8"/>
      <c r="IZ405" s="8"/>
    </row>
    <row r="406" spans="1:260" s="47" customFormat="1" ht="36" hidden="1" customHeight="1" x14ac:dyDescent="0.25">
      <c r="A406" s="45"/>
      <c r="B406" s="495" t="s">
        <v>556</v>
      </c>
      <c r="C406" s="497"/>
      <c r="D406" s="347" t="s">
        <v>9</v>
      </c>
      <c r="E406" s="354" t="s">
        <v>12</v>
      </c>
      <c r="F406" s="347" t="s">
        <v>21</v>
      </c>
      <c r="G406" s="97">
        <v>2230059</v>
      </c>
      <c r="H406" s="403">
        <v>78496.899999999994</v>
      </c>
      <c r="I406" s="403"/>
      <c r="J406" s="403">
        <v>78984.899999999994</v>
      </c>
      <c r="K406" s="372">
        <v>60276.6</v>
      </c>
      <c r="L406" s="478"/>
      <c r="M406" s="406">
        <f>SUM(N406:O406)</f>
        <v>62941.5</v>
      </c>
      <c r="N406" s="474">
        <v>62941.5</v>
      </c>
      <c r="O406" s="478"/>
      <c r="P406" s="498">
        <v>86343.7</v>
      </c>
      <c r="Q406" s="498"/>
      <c r="R406" s="499">
        <v>84355</v>
      </c>
      <c r="S406" s="500"/>
      <c r="T406" s="501"/>
      <c r="U406" s="498">
        <v>86343.7</v>
      </c>
      <c r="V406" s="502"/>
      <c r="W406" s="500"/>
      <c r="X406" s="501"/>
      <c r="Y406" s="503">
        <v>86343.7</v>
      </c>
      <c r="Z406" s="474"/>
      <c r="AA406" s="478"/>
      <c r="AB406" s="212">
        <f>SUM(AC406:AD406)</f>
        <v>0</v>
      </c>
      <c r="AC406" s="240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  <c r="IV406" s="45"/>
      <c r="IW406" s="45"/>
      <c r="IX406" s="45"/>
      <c r="IY406" s="45"/>
      <c r="IZ406" s="45"/>
    </row>
    <row r="407" spans="1:260" customFormat="1" ht="36.75" hidden="1" customHeight="1" x14ac:dyDescent="0.25">
      <c r="A407" s="1"/>
      <c r="B407" s="495" t="s">
        <v>557</v>
      </c>
      <c r="C407" s="346"/>
      <c r="D407" s="347" t="s">
        <v>9</v>
      </c>
      <c r="E407" s="354" t="s">
        <v>11</v>
      </c>
      <c r="F407" s="354" t="s">
        <v>14</v>
      </c>
      <c r="G407" s="97">
        <v>2230059</v>
      </c>
      <c r="H407" s="404">
        <v>33511.300000000003</v>
      </c>
      <c r="I407" s="404"/>
      <c r="J407" s="404">
        <v>35395.9</v>
      </c>
      <c r="K407" s="324">
        <v>30021.599999999999</v>
      </c>
      <c r="L407" s="405"/>
      <c r="M407" s="406">
        <f>SUM(N407:O407)</f>
        <v>30323.1</v>
      </c>
      <c r="N407" s="405">
        <v>30323.1</v>
      </c>
      <c r="O407" s="405"/>
      <c r="P407" s="504">
        <v>44485.8</v>
      </c>
      <c r="Q407" s="504"/>
      <c r="R407" s="505">
        <v>43934.6</v>
      </c>
      <c r="S407" s="506"/>
      <c r="T407" s="506"/>
      <c r="U407" s="504">
        <v>44485.8</v>
      </c>
      <c r="V407" s="502"/>
      <c r="W407" s="506"/>
      <c r="X407" s="506"/>
      <c r="Y407" s="504">
        <v>44485.8</v>
      </c>
      <c r="Z407" s="405"/>
      <c r="AA407" s="405"/>
      <c r="AB407" s="212">
        <f>SUM(AC407:AD407)</f>
        <v>0</v>
      </c>
      <c r="AC407" s="234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</row>
    <row r="408" spans="1:260" ht="32.25" hidden="1" customHeight="1" thickBot="1" x14ac:dyDescent="0.3">
      <c r="B408" s="118" t="s">
        <v>594</v>
      </c>
      <c r="C408" s="119"/>
      <c r="D408" s="120"/>
      <c r="E408" s="121"/>
      <c r="F408" s="121"/>
      <c r="G408" s="122"/>
      <c r="H408" s="123" t="e">
        <f t="shared" ref="H408:AC408" si="111">SUM(H13+H28+H31+H35+H37+H50+H96+H101+H104+H142+H162+H191+H207+H229+H259+H262+H264+H276+H283+H285+H384+H386)</f>
        <v>#REF!</v>
      </c>
      <c r="I408" s="123" t="e">
        <f t="shared" si="111"/>
        <v>#REF!</v>
      </c>
      <c r="J408" s="279">
        <f t="shared" si="111"/>
        <v>3925183.0000000009</v>
      </c>
      <c r="K408" s="123">
        <f t="shared" si="111"/>
        <v>1412903.9000000001</v>
      </c>
      <c r="L408" s="123">
        <f t="shared" si="111"/>
        <v>1665583.2000000002</v>
      </c>
      <c r="M408" s="123">
        <f t="shared" si="111"/>
        <v>3501046.1</v>
      </c>
      <c r="N408" s="123">
        <f t="shared" si="111"/>
        <v>1544709</v>
      </c>
      <c r="O408" s="123">
        <f t="shared" si="111"/>
        <v>1956337.1</v>
      </c>
      <c r="P408" s="123">
        <f t="shared" si="111"/>
        <v>2433610.4000000004</v>
      </c>
      <c r="Q408" s="123">
        <f t="shared" si="111"/>
        <v>607450.19999999995</v>
      </c>
      <c r="R408" s="123">
        <f t="shared" si="111"/>
        <v>1682122.5</v>
      </c>
      <c r="S408" s="123">
        <f t="shared" si="111"/>
        <v>276912.90000000002</v>
      </c>
      <c r="T408" s="123">
        <f t="shared" si="111"/>
        <v>1837038.6999999997</v>
      </c>
      <c r="U408" s="123">
        <f t="shared" si="111"/>
        <v>2016146.3</v>
      </c>
      <c r="V408" s="123">
        <f t="shared" si="111"/>
        <v>0</v>
      </c>
      <c r="W408" s="123">
        <f t="shared" si="111"/>
        <v>312298.90000000002</v>
      </c>
      <c r="X408" s="123">
        <f t="shared" si="111"/>
        <v>1792277.2</v>
      </c>
      <c r="Y408" s="123">
        <f t="shared" si="111"/>
        <v>2202320.3000000003</v>
      </c>
      <c r="Z408" s="123">
        <f t="shared" si="111"/>
        <v>232076.1</v>
      </c>
      <c r="AA408" s="123">
        <f t="shared" si="111"/>
        <v>1689738.7999999998</v>
      </c>
      <c r="AB408" s="228" t="e">
        <f t="shared" si="111"/>
        <v>#REF!</v>
      </c>
      <c r="AC408" s="234" t="e">
        <f t="shared" si="111"/>
        <v>#REF!</v>
      </c>
    </row>
    <row r="409" spans="1:260" ht="39" hidden="1" customHeight="1" x14ac:dyDescent="0.25">
      <c r="B409" s="38"/>
      <c r="C409" s="39"/>
      <c r="D409" s="40"/>
      <c r="E409" s="41"/>
      <c r="F409" s="41"/>
      <c r="G409" s="42"/>
      <c r="H409" s="244"/>
      <c r="I409" s="244"/>
      <c r="J409" s="280"/>
      <c r="K409" s="43"/>
      <c r="L409" s="43"/>
      <c r="M409" s="43"/>
      <c r="N409" s="43"/>
      <c r="O409" s="43"/>
      <c r="P409" s="43"/>
      <c r="Q409" s="43"/>
      <c r="R409" s="244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234"/>
    </row>
    <row r="410" spans="1:260" customFormat="1" ht="15" hidden="1" customHeight="1" x14ac:dyDescent="0.25">
      <c r="A410" s="8"/>
      <c r="B410" s="654" t="s">
        <v>221</v>
      </c>
      <c r="C410" s="657" t="s">
        <v>24</v>
      </c>
      <c r="D410" s="660" t="s">
        <v>1</v>
      </c>
      <c r="E410" s="660" t="s">
        <v>2</v>
      </c>
      <c r="F410" s="660" t="s">
        <v>23</v>
      </c>
      <c r="G410" s="660" t="s">
        <v>3</v>
      </c>
      <c r="H410" s="676" t="s">
        <v>390</v>
      </c>
      <c r="I410" s="305"/>
      <c r="J410" s="281"/>
      <c r="K410" s="679" t="s">
        <v>4</v>
      </c>
      <c r="L410" s="680"/>
      <c r="M410" s="674" t="s">
        <v>336</v>
      </c>
      <c r="N410" s="684" t="s">
        <v>4</v>
      </c>
      <c r="O410" s="685"/>
      <c r="P410" s="671" t="s">
        <v>278</v>
      </c>
      <c r="Q410" s="674" t="s">
        <v>281</v>
      </c>
      <c r="R410" s="676" t="s">
        <v>390</v>
      </c>
      <c r="S410" s="679" t="s">
        <v>4</v>
      </c>
      <c r="T410" s="680"/>
      <c r="U410" s="132"/>
      <c r="V410" s="674" t="s">
        <v>280</v>
      </c>
      <c r="W410" s="662" t="s">
        <v>4</v>
      </c>
      <c r="X410" s="663"/>
      <c r="Y410" s="681" t="s">
        <v>279</v>
      </c>
      <c r="Z410" s="662" t="s">
        <v>4</v>
      </c>
      <c r="AA410" s="663"/>
      <c r="AB410" s="664"/>
      <c r="AC410" s="239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  <c r="IW410" s="8"/>
      <c r="IX410" s="8"/>
      <c r="IY410" s="8"/>
      <c r="IZ410" s="8"/>
    </row>
    <row r="411" spans="1:260" customFormat="1" ht="15" hidden="1" customHeight="1" x14ac:dyDescent="0.25">
      <c r="A411" s="8"/>
      <c r="B411" s="655"/>
      <c r="C411" s="658"/>
      <c r="D411" s="661"/>
      <c r="E411" s="661"/>
      <c r="F411" s="661"/>
      <c r="G411" s="661"/>
      <c r="H411" s="677"/>
      <c r="I411" s="550"/>
      <c r="J411" s="666" t="s">
        <v>329</v>
      </c>
      <c r="K411" s="669" t="s">
        <v>5</v>
      </c>
      <c r="L411" s="669" t="s">
        <v>26</v>
      </c>
      <c r="M411" s="675"/>
      <c r="N411" s="669" t="s">
        <v>5</v>
      </c>
      <c r="O411" s="669" t="s">
        <v>26</v>
      </c>
      <c r="P411" s="686"/>
      <c r="Q411" s="675"/>
      <c r="R411" s="677"/>
      <c r="S411" s="669" t="s">
        <v>5</v>
      </c>
      <c r="T411" s="669" t="s">
        <v>26</v>
      </c>
      <c r="U411" s="671" t="s">
        <v>329</v>
      </c>
      <c r="V411" s="675"/>
      <c r="W411" s="669" t="s">
        <v>5</v>
      </c>
      <c r="X411" s="669" t="s">
        <v>26</v>
      </c>
      <c r="Y411" s="682"/>
      <c r="Z411" s="669" t="s">
        <v>5</v>
      </c>
      <c r="AA411" s="669" t="s">
        <v>26</v>
      </c>
      <c r="AB411" s="665"/>
      <c r="AC411" s="239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  <c r="IW411" s="8"/>
      <c r="IX411" s="8"/>
      <c r="IY411" s="8"/>
      <c r="IZ411" s="8"/>
    </row>
    <row r="412" spans="1:260" customFormat="1" ht="15" hidden="1" customHeight="1" x14ac:dyDescent="0.25">
      <c r="A412" s="8"/>
      <c r="B412" s="655"/>
      <c r="C412" s="658"/>
      <c r="D412" s="661"/>
      <c r="E412" s="661"/>
      <c r="F412" s="661"/>
      <c r="G412" s="661"/>
      <c r="H412" s="677"/>
      <c r="I412" s="550"/>
      <c r="J412" s="667"/>
      <c r="K412" s="670"/>
      <c r="L412" s="670"/>
      <c r="M412" s="675"/>
      <c r="N412" s="670"/>
      <c r="O412" s="670"/>
      <c r="P412" s="686"/>
      <c r="Q412" s="675"/>
      <c r="R412" s="677"/>
      <c r="S412" s="670"/>
      <c r="T412" s="670"/>
      <c r="U412" s="672"/>
      <c r="V412" s="675"/>
      <c r="W412" s="670"/>
      <c r="X412" s="670"/>
      <c r="Y412" s="682"/>
      <c r="Z412" s="670"/>
      <c r="AA412" s="670"/>
      <c r="AB412" s="665"/>
      <c r="AC412" s="239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  <c r="IW412" s="8"/>
      <c r="IX412" s="8"/>
      <c r="IY412" s="8"/>
      <c r="IZ412" s="8"/>
    </row>
    <row r="413" spans="1:260" customFormat="1" ht="12.75" hidden="1" customHeight="1" x14ac:dyDescent="0.25">
      <c r="A413" s="8"/>
      <c r="B413" s="656"/>
      <c r="C413" s="659"/>
      <c r="D413" s="661"/>
      <c r="E413" s="661"/>
      <c r="F413" s="661"/>
      <c r="G413" s="661"/>
      <c r="H413" s="678"/>
      <c r="I413" s="551"/>
      <c r="J413" s="668"/>
      <c r="K413" s="670"/>
      <c r="L413" s="670"/>
      <c r="M413" s="675"/>
      <c r="N413" s="670"/>
      <c r="O413" s="670"/>
      <c r="P413" s="687"/>
      <c r="Q413" s="675"/>
      <c r="R413" s="678"/>
      <c r="S413" s="670"/>
      <c r="T413" s="670"/>
      <c r="U413" s="673"/>
      <c r="V413" s="675"/>
      <c r="W413" s="670"/>
      <c r="X413" s="670"/>
      <c r="Y413" s="682"/>
      <c r="Z413" s="670"/>
      <c r="AA413" s="670"/>
      <c r="AB413" s="665"/>
      <c r="AC413" s="239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  <c r="IW413" s="8"/>
      <c r="IX413" s="8"/>
      <c r="IY413" s="8"/>
      <c r="IZ413" s="8"/>
    </row>
    <row r="414" spans="1:260" customFormat="1" ht="14.25" hidden="1" customHeight="1" x14ac:dyDescent="0.25">
      <c r="A414" s="8"/>
      <c r="B414" s="553" t="s">
        <v>192</v>
      </c>
      <c r="C414" s="553"/>
      <c r="D414" s="549">
        <v>2</v>
      </c>
      <c r="E414" s="549">
        <v>3</v>
      </c>
      <c r="F414" s="549">
        <v>4</v>
      </c>
      <c r="G414" s="549">
        <v>2</v>
      </c>
      <c r="H414" s="242">
        <v>3</v>
      </c>
      <c r="I414" s="242"/>
      <c r="J414" s="106">
        <v>4</v>
      </c>
      <c r="K414" s="103"/>
      <c r="L414" s="103"/>
      <c r="M414" s="552">
        <v>6</v>
      </c>
      <c r="N414" s="553">
        <v>7</v>
      </c>
      <c r="O414" s="553">
        <v>8</v>
      </c>
      <c r="P414" s="127">
        <v>5</v>
      </c>
      <c r="Q414" s="552">
        <v>10</v>
      </c>
      <c r="R414" s="242">
        <v>6</v>
      </c>
      <c r="S414" s="553">
        <v>11</v>
      </c>
      <c r="T414" s="553">
        <v>7</v>
      </c>
      <c r="U414" s="127">
        <v>8</v>
      </c>
      <c r="V414" s="552">
        <v>14</v>
      </c>
      <c r="W414" s="553">
        <v>15</v>
      </c>
      <c r="X414" s="553">
        <v>9</v>
      </c>
      <c r="Y414" s="131">
        <v>10</v>
      </c>
      <c r="Z414" s="553"/>
      <c r="AA414" s="553">
        <v>11</v>
      </c>
      <c r="AB414" s="229">
        <v>18</v>
      </c>
      <c r="AC414" s="239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  <c r="IW414" s="8"/>
      <c r="IX414" s="8"/>
      <c r="IY414" s="8"/>
      <c r="IZ414" s="8"/>
    </row>
    <row r="415" spans="1:260" customFormat="1" ht="27" hidden="1" customHeight="1" x14ac:dyDescent="0.25">
      <c r="A415" s="8"/>
      <c r="B415" s="55" t="s">
        <v>401</v>
      </c>
      <c r="C415" s="56"/>
      <c r="D415" s="57" t="s">
        <v>182</v>
      </c>
      <c r="E415" s="58"/>
      <c r="F415" s="58"/>
      <c r="G415" s="59"/>
      <c r="H415" s="60">
        <f>SUM(H416:H422)</f>
        <v>19293.699999999997</v>
      </c>
      <c r="I415" s="60">
        <f>SUM(I416:I422)</f>
        <v>0</v>
      </c>
      <c r="J415" s="298">
        <f>SUM(J416:J422)</f>
        <v>20455.7</v>
      </c>
      <c r="K415" s="60">
        <f>SUM(K416:K422)</f>
        <v>19125.099999999999</v>
      </c>
      <c r="L415" s="60">
        <f>SUM(L416:L422)</f>
        <v>0</v>
      </c>
      <c r="M415" s="60">
        <f>SUM(N415:O415)</f>
        <v>19179.199999999997</v>
      </c>
      <c r="N415" s="60">
        <f t="shared" ref="N415:U415" si="112">SUM(N416:N422)</f>
        <v>19179.199999999997</v>
      </c>
      <c r="O415" s="60">
        <f t="shared" si="112"/>
        <v>0</v>
      </c>
      <c r="P415" s="298">
        <f t="shared" si="112"/>
        <v>19225</v>
      </c>
      <c r="Q415" s="60">
        <f t="shared" si="112"/>
        <v>19225</v>
      </c>
      <c r="R415" s="60">
        <f t="shared" si="112"/>
        <v>19185</v>
      </c>
      <c r="S415" s="60">
        <f t="shared" si="112"/>
        <v>19709.5</v>
      </c>
      <c r="T415" s="60">
        <f t="shared" si="112"/>
        <v>0</v>
      </c>
      <c r="U415" s="60">
        <f t="shared" si="112"/>
        <v>19187</v>
      </c>
      <c r="V415" s="60">
        <f t="shared" ref="V415:V423" si="113">SUM(W415:X415)</f>
        <v>19187</v>
      </c>
      <c r="W415" s="60">
        <f>SUM(W416:W422)</f>
        <v>19187</v>
      </c>
      <c r="X415" s="60">
        <f>SUM(X416:X422)</f>
        <v>0</v>
      </c>
      <c r="Y415" s="60">
        <f>SUM(Y416:Y422)</f>
        <v>19187</v>
      </c>
      <c r="Z415" s="60">
        <f>SUM(Z416:Z422)</f>
        <v>19187</v>
      </c>
      <c r="AA415" s="60">
        <f>SUM(AA416:AA422)</f>
        <v>0</v>
      </c>
      <c r="AB415" s="230">
        <f>SUM(AC415:AD415)</f>
        <v>21600</v>
      </c>
      <c r="AC415" s="239">
        <v>21600</v>
      </c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  <c r="IW415" s="8"/>
      <c r="IX415" s="8"/>
      <c r="IY415" s="8"/>
      <c r="IZ415" s="8"/>
    </row>
    <row r="416" spans="1:260" customFormat="1" ht="30" hidden="1" customHeight="1" x14ac:dyDescent="0.25">
      <c r="A416" s="1"/>
      <c r="B416" s="33" t="s">
        <v>367</v>
      </c>
      <c r="C416" s="33"/>
      <c r="D416" s="10" t="s">
        <v>182</v>
      </c>
      <c r="E416" s="15" t="s">
        <v>12</v>
      </c>
      <c r="F416" s="15" t="s">
        <v>7</v>
      </c>
      <c r="G416" s="30">
        <v>4010211</v>
      </c>
      <c r="H416" s="109">
        <v>4703.6000000000004</v>
      </c>
      <c r="I416" s="109"/>
      <c r="J416" s="109">
        <v>6015.1</v>
      </c>
      <c r="K416" s="22">
        <v>4202.3</v>
      </c>
      <c r="L416" s="9"/>
      <c r="M416" s="25">
        <f t="shared" ref="M416:M422" si="114">SUM(N416:O416)</f>
        <v>4202.3</v>
      </c>
      <c r="N416" s="9">
        <v>4202.3</v>
      </c>
      <c r="O416" s="9"/>
      <c r="P416" s="126">
        <v>4895.3999999999996</v>
      </c>
      <c r="Q416" s="126">
        <v>4895.3999999999996</v>
      </c>
      <c r="R416" s="299">
        <v>4895.3999999999996</v>
      </c>
      <c r="S416" s="9">
        <v>4360.5</v>
      </c>
      <c r="T416" s="9"/>
      <c r="U416" s="126">
        <v>4895.3999999999996</v>
      </c>
      <c r="V416" s="25">
        <f t="shared" si="113"/>
        <v>4895.3999999999996</v>
      </c>
      <c r="W416" s="9">
        <v>4895.3999999999996</v>
      </c>
      <c r="X416" s="9"/>
      <c r="Y416" s="126">
        <v>4895.3999999999996</v>
      </c>
      <c r="Z416" s="109">
        <v>4895.3999999999996</v>
      </c>
      <c r="AA416" s="9"/>
      <c r="AB416" s="212">
        <f>SUM(AC416:AD416)</f>
        <v>0</v>
      </c>
      <c r="AC416" s="234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</row>
    <row r="417" spans="1:260" customFormat="1" ht="31.5" hidden="1" customHeight="1" x14ac:dyDescent="0.25">
      <c r="A417" s="8"/>
      <c r="B417" s="3" t="s">
        <v>387</v>
      </c>
      <c r="C417" s="553"/>
      <c r="D417" s="10" t="s">
        <v>182</v>
      </c>
      <c r="E417" s="15" t="s">
        <v>12</v>
      </c>
      <c r="F417" s="15" t="s">
        <v>7</v>
      </c>
      <c r="G417" s="30">
        <v>4010212</v>
      </c>
      <c r="H417" s="109">
        <v>3476</v>
      </c>
      <c r="I417" s="109"/>
      <c r="J417" s="109">
        <v>3299.8</v>
      </c>
      <c r="K417" s="29">
        <v>2163.5</v>
      </c>
      <c r="L417" s="53"/>
      <c r="M417" s="25">
        <f t="shared" si="114"/>
        <v>2163.5</v>
      </c>
      <c r="N417" s="11">
        <v>2163.5</v>
      </c>
      <c r="O417" s="53"/>
      <c r="P417" s="126">
        <v>3611.1</v>
      </c>
      <c r="Q417" s="126">
        <v>3611.1</v>
      </c>
      <c r="R417" s="299">
        <v>3611.1</v>
      </c>
      <c r="S417" s="11">
        <v>2237.1</v>
      </c>
      <c r="T417" s="53"/>
      <c r="U417" s="126">
        <v>3611.1</v>
      </c>
      <c r="V417" s="25">
        <f t="shared" si="113"/>
        <v>3611.1</v>
      </c>
      <c r="W417" s="11">
        <v>3611.1</v>
      </c>
      <c r="X417" s="53"/>
      <c r="Y417" s="126">
        <v>3611.1</v>
      </c>
      <c r="Z417" s="109">
        <v>3611.1</v>
      </c>
      <c r="AA417" s="53"/>
      <c r="AB417" s="212">
        <f>SUM(AC417:AD417)</f>
        <v>0</v>
      </c>
      <c r="AC417" s="239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  <c r="IW417" s="8"/>
      <c r="IX417" s="8"/>
      <c r="IY417" s="8"/>
      <c r="IZ417" s="8"/>
    </row>
    <row r="418" spans="1:260" customFormat="1" ht="38.25" hidden="1" customHeight="1" x14ac:dyDescent="0.25">
      <c r="A418" s="8"/>
      <c r="B418" s="3" t="s">
        <v>183</v>
      </c>
      <c r="C418" s="553"/>
      <c r="D418" s="10" t="s">
        <v>368</v>
      </c>
      <c r="E418" s="15" t="s">
        <v>12</v>
      </c>
      <c r="F418" s="15" t="s">
        <v>7</v>
      </c>
      <c r="G418" s="30">
        <v>4010204</v>
      </c>
      <c r="H418" s="109">
        <v>10009.5</v>
      </c>
      <c r="I418" s="109"/>
      <c r="J418" s="109">
        <v>10036.200000000001</v>
      </c>
      <c r="K418" s="29">
        <v>11761.3</v>
      </c>
      <c r="L418" s="53"/>
      <c r="M418" s="25">
        <f t="shared" si="114"/>
        <v>11665.3</v>
      </c>
      <c r="N418" s="11">
        <v>11665.3</v>
      </c>
      <c r="O418" s="53"/>
      <c r="P418" s="126">
        <v>9469.4</v>
      </c>
      <c r="Q418" s="126">
        <v>9469.4</v>
      </c>
      <c r="R418" s="299">
        <v>9469.4</v>
      </c>
      <c r="S418" s="21">
        <v>12113.9</v>
      </c>
      <c r="T418" s="53"/>
      <c r="U418" s="126">
        <v>9469.4</v>
      </c>
      <c r="V418" s="25">
        <f t="shared" si="113"/>
        <v>9469.4</v>
      </c>
      <c r="W418" s="11">
        <v>9469.4</v>
      </c>
      <c r="X418" s="53"/>
      <c r="Y418" s="126">
        <v>9469.4</v>
      </c>
      <c r="Z418" s="109">
        <v>9469.4</v>
      </c>
      <c r="AA418" s="53"/>
      <c r="AB418" s="212">
        <f t="shared" ref="AB418:AB429" si="115">SUM(AC418:AD418)</f>
        <v>0</v>
      </c>
      <c r="AC418" s="239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  <c r="IW418" s="8"/>
      <c r="IX418" s="8"/>
      <c r="IY418" s="8"/>
      <c r="IZ418" s="8"/>
    </row>
    <row r="419" spans="1:260" customFormat="1" ht="46.5" hidden="1" customHeight="1" x14ac:dyDescent="0.25">
      <c r="A419" s="8"/>
      <c r="B419" s="32" t="s">
        <v>330</v>
      </c>
      <c r="C419" s="44"/>
      <c r="D419" s="10" t="s">
        <v>182</v>
      </c>
      <c r="E419" s="15" t="s">
        <v>12</v>
      </c>
      <c r="F419" s="15" t="s">
        <v>21</v>
      </c>
      <c r="G419" s="117">
        <v>4010240</v>
      </c>
      <c r="H419" s="109">
        <v>156</v>
      </c>
      <c r="I419" s="109"/>
      <c r="J419" s="109">
        <v>156</v>
      </c>
      <c r="K419" s="29">
        <v>237</v>
      </c>
      <c r="L419" s="53"/>
      <c r="M419" s="25">
        <f t="shared" si="114"/>
        <v>258</v>
      </c>
      <c r="N419" s="11">
        <v>258</v>
      </c>
      <c r="O419" s="53"/>
      <c r="P419" s="126">
        <v>240</v>
      </c>
      <c r="Q419" s="126">
        <v>240</v>
      </c>
      <c r="R419" s="299">
        <v>200</v>
      </c>
      <c r="S419" s="11">
        <v>237</v>
      </c>
      <c r="T419" s="53"/>
      <c r="U419" s="126">
        <v>240</v>
      </c>
      <c r="V419" s="25">
        <f t="shared" si="113"/>
        <v>240</v>
      </c>
      <c r="W419" s="11">
        <v>240</v>
      </c>
      <c r="X419" s="53"/>
      <c r="Y419" s="126">
        <v>240</v>
      </c>
      <c r="Z419" s="109">
        <v>240</v>
      </c>
      <c r="AA419" s="53"/>
      <c r="AB419" s="212">
        <f t="shared" si="115"/>
        <v>0</v>
      </c>
      <c r="AC419" s="239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  <c r="IW419" s="8"/>
      <c r="IX419" s="8"/>
      <c r="IY419" s="8"/>
      <c r="IZ419" s="8"/>
    </row>
    <row r="420" spans="1:260" customFormat="1" ht="33.75" hidden="1" customHeight="1" x14ac:dyDescent="0.25">
      <c r="A420" s="8"/>
      <c r="B420" s="32" t="s">
        <v>331</v>
      </c>
      <c r="C420" s="44"/>
      <c r="D420" s="10" t="s">
        <v>182</v>
      </c>
      <c r="E420" s="15" t="s">
        <v>12</v>
      </c>
      <c r="F420" s="15" t="s">
        <v>21</v>
      </c>
      <c r="G420" s="117" t="s">
        <v>334</v>
      </c>
      <c r="H420" s="109">
        <v>549</v>
      </c>
      <c r="I420" s="109"/>
      <c r="J420" s="109">
        <v>549</v>
      </c>
      <c r="K420" s="29">
        <v>537</v>
      </c>
      <c r="L420" s="53"/>
      <c r="M420" s="25">
        <f t="shared" si="114"/>
        <v>549</v>
      </c>
      <c r="N420" s="11">
        <v>549</v>
      </c>
      <c r="O420" s="53"/>
      <c r="P420" s="126">
        <v>575</v>
      </c>
      <c r="Q420" s="126">
        <v>575</v>
      </c>
      <c r="R420" s="299">
        <v>575</v>
      </c>
      <c r="S420" s="11">
        <v>537</v>
      </c>
      <c r="T420" s="53"/>
      <c r="U420" s="126">
        <v>537</v>
      </c>
      <c r="V420" s="25">
        <f t="shared" si="113"/>
        <v>537</v>
      </c>
      <c r="W420" s="11">
        <v>537</v>
      </c>
      <c r="X420" s="53"/>
      <c r="Y420" s="126">
        <v>537</v>
      </c>
      <c r="Z420" s="109">
        <v>537</v>
      </c>
      <c r="AA420" s="53"/>
      <c r="AB420" s="212"/>
      <c r="AC420" s="239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  <c r="IW420" s="8"/>
      <c r="IX420" s="8"/>
      <c r="IY420" s="8"/>
      <c r="IZ420" s="8"/>
    </row>
    <row r="421" spans="1:260" customFormat="1" ht="29.25" hidden="1" customHeight="1" x14ac:dyDescent="0.25">
      <c r="A421" s="8"/>
      <c r="B421" s="32" t="s">
        <v>333</v>
      </c>
      <c r="C421" s="44"/>
      <c r="D421" s="10" t="s">
        <v>9</v>
      </c>
      <c r="E421" s="15" t="s">
        <v>12</v>
      </c>
      <c r="F421" s="15" t="s">
        <v>21</v>
      </c>
      <c r="G421" s="30">
        <v>4010240</v>
      </c>
      <c r="H421" s="109">
        <v>139</v>
      </c>
      <c r="I421" s="109"/>
      <c r="J421" s="109">
        <v>139</v>
      </c>
      <c r="K421" s="29"/>
      <c r="L421" s="53"/>
      <c r="M421" s="25">
        <f t="shared" si="114"/>
        <v>141.1</v>
      </c>
      <c r="N421" s="11">
        <v>141.1</v>
      </c>
      <c r="O421" s="53"/>
      <c r="P421" s="126">
        <v>182</v>
      </c>
      <c r="Q421" s="126">
        <v>182</v>
      </c>
      <c r="R421" s="299">
        <v>182</v>
      </c>
      <c r="S421" s="11"/>
      <c r="T421" s="53"/>
      <c r="U421" s="126">
        <v>182</v>
      </c>
      <c r="V421" s="25">
        <f t="shared" si="113"/>
        <v>182</v>
      </c>
      <c r="W421" s="11">
        <v>182</v>
      </c>
      <c r="X421" s="53"/>
      <c r="Y421" s="126">
        <v>182</v>
      </c>
      <c r="Z421" s="109">
        <v>182</v>
      </c>
      <c r="AA421" s="53"/>
      <c r="AB421" s="212"/>
      <c r="AC421" s="239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  <c r="IW421" s="8"/>
      <c r="IX421" s="8"/>
      <c r="IY421" s="8"/>
      <c r="IZ421" s="8"/>
    </row>
    <row r="422" spans="1:260" customFormat="1" ht="31.5" hidden="1" customHeight="1" x14ac:dyDescent="0.25">
      <c r="A422" s="8"/>
      <c r="B422" s="54" t="s">
        <v>201</v>
      </c>
      <c r="C422" s="44"/>
      <c r="D422" s="10" t="s">
        <v>368</v>
      </c>
      <c r="E422" s="15" t="s">
        <v>11</v>
      </c>
      <c r="F422" s="15" t="s">
        <v>17</v>
      </c>
      <c r="G422" s="30">
        <v>4010240</v>
      </c>
      <c r="H422" s="109">
        <v>260.60000000000002</v>
      </c>
      <c r="I422" s="109"/>
      <c r="J422" s="109">
        <v>260.60000000000002</v>
      </c>
      <c r="K422" s="29">
        <v>224</v>
      </c>
      <c r="L422" s="53"/>
      <c r="M422" s="25">
        <f t="shared" si="114"/>
        <v>200</v>
      </c>
      <c r="N422" s="11">
        <v>200</v>
      </c>
      <c r="O422" s="53"/>
      <c r="P422" s="126">
        <v>252.1</v>
      </c>
      <c r="Q422" s="126">
        <v>252.1</v>
      </c>
      <c r="R422" s="299">
        <v>252.1</v>
      </c>
      <c r="S422" s="11">
        <v>224</v>
      </c>
      <c r="T422" s="53"/>
      <c r="U422" s="126">
        <v>252.1</v>
      </c>
      <c r="V422" s="25">
        <f t="shared" si="113"/>
        <v>252.1</v>
      </c>
      <c r="W422" s="11">
        <v>252.1</v>
      </c>
      <c r="X422" s="53"/>
      <c r="Y422" s="126">
        <v>252.1</v>
      </c>
      <c r="Z422" s="109">
        <v>252.1</v>
      </c>
      <c r="AA422" s="53"/>
      <c r="AB422" s="212">
        <f t="shared" si="115"/>
        <v>0</v>
      </c>
      <c r="AC422" s="239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  <c r="IW422" s="8"/>
      <c r="IX422" s="8"/>
      <c r="IY422" s="8"/>
      <c r="IZ422" s="8"/>
    </row>
    <row r="423" spans="1:260" customFormat="1" ht="30.75" hidden="1" customHeight="1" x14ac:dyDescent="0.25">
      <c r="A423" s="8"/>
      <c r="B423" s="50" t="s">
        <v>400</v>
      </c>
      <c r="C423" s="51"/>
      <c r="D423" s="28" t="s">
        <v>184</v>
      </c>
      <c r="E423" s="27"/>
      <c r="F423" s="27"/>
      <c r="G423" s="26"/>
      <c r="H423" s="52">
        <f>SUM(H424:H429)</f>
        <v>12142.900000000003</v>
      </c>
      <c r="I423" s="52">
        <f>SUM(I424:I429)</f>
        <v>0</v>
      </c>
      <c r="J423" s="297">
        <f>SUM(J424:J429)</f>
        <v>12152.800000000001</v>
      </c>
      <c r="K423" s="52">
        <f>SUM(K424:K429)</f>
        <v>15082.499999999998</v>
      </c>
      <c r="L423" s="52">
        <f>SUM(L424:L429)</f>
        <v>0</v>
      </c>
      <c r="M423" s="52">
        <f>SUM(N423:O423)</f>
        <v>13316.3</v>
      </c>
      <c r="N423" s="52">
        <f t="shared" ref="N423:U423" si="116">SUM(N424:N429)</f>
        <v>13316.3</v>
      </c>
      <c r="O423" s="52">
        <f t="shared" si="116"/>
        <v>0</v>
      </c>
      <c r="P423" s="52">
        <f t="shared" si="116"/>
        <v>13000.2</v>
      </c>
      <c r="Q423" s="52">
        <f t="shared" si="116"/>
        <v>13000.2</v>
      </c>
      <c r="R423" s="52">
        <f t="shared" si="116"/>
        <v>12985.2</v>
      </c>
      <c r="S423" s="52">
        <f t="shared" si="116"/>
        <v>15570.899999999998</v>
      </c>
      <c r="T423" s="52">
        <f t="shared" si="116"/>
        <v>0</v>
      </c>
      <c r="U423" s="52">
        <f t="shared" si="116"/>
        <v>13000.2</v>
      </c>
      <c r="V423" s="52">
        <f t="shared" si="113"/>
        <v>13000.2</v>
      </c>
      <c r="W423" s="52">
        <f>SUM(W424:W429)</f>
        <v>13000.2</v>
      </c>
      <c r="X423" s="52">
        <f>SUM(X424:X429)</f>
        <v>0</v>
      </c>
      <c r="Y423" s="52">
        <f>SUM(Y424:Y429)</f>
        <v>13000.2</v>
      </c>
      <c r="Z423" s="52">
        <f>SUM(Z424:Z429)</f>
        <v>13000.2</v>
      </c>
      <c r="AA423" s="52">
        <f>SUM(AA424:AA429)</f>
        <v>0</v>
      </c>
      <c r="AB423" s="225">
        <f>SUM(AC423:AD423)</f>
        <v>12200</v>
      </c>
      <c r="AC423" s="239">
        <v>12200</v>
      </c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  <c r="IW423" s="8"/>
      <c r="IX423" s="8"/>
      <c r="IY423" s="8"/>
      <c r="IZ423" s="8"/>
    </row>
    <row r="424" spans="1:260" customFormat="1" ht="27.75" hidden="1" customHeight="1" x14ac:dyDescent="0.25">
      <c r="A424" s="1"/>
      <c r="B424" s="3" t="s">
        <v>185</v>
      </c>
      <c r="C424" s="33"/>
      <c r="D424" s="10" t="s">
        <v>184</v>
      </c>
      <c r="E424" s="15" t="s">
        <v>12</v>
      </c>
      <c r="F424" s="15" t="s">
        <v>22</v>
      </c>
      <c r="G424" s="30">
        <v>4010224</v>
      </c>
      <c r="H424" s="109">
        <v>4312.1000000000004</v>
      </c>
      <c r="I424" s="109"/>
      <c r="J424" s="109">
        <v>4309.1000000000004</v>
      </c>
      <c r="K424" s="22">
        <v>4138.1000000000004</v>
      </c>
      <c r="L424" s="9"/>
      <c r="M424" s="25">
        <f t="shared" ref="M424:M429" si="117">SUM(N424:O424)</f>
        <v>4138.1000000000004</v>
      </c>
      <c r="N424" s="9">
        <v>4138.1000000000004</v>
      </c>
      <c r="O424" s="9"/>
      <c r="P424" s="126">
        <v>4460</v>
      </c>
      <c r="Q424" s="126">
        <v>4460</v>
      </c>
      <c r="R424" s="299">
        <v>4460</v>
      </c>
      <c r="S424" s="9">
        <v>4289.7</v>
      </c>
      <c r="T424" s="9"/>
      <c r="U424" s="126">
        <v>4460</v>
      </c>
      <c r="V424" s="25">
        <f t="shared" ref="V424:V429" si="118">SUM(W424:X424)</f>
        <v>4460</v>
      </c>
      <c r="W424" s="9">
        <v>4460</v>
      </c>
      <c r="X424" s="9"/>
      <c r="Y424" s="128">
        <v>4460</v>
      </c>
      <c r="Z424" s="109">
        <v>4460</v>
      </c>
      <c r="AA424" s="9"/>
      <c r="AB424" s="212">
        <f t="shared" si="115"/>
        <v>0</v>
      </c>
      <c r="AC424" s="23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</row>
    <row r="425" spans="1:260" customFormat="1" ht="44.25" hidden="1" customHeight="1" x14ac:dyDescent="0.25">
      <c r="A425" s="8"/>
      <c r="B425" s="3" t="s">
        <v>186</v>
      </c>
      <c r="C425" s="553"/>
      <c r="D425" s="10" t="s">
        <v>184</v>
      </c>
      <c r="E425" s="15" t="s">
        <v>12</v>
      </c>
      <c r="F425" s="15" t="s">
        <v>22</v>
      </c>
      <c r="G425" s="30">
        <v>4010204</v>
      </c>
      <c r="H425" s="109">
        <v>7398.8</v>
      </c>
      <c r="I425" s="109"/>
      <c r="J425" s="109">
        <v>7408.7</v>
      </c>
      <c r="K425" s="29">
        <v>10058.799999999999</v>
      </c>
      <c r="L425" s="53"/>
      <c r="M425" s="25">
        <f t="shared" si="117"/>
        <v>8396.6</v>
      </c>
      <c r="N425" s="11">
        <v>8396.6</v>
      </c>
      <c r="O425" s="53"/>
      <c r="P425" s="126">
        <v>8020.7</v>
      </c>
      <c r="Q425" s="126">
        <v>8020.7</v>
      </c>
      <c r="R425" s="299">
        <v>8020.7</v>
      </c>
      <c r="S425" s="21">
        <v>10395.6</v>
      </c>
      <c r="T425" s="53"/>
      <c r="U425" s="126">
        <v>8020.7</v>
      </c>
      <c r="V425" s="25">
        <f t="shared" si="118"/>
        <v>8020.7</v>
      </c>
      <c r="W425" s="11">
        <v>8020.7</v>
      </c>
      <c r="X425" s="53"/>
      <c r="Y425" s="128">
        <v>8020.7</v>
      </c>
      <c r="Z425" s="109">
        <v>8020.7</v>
      </c>
      <c r="AA425" s="53"/>
      <c r="AB425" s="212">
        <f t="shared" si="115"/>
        <v>0</v>
      </c>
      <c r="AC425" s="239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  <c r="IW425" s="8"/>
      <c r="IX425" s="8"/>
      <c r="IY425" s="8"/>
      <c r="IZ425" s="8"/>
    </row>
    <row r="426" spans="1:260" customFormat="1" ht="35.25" hidden="1" customHeight="1" x14ac:dyDescent="0.25">
      <c r="A426" s="8"/>
      <c r="B426" s="32" t="s">
        <v>442</v>
      </c>
      <c r="C426" s="44"/>
      <c r="D426" s="10" t="s">
        <v>369</v>
      </c>
      <c r="E426" s="15" t="s">
        <v>12</v>
      </c>
      <c r="F426" s="15" t="s">
        <v>21</v>
      </c>
      <c r="G426" s="30">
        <v>4010240</v>
      </c>
      <c r="H426" s="109">
        <v>87.7</v>
      </c>
      <c r="I426" s="109"/>
      <c r="J426" s="109">
        <v>87.7</v>
      </c>
      <c r="K426" s="29">
        <v>267.5</v>
      </c>
      <c r="L426" s="53"/>
      <c r="M426" s="25">
        <f t="shared" si="117"/>
        <v>226</v>
      </c>
      <c r="N426" s="11">
        <v>226</v>
      </c>
      <c r="O426" s="53"/>
      <c r="P426" s="126">
        <v>105</v>
      </c>
      <c r="Q426" s="126">
        <v>105</v>
      </c>
      <c r="R426" s="299">
        <v>90</v>
      </c>
      <c r="S426" s="11">
        <v>267.5</v>
      </c>
      <c r="T426" s="53"/>
      <c r="U426" s="126">
        <v>105</v>
      </c>
      <c r="V426" s="25">
        <f t="shared" si="118"/>
        <v>105</v>
      </c>
      <c r="W426" s="11">
        <v>105</v>
      </c>
      <c r="X426" s="53"/>
      <c r="Y426" s="128">
        <v>105</v>
      </c>
      <c r="Z426" s="109">
        <v>105</v>
      </c>
      <c r="AA426" s="53"/>
      <c r="AB426" s="212"/>
      <c r="AC426" s="239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  <c r="IW426" s="8"/>
      <c r="IX426" s="8"/>
      <c r="IY426" s="8"/>
      <c r="IZ426" s="8"/>
    </row>
    <row r="427" spans="1:260" customFormat="1" ht="35.25" hidden="1" customHeight="1" x14ac:dyDescent="0.25">
      <c r="A427" s="8"/>
      <c r="B427" s="32" t="s">
        <v>443</v>
      </c>
      <c r="C427" s="44"/>
      <c r="D427" s="10" t="s">
        <v>369</v>
      </c>
      <c r="E427" s="15" t="s">
        <v>12</v>
      </c>
      <c r="F427" s="15" t="s">
        <v>21</v>
      </c>
      <c r="G427" s="30">
        <v>4010240</v>
      </c>
      <c r="H427" s="109">
        <v>109.6</v>
      </c>
      <c r="I427" s="109"/>
      <c r="J427" s="109">
        <v>109.6</v>
      </c>
      <c r="K427" s="29">
        <v>267.5</v>
      </c>
      <c r="L427" s="53"/>
      <c r="M427" s="25">
        <f t="shared" si="117"/>
        <v>226</v>
      </c>
      <c r="N427" s="11">
        <v>226</v>
      </c>
      <c r="O427" s="53"/>
      <c r="P427" s="126">
        <v>139.30000000000001</v>
      </c>
      <c r="Q427" s="126">
        <v>139.30000000000001</v>
      </c>
      <c r="R427" s="299">
        <v>139.30000000000001</v>
      </c>
      <c r="S427" s="11">
        <v>267.5</v>
      </c>
      <c r="T427" s="53"/>
      <c r="U427" s="126">
        <v>139.30000000000001</v>
      </c>
      <c r="V427" s="25">
        <f t="shared" si="118"/>
        <v>139.30000000000001</v>
      </c>
      <c r="W427" s="11">
        <v>139.30000000000001</v>
      </c>
      <c r="X427" s="53"/>
      <c r="Y427" s="128">
        <v>139.30000000000001</v>
      </c>
      <c r="Z427" s="109">
        <v>139.30000000000001</v>
      </c>
      <c r="AA427" s="53"/>
      <c r="AB427" s="212"/>
      <c r="AC427" s="239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  <c r="IW427" s="8"/>
      <c r="IX427" s="8"/>
      <c r="IY427" s="8"/>
      <c r="IZ427" s="8"/>
    </row>
    <row r="428" spans="1:260" customFormat="1" ht="31.5" hidden="1" customHeight="1" x14ac:dyDescent="0.25">
      <c r="A428" s="8"/>
      <c r="B428" s="54" t="s">
        <v>445</v>
      </c>
      <c r="C428" s="44"/>
      <c r="D428" s="10" t="s">
        <v>369</v>
      </c>
      <c r="E428" s="15" t="s">
        <v>11</v>
      </c>
      <c r="F428" s="15" t="s">
        <v>17</v>
      </c>
      <c r="G428" s="30">
        <v>4010240</v>
      </c>
      <c r="H428" s="109"/>
      <c r="I428" s="109"/>
      <c r="J428" s="303">
        <v>3</v>
      </c>
      <c r="K428" s="11">
        <v>175.3</v>
      </c>
      <c r="L428" s="53"/>
      <c r="M428" s="25">
        <f t="shared" si="117"/>
        <v>164.8</v>
      </c>
      <c r="N428" s="11">
        <v>164.8</v>
      </c>
      <c r="O428" s="53"/>
      <c r="P428" s="126">
        <v>25</v>
      </c>
      <c r="Q428" s="126">
        <v>25</v>
      </c>
      <c r="R428" s="299">
        <v>25</v>
      </c>
      <c r="S428" s="11">
        <v>175.3</v>
      </c>
      <c r="T428" s="53"/>
      <c r="U428" s="125">
        <v>25</v>
      </c>
      <c r="V428" s="25">
        <f t="shared" si="118"/>
        <v>25</v>
      </c>
      <c r="W428" s="11">
        <v>25</v>
      </c>
      <c r="X428" s="53"/>
      <c r="Y428" s="128">
        <v>25</v>
      </c>
      <c r="Z428" s="21">
        <v>25</v>
      </c>
      <c r="AA428" s="53"/>
      <c r="AB428" s="212">
        <f>SUM(AC428:AD428)</f>
        <v>0</v>
      </c>
      <c r="AC428" s="239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  <c r="IW428" s="8"/>
      <c r="IX428" s="8"/>
      <c r="IY428" s="8"/>
      <c r="IZ428" s="8"/>
    </row>
    <row r="429" spans="1:260" customFormat="1" ht="31.5" hidden="1" customHeight="1" x14ac:dyDescent="0.25">
      <c r="A429" s="8"/>
      <c r="B429" s="54" t="s">
        <v>444</v>
      </c>
      <c r="C429" s="44"/>
      <c r="D429" s="10" t="s">
        <v>369</v>
      </c>
      <c r="E429" s="15" t="s">
        <v>11</v>
      </c>
      <c r="F429" s="15" t="s">
        <v>17</v>
      </c>
      <c r="G429" s="30">
        <v>4010240</v>
      </c>
      <c r="H429" s="109">
        <v>234.7</v>
      </c>
      <c r="I429" s="109"/>
      <c r="J429" s="303">
        <v>234.7</v>
      </c>
      <c r="K429" s="11">
        <v>175.3</v>
      </c>
      <c r="L429" s="53"/>
      <c r="M429" s="25">
        <f t="shared" si="117"/>
        <v>164.8</v>
      </c>
      <c r="N429" s="11">
        <v>164.8</v>
      </c>
      <c r="O429" s="53"/>
      <c r="P429" s="126">
        <v>250.2</v>
      </c>
      <c r="Q429" s="126">
        <v>250.2</v>
      </c>
      <c r="R429" s="299">
        <v>250.2</v>
      </c>
      <c r="S429" s="11">
        <v>175.3</v>
      </c>
      <c r="T429" s="53"/>
      <c r="U429" s="125">
        <v>250.2</v>
      </c>
      <c r="V429" s="25">
        <f t="shared" si="118"/>
        <v>250.2</v>
      </c>
      <c r="W429" s="11">
        <v>250.2</v>
      </c>
      <c r="X429" s="53"/>
      <c r="Y429" s="128">
        <v>250.2</v>
      </c>
      <c r="Z429" s="21">
        <v>250.2</v>
      </c>
      <c r="AA429" s="53"/>
      <c r="AB429" s="212">
        <f t="shared" si="115"/>
        <v>0</v>
      </c>
      <c r="AC429" s="239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  <c r="IW429" s="8"/>
      <c r="IX429" s="8"/>
      <c r="IY429" s="8"/>
      <c r="IZ429" s="8"/>
    </row>
    <row r="430" spans="1:260" customFormat="1" ht="29.25" hidden="1" x14ac:dyDescent="0.25">
      <c r="A430" s="8"/>
      <c r="B430" s="50" t="s">
        <v>187</v>
      </c>
      <c r="C430" s="51"/>
      <c r="D430" s="28" t="s">
        <v>9</v>
      </c>
      <c r="E430" s="27"/>
      <c r="F430" s="27"/>
      <c r="G430" s="26"/>
      <c r="H430" s="52">
        <f>SUM(H431:H440)</f>
        <v>17141.400000000001</v>
      </c>
      <c r="I430" s="52">
        <f>SUM(I431:I440)</f>
        <v>0</v>
      </c>
      <c r="J430" s="297">
        <f>SUM(J431:J440)</f>
        <v>20262</v>
      </c>
      <c r="K430" s="52">
        <f>SUM(K431:K440)</f>
        <v>18849.199999999997</v>
      </c>
      <c r="L430" s="52">
        <f>SUM(L431:L440)</f>
        <v>0</v>
      </c>
      <c r="M430" s="52">
        <f>SUM(N430:O430)</f>
        <v>31987.4</v>
      </c>
      <c r="N430" s="52">
        <f t="shared" ref="N430:U430" si="119">SUM(N431:N440)</f>
        <v>31987.4</v>
      </c>
      <c r="O430" s="52">
        <f t="shared" si="119"/>
        <v>0</v>
      </c>
      <c r="P430" s="52">
        <f t="shared" si="119"/>
        <v>16195.8</v>
      </c>
      <c r="Q430" s="52">
        <f t="shared" si="119"/>
        <v>16877.400000000001</v>
      </c>
      <c r="R430" s="52">
        <f t="shared" si="119"/>
        <v>16195.8</v>
      </c>
      <c r="S430" s="52">
        <f t="shared" si="119"/>
        <v>57420.6</v>
      </c>
      <c r="T430" s="52">
        <f t="shared" si="119"/>
        <v>0</v>
      </c>
      <c r="U430" s="52">
        <f t="shared" si="119"/>
        <v>45848.6</v>
      </c>
      <c r="V430" s="52">
        <f t="shared" ref="V430:AA430" si="120">SUM(V431:V440)</f>
        <v>45766.6</v>
      </c>
      <c r="W430" s="52">
        <f t="shared" si="120"/>
        <v>45766.6</v>
      </c>
      <c r="X430" s="52">
        <f t="shared" si="120"/>
        <v>0</v>
      </c>
      <c r="Y430" s="52">
        <f>SUM(Y431:Y440)</f>
        <v>77106</v>
      </c>
      <c r="Z430" s="52">
        <f t="shared" si="120"/>
        <v>77024</v>
      </c>
      <c r="AA430" s="52">
        <f t="shared" si="120"/>
        <v>0</v>
      </c>
      <c r="AB430" s="225">
        <f>SUM(AC430:AD430)</f>
        <v>17000</v>
      </c>
      <c r="AC430" s="239">
        <v>17000</v>
      </c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  <c r="IW430" s="8"/>
      <c r="IX430" s="8"/>
      <c r="IY430" s="8"/>
      <c r="IZ430" s="8"/>
    </row>
    <row r="431" spans="1:260" s="47" customFormat="1" ht="31.5" hidden="1" customHeight="1" x14ac:dyDescent="0.25">
      <c r="A431" s="45"/>
      <c r="B431" s="49" t="s">
        <v>188</v>
      </c>
      <c r="C431" s="46"/>
      <c r="D431" s="10" t="s">
        <v>9</v>
      </c>
      <c r="E431" s="10" t="s">
        <v>12</v>
      </c>
      <c r="F431" s="10" t="s">
        <v>20</v>
      </c>
      <c r="G431" s="30">
        <v>4080705</v>
      </c>
      <c r="H431" s="303">
        <v>3000</v>
      </c>
      <c r="I431" s="303"/>
      <c r="J431" s="303">
        <v>1443.1</v>
      </c>
      <c r="K431" s="11">
        <v>3000</v>
      </c>
      <c r="L431" s="53"/>
      <c r="M431" s="25">
        <f>SUM(N431:O431)</f>
        <v>2273.9</v>
      </c>
      <c r="N431" s="11">
        <v>2273.9</v>
      </c>
      <c r="O431" s="53"/>
      <c r="P431" s="125">
        <v>3000</v>
      </c>
      <c r="Q431" s="125">
        <v>3000</v>
      </c>
      <c r="R431" s="300">
        <v>3000</v>
      </c>
      <c r="S431" s="11">
        <v>3000</v>
      </c>
      <c r="T431" s="53"/>
      <c r="U431" s="125">
        <v>3000</v>
      </c>
      <c r="V431" s="25">
        <f t="shared" ref="V431:V438" si="121">SUM(W431:X431)</f>
        <v>3000</v>
      </c>
      <c r="W431" s="11">
        <v>3000</v>
      </c>
      <c r="X431" s="53"/>
      <c r="Y431" s="128">
        <v>3000</v>
      </c>
      <c r="Z431" s="11">
        <v>3000</v>
      </c>
      <c r="AA431" s="53"/>
      <c r="AB431" s="212">
        <f t="shared" ref="AB431:AB437" si="122">SUM(AC431:AD431)</f>
        <v>0</v>
      </c>
      <c r="AC431" s="240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  <c r="IV431" s="45"/>
      <c r="IW431" s="45"/>
      <c r="IX431" s="45"/>
      <c r="IY431" s="45"/>
      <c r="IZ431" s="45"/>
    </row>
    <row r="432" spans="1:260" s="47" customFormat="1" ht="39.75" hidden="1" customHeight="1" x14ac:dyDescent="0.25">
      <c r="A432" s="45"/>
      <c r="B432" s="49" t="s">
        <v>402</v>
      </c>
      <c r="C432" s="46"/>
      <c r="D432" s="10" t="s">
        <v>9</v>
      </c>
      <c r="E432" s="15" t="s">
        <v>12</v>
      </c>
      <c r="F432" s="10" t="s">
        <v>21</v>
      </c>
      <c r="G432" s="117" t="s">
        <v>344</v>
      </c>
      <c r="H432" s="303">
        <v>864.4</v>
      </c>
      <c r="I432" s="303"/>
      <c r="J432" s="303">
        <v>864.4</v>
      </c>
      <c r="K432" s="21">
        <v>964.4</v>
      </c>
      <c r="L432" s="53"/>
      <c r="M432" s="25">
        <f t="shared" ref="M432:M438" si="123">SUM(N432:O432)</f>
        <v>827.9</v>
      </c>
      <c r="N432" s="11">
        <v>827.9</v>
      </c>
      <c r="O432" s="53"/>
      <c r="P432" s="125">
        <v>964.4</v>
      </c>
      <c r="Q432" s="125">
        <v>864</v>
      </c>
      <c r="R432" s="300">
        <v>964.4</v>
      </c>
      <c r="S432" s="11">
        <v>964.4</v>
      </c>
      <c r="T432" s="53"/>
      <c r="U432" s="125">
        <v>964.4</v>
      </c>
      <c r="V432" s="25">
        <f t="shared" si="121"/>
        <v>964.4</v>
      </c>
      <c r="W432" s="11">
        <v>964.4</v>
      </c>
      <c r="X432" s="53"/>
      <c r="Y432" s="128">
        <v>964.4</v>
      </c>
      <c r="Z432" s="11">
        <v>964.4</v>
      </c>
      <c r="AA432" s="53"/>
      <c r="AB432" s="212">
        <f t="shared" si="122"/>
        <v>0</v>
      </c>
      <c r="AC432" s="240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  <c r="IV432" s="45"/>
      <c r="IW432" s="45"/>
      <c r="IX432" s="45"/>
      <c r="IY432" s="45"/>
      <c r="IZ432" s="45"/>
    </row>
    <row r="433" spans="1:260" s="47" customFormat="1" ht="39.75" hidden="1" customHeight="1" x14ac:dyDescent="0.25">
      <c r="A433" s="45"/>
      <c r="B433" s="49" t="s">
        <v>465</v>
      </c>
      <c r="C433" s="46"/>
      <c r="D433" s="10" t="s">
        <v>9</v>
      </c>
      <c r="E433" s="15" t="s">
        <v>12</v>
      </c>
      <c r="F433" s="10" t="s">
        <v>21</v>
      </c>
      <c r="G433" s="117" t="s">
        <v>344</v>
      </c>
      <c r="H433" s="303"/>
      <c r="I433" s="303"/>
      <c r="J433" s="303"/>
      <c r="K433" s="21">
        <v>964.4</v>
      </c>
      <c r="L433" s="53"/>
      <c r="M433" s="25">
        <f t="shared" si="123"/>
        <v>827.9</v>
      </c>
      <c r="N433" s="11">
        <v>827.9</v>
      </c>
      <c r="O433" s="53"/>
      <c r="P433" s="125">
        <v>82</v>
      </c>
      <c r="Q433" s="125">
        <v>864</v>
      </c>
      <c r="R433" s="300">
        <v>82</v>
      </c>
      <c r="S433" s="11">
        <v>964.4</v>
      </c>
      <c r="T433" s="53"/>
      <c r="U433" s="125">
        <v>82</v>
      </c>
      <c r="V433" s="25">
        <f t="shared" si="121"/>
        <v>0</v>
      </c>
      <c r="W433" s="11"/>
      <c r="X433" s="53"/>
      <c r="Y433" s="128">
        <v>82</v>
      </c>
      <c r="Z433" s="11"/>
      <c r="AA433" s="53"/>
      <c r="AB433" s="212">
        <f t="shared" si="122"/>
        <v>0</v>
      </c>
      <c r="AC433" s="240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  <c r="IV433" s="45"/>
      <c r="IW433" s="45"/>
      <c r="IX433" s="45"/>
      <c r="IY433" s="45"/>
      <c r="IZ433" s="45"/>
    </row>
    <row r="434" spans="1:260" s="47" customFormat="1" ht="47.25" hidden="1" customHeight="1" x14ac:dyDescent="0.25">
      <c r="A434" s="45"/>
      <c r="B434" s="49" t="s">
        <v>202</v>
      </c>
      <c r="C434" s="46"/>
      <c r="D434" s="10" t="s">
        <v>9</v>
      </c>
      <c r="E434" s="15" t="s">
        <v>12</v>
      </c>
      <c r="F434" s="10" t="s">
        <v>21</v>
      </c>
      <c r="G434" s="117" t="s">
        <v>325</v>
      </c>
      <c r="H434" s="303">
        <v>5449.4</v>
      </c>
      <c r="I434" s="303"/>
      <c r="J434" s="303">
        <v>4303</v>
      </c>
      <c r="K434" s="21">
        <v>5300</v>
      </c>
      <c r="L434" s="53"/>
      <c r="M434" s="25">
        <f t="shared" si="123"/>
        <v>7826.4</v>
      </c>
      <c r="N434" s="11">
        <v>7826.4</v>
      </c>
      <c r="O434" s="53"/>
      <c r="P434" s="125">
        <v>5449.4</v>
      </c>
      <c r="Q434" s="125">
        <v>5449.4</v>
      </c>
      <c r="R434" s="300">
        <v>5449.4</v>
      </c>
      <c r="S434" s="11">
        <v>5300</v>
      </c>
      <c r="T434" s="53"/>
      <c r="U434" s="125">
        <v>5449.4</v>
      </c>
      <c r="V434" s="25">
        <f t="shared" si="121"/>
        <v>5449.4</v>
      </c>
      <c r="W434" s="11">
        <v>5449.4</v>
      </c>
      <c r="X434" s="53"/>
      <c r="Y434" s="128">
        <f>SUM(Z434)</f>
        <v>5449.4</v>
      </c>
      <c r="Z434" s="11">
        <v>5449.4</v>
      </c>
      <c r="AA434" s="53"/>
      <c r="AB434" s="212">
        <f t="shared" si="122"/>
        <v>0</v>
      </c>
      <c r="AC434" s="240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  <c r="IV434" s="45"/>
      <c r="IW434" s="45"/>
      <c r="IX434" s="45"/>
      <c r="IY434" s="45"/>
      <c r="IZ434" s="45"/>
    </row>
    <row r="435" spans="1:260" s="47" customFormat="1" ht="33" hidden="1" customHeight="1" x14ac:dyDescent="0.25">
      <c r="A435" s="45"/>
      <c r="B435" s="49" t="s">
        <v>374</v>
      </c>
      <c r="C435" s="46"/>
      <c r="D435" s="10" t="s">
        <v>9</v>
      </c>
      <c r="E435" s="15" t="s">
        <v>17</v>
      </c>
      <c r="F435" s="10" t="s">
        <v>12</v>
      </c>
      <c r="G435" s="137">
        <v>4012801</v>
      </c>
      <c r="H435" s="303">
        <v>7827.6</v>
      </c>
      <c r="I435" s="303"/>
      <c r="J435" s="303">
        <v>7027.6</v>
      </c>
      <c r="K435" s="11">
        <v>8620.4</v>
      </c>
      <c r="L435" s="53"/>
      <c r="M435" s="25">
        <f t="shared" si="123"/>
        <v>8620.4</v>
      </c>
      <c r="N435" s="11">
        <v>8620.4</v>
      </c>
      <c r="O435" s="53"/>
      <c r="P435" s="125">
        <v>6700</v>
      </c>
      <c r="Q435" s="125">
        <v>6700</v>
      </c>
      <c r="R435" s="300">
        <v>6700</v>
      </c>
      <c r="S435" s="11">
        <v>8620.4</v>
      </c>
      <c r="T435" s="53"/>
      <c r="U435" s="125">
        <v>6700</v>
      </c>
      <c r="V435" s="25">
        <f t="shared" si="121"/>
        <v>6700</v>
      </c>
      <c r="W435" s="11">
        <v>6700</v>
      </c>
      <c r="X435" s="53"/>
      <c r="Y435" s="128">
        <v>6700</v>
      </c>
      <c r="Z435" s="11">
        <v>6700</v>
      </c>
      <c r="AA435" s="53"/>
      <c r="AB435" s="212">
        <f t="shared" si="122"/>
        <v>0</v>
      </c>
      <c r="AC435" s="240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  <c r="IV435" s="45"/>
      <c r="IW435" s="45"/>
      <c r="IX435" s="45"/>
      <c r="IY435" s="45"/>
      <c r="IZ435" s="45"/>
    </row>
    <row r="436" spans="1:260" customFormat="1" ht="33" hidden="1" customHeight="1" x14ac:dyDescent="0.25">
      <c r="A436" s="1"/>
      <c r="B436" s="3" t="s">
        <v>375</v>
      </c>
      <c r="C436" s="33"/>
      <c r="D436" s="10" t="s">
        <v>9</v>
      </c>
      <c r="E436" s="15" t="s">
        <v>17</v>
      </c>
      <c r="F436" s="15" t="s">
        <v>7</v>
      </c>
      <c r="G436" s="137">
        <v>4012802</v>
      </c>
      <c r="H436" s="304"/>
      <c r="I436" s="304"/>
      <c r="J436" s="304">
        <v>1623.9</v>
      </c>
      <c r="K436" s="9"/>
      <c r="L436" s="9"/>
      <c r="M436" s="25">
        <f t="shared" si="123"/>
        <v>1333.9</v>
      </c>
      <c r="N436" s="9">
        <v>1333.9</v>
      </c>
      <c r="O436" s="9"/>
      <c r="P436" s="129"/>
      <c r="Q436" s="129"/>
      <c r="R436" s="301"/>
      <c r="S436" s="9"/>
      <c r="T436" s="9"/>
      <c r="U436" s="129"/>
      <c r="V436" s="25">
        <f t="shared" si="121"/>
        <v>0</v>
      </c>
      <c r="W436" s="9"/>
      <c r="X436" s="9"/>
      <c r="Y436" s="128">
        <f>SUM(Z436)</f>
        <v>0</v>
      </c>
      <c r="Z436" s="9"/>
      <c r="AA436" s="9"/>
      <c r="AB436" s="212">
        <f t="shared" si="122"/>
        <v>0</v>
      </c>
      <c r="AC436" s="234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</row>
    <row r="437" spans="1:260" customFormat="1" ht="34.5" hidden="1" customHeight="1" x14ac:dyDescent="0.25">
      <c r="A437" s="1"/>
      <c r="B437" s="140" t="s">
        <v>463</v>
      </c>
      <c r="C437" s="33"/>
      <c r="D437" s="10" t="s">
        <v>9</v>
      </c>
      <c r="E437" s="15" t="s">
        <v>16</v>
      </c>
      <c r="F437" s="15" t="s">
        <v>8</v>
      </c>
      <c r="G437" s="97">
        <v>4010059</v>
      </c>
      <c r="H437" s="304"/>
      <c r="I437" s="304"/>
      <c r="J437" s="304"/>
      <c r="K437" s="22"/>
      <c r="L437" s="9"/>
      <c r="M437" s="25">
        <f t="shared" si="123"/>
        <v>10277</v>
      </c>
      <c r="N437" s="9">
        <v>10277</v>
      </c>
      <c r="O437" s="9"/>
      <c r="P437" s="129"/>
      <c r="Q437" s="129"/>
      <c r="R437" s="247"/>
      <c r="S437" s="9"/>
      <c r="T437" s="9"/>
      <c r="U437" s="129"/>
      <c r="V437" s="25">
        <f t="shared" si="121"/>
        <v>0</v>
      </c>
      <c r="W437" s="9"/>
      <c r="X437" s="9"/>
      <c r="Y437" s="128">
        <f>SUM(Z437)</f>
        <v>0</v>
      </c>
      <c r="Z437" s="111"/>
      <c r="AA437" s="9"/>
      <c r="AB437" s="212">
        <f t="shared" si="122"/>
        <v>0</v>
      </c>
      <c r="AC437" s="234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</row>
    <row r="438" spans="1:260" customFormat="1" ht="29.25" hidden="1" customHeight="1" x14ac:dyDescent="0.25">
      <c r="A438" s="1"/>
      <c r="B438" s="141" t="s">
        <v>337</v>
      </c>
      <c r="C438" s="33"/>
      <c r="D438" s="10" t="s">
        <v>9</v>
      </c>
      <c r="E438" s="15" t="s">
        <v>7</v>
      </c>
      <c r="F438" s="15" t="s">
        <v>8</v>
      </c>
      <c r="G438" s="97">
        <v>4010059</v>
      </c>
      <c r="H438" s="304"/>
      <c r="I438" s="304"/>
      <c r="J438" s="304">
        <v>0</v>
      </c>
      <c r="K438" s="22"/>
      <c r="L438" s="9"/>
      <c r="M438" s="25">
        <f t="shared" si="123"/>
        <v>0</v>
      </c>
      <c r="N438" s="9"/>
      <c r="O438" s="9"/>
      <c r="P438" s="129"/>
      <c r="Q438" s="129"/>
      <c r="R438" s="247"/>
      <c r="S438" s="9"/>
      <c r="T438" s="9"/>
      <c r="U438" s="129">
        <v>0</v>
      </c>
      <c r="V438" s="25">
        <f t="shared" si="121"/>
        <v>0</v>
      </c>
      <c r="W438" s="9"/>
      <c r="X438" s="9"/>
      <c r="Y438" s="128"/>
      <c r="Z438" s="111"/>
      <c r="AA438" s="9"/>
      <c r="AB438" s="212"/>
      <c r="AC438" s="234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</row>
    <row r="439" spans="1:260" customFormat="1" ht="29.25" hidden="1" customHeight="1" x14ac:dyDescent="0.25">
      <c r="A439" s="1"/>
      <c r="B439" s="141" t="s">
        <v>438</v>
      </c>
      <c r="C439" s="33"/>
      <c r="D439" s="10"/>
      <c r="E439" s="15"/>
      <c r="F439" s="15"/>
      <c r="G439" s="97">
        <v>4012502</v>
      </c>
      <c r="H439" s="304">
        <v>0</v>
      </c>
      <c r="I439" s="304"/>
      <c r="J439" s="304">
        <v>5000</v>
      </c>
      <c r="K439" s="22"/>
      <c r="L439" s="9"/>
      <c r="M439" s="25"/>
      <c r="N439" s="9"/>
      <c r="O439" s="9"/>
      <c r="P439" s="129"/>
      <c r="Q439" s="129"/>
      <c r="R439" s="247"/>
      <c r="S439" s="9"/>
      <c r="T439" s="9"/>
      <c r="U439" s="129"/>
      <c r="V439" s="25"/>
      <c r="W439" s="9"/>
      <c r="X439" s="9"/>
      <c r="Y439" s="128"/>
      <c r="Z439" s="111"/>
      <c r="AA439" s="9"/>
      <c r="AB439" s="212"/>
      <c r="AC439" s="234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</row>
    <row r="440" spans="1:260" customFormat="1" ht="23.25" hidden="1" customHeight="1" x14ac:dyDescent="0.25">
      <c r="A440" s="1"/>
      <c r="B440" s="258" t="s">
        <v>189</v>
      </c>
      <c r="C440" s="33"/>
      <c r="D440" s="10" t="s">
        <v>9</v>
      </c>
      <c r="E440" s="15" t="s">
        <v>12</v>
      </c>
      <c r="F440" s="15" t="s">
        <v>21</v>
      </c>
      <c r="G440" s="15" t="s">
        <v>222</v>
      </c>
      <c r="H440" s="304"/>
      <c r="I440" s="304"/>
      <c r="J440" s="304"/>
      <c r="K440" s="9"/>
      <c r="L440" s="9"/>
      <c r="M440" s="25">
        <f>SUM(N440:O440)</f>
        <v>0</v>
      </c>
      <c r="N440" s="9"/>
      <c r="O440" s="9"/>
      <c r="P440" s="129"/>
      <c r="Q440" s="129"/>
      <c r="R440" s="247"/>
      <c r="S440" s="24">
        <v>38571.4</v>
      </c>
      <c r="T440" s="9"/>
      <c r="U440" s="129">
        <v>29652.799999999999</v>
      </c>
      <c r="V440" s="25">
        <f>SUM(W440:X440)</f>
        <v>29652.799999999999</v>
      </c>
      <c r="W440" s="24">
        <v>29652.799999999999</v>
      </c>
      <c r="X440" s="9"/>
      <c r="Y440" s="128">
        <v>60910.2</v>
      </c>
      <c r="Z440" s="9">
        <v>60910.2</v>
      </c>
      <c r="AA440" s="9"/>
      <c r="AB440" s="212">
        <f>SUM(AC440:AD440)</f>
        <v>0</v>
      </c>
      <c r="AC440" s="234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</row>
    <row r="441" spans="1:260" customFormat="1" ht="29.25" hidden="1" x14ac:dyDescent="0.25">
      <c r="A441" s="8"/>
      <c r="B441" s="50" t="s">
        <v>190</v>
      </c>
      <c r="C441" s="51"/>
      <c r="D441" s="51"/>
      <c r="E441" s="27"/>
      <c r="F441" s="27"/>
      <c r="G441" s="26">
        <v>4030000</v>
      </c>
      <c r="H441" s="297">
        <f>SUM(H442:H449)</f>
        <v>151525</v>
      </c>
      <c r="I441" s="297">
        <f>SUM(I442:I449)</f>
        <v>0</v>
      </c>
      <c r="J441" s="297">
        <f t="shared" ref="J441:AA441" si="124">SUM(J442:J449)</f>
        <v>100775</v>
      </c>
      <c r="K441" s="297">
        <f t="shared" si="124"/>
        <v>0</v>
      </c>
      <c r="L441" s="297">
        <f t="shared" si="124"/>
        <v>102908.20000000001</v>
      </c>
      <c r="M441" s="297">
        <f t="shared" si="124"/>
        <v>102301</v>
      </c>
      <c r="N441" s="297">
        <f t="shared" si="124"/>
        <v>0</v>
      </c>
      <c r="O441" s="297">
        <f t="shared" si="124"/>
        <v>102301</v>
      </c>
      <c r="P441" s="297">
        <f t="shared" si="124"/>
        <v>0</v>
      </c>
      <c r="Q441" s="297">
        <f t="shared" si="124"/>
        <v>0</v>
      </c>
      <c r="R441" s="297">
        <f t="shared" si="124"/>
        <v>0</v>
      </c>
      <c r="S441" s="297">
        <f t="shared" si="124"/>
        <v>0</v>
      </c>
      <c r="T441" s="297">
        <f t="shared" si="124"/>
        <v>40159</v>
      </c>
      <c r="U441" s="297">
        <f t="shared" si="124"/>
        <v>0</v>
      </c>
      <c r="V441" s="297">
        <f t="shared" si="124"/>
        <v>0</v>
      </c>
      <c r="W441" s="297">
        <f t="shared" si="124"/>
        <v>0</v>
      </c>
      <c r="X441" s="297">
        <f t="shared" si="124"/>
        <v>42632.100000000006</v>
      </c>
      <c r="Y441" s="297">
        <f t="shared" si="124"/>
        <v>0</v>
      </c>
      <c r="Z441" s="297">
        <f t="shared" si="124"/>
        <v>0</v>
      </c>
      <c r="AA441" s="297">
        <f t="shared" si="124"/>
        <v>38328.199999999997</v>
      </c>
      <c r="AB441" s="52">
        <f>SUM(AB442:AB451)</f>
        <v>0</v>
      </c>
      <c r="AC441" s="52">
        <f>SUM(AC442:AC451)</f>
        <v>0</v>
      </c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</row>
    <row r="442" spans="1:260" s="98" customFormat="1" ht="39.75" hidden="1" customHeight="1" x14ac:dyDescent="0.25">
      <c r="A442" s="1" t="s">
        <v>384</v>
      </c>
      <c r="B442" s="3" t="s">
        <v>340</v>
      </c>
      <c r="C442" s="2"/>
      <c r="D442" s="10" t="s">
        <v>9</v>
      </c>
      <c r="E442" s="10" t="s">
        <v>12</v>
      </c>
      <c r="F442" s="10" t="s">
        <v>13</v>
      </c>
      <c r="G442" s="15" t="s">
        <v>437</v>
      </c>
      <c r="H442" s="247"/>
      <c r="I442" s="247"/>
      <c r="J442" s="166">
        <v>4.8</v>
      </c>
      <c r="K442" s="11"/>
      <c r="L442" s="11"/>
      <c r="M442" s="25">
        <f>SUM(N442:O442)</f>
        <v>7.7</v>
      </c>
      <c r="N442" s="9"/>
      <c r="O442" s="9">
        <v>7.7</v>
      </c>
      <c r="P442" s="129"/>
      <c r="Q442" s="129"/>
      <c r="R442" s="247"/>
      <c r="S442" s="9">
        <v>0</v>
      </c>
      <c r="T442" s="9"/>
      <c r="U442" s="129"/>
      <c r="V442" s="25"/>
      <c r="W442" s="11"/>
      <c r="X442" s="166"/>
      <c r="Y442" s="125"/>
      <c r="Z442" s="11"/>
      <c r="AA442" s="11"/>
      <c r="AB442" s="218">
        <f t="shared" ref="AB442:AB449" si="125">SUM(AC442:AD442)</f>
        <v>0</v>
      </c>
      <c r="AC442" s="234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</row>
    <row r="443" spans="1:260" customFormat="1" ht="60" hidden="1" x14ac:dyDescent="0.25">
      <c r="A443" s="1"/>
      <c r="B443" s="3" t="s">
        <v>721</v>
      </c>
      <c r="C443" s="3"/>
      <c r="D443" s="14" t="s">
        <v>9</v>
      </c>
      <c r="E443" s="14" t="s">
        <v>11</v>
      </c>
      <c r="F443" s="10" t="s">
        <v>12</v>
      </c>
      <c r="G443" s="139" t="s">
        <v>436</v>
      </c>
      <c r="H443" s="138">
        <v>2712.5</v>
      </c>
      <c r="I443" s="138"/>
      <c r="J443" s="138">
        <v>2989</v>
      </c>
      <c r="K443" s="9"/>
      <c r="L443" s="9">
        <v>3027</v>
      </c>
      <c r="M443" s="25">
        <f t="shared" ref="M443:M449" si="126">SUM(N443:O443)</f>
        <v>2610.6999999999998</v>
      </c>
      <c r="N443" s="11"/>
      <c r="O443" s="11">
        <v>2610.6999999999998</v>
      </c>
      <c r="P443" s="125"/>
      <c r="Q443" s="125"/>
      <c r="R443" s="243"/>
      <c r="S443" s="9"/>
      <c r="T443" s="138">
        <v>2869.4</v>
      </c>
      <c r="U443" s="126"/>
      <c r="V443" s="508"/>
      <c r="W443" s="509"/>
      <c r="X443" s="138">
        <v>2840</v>
      </c>
      <c r="Y443" s="128"/>
      <c r="Z443" s="509"/>
      <c r="AA443" s="138">
        <v>1865.5</v>
      </c>
      <c r="AB443" s="218">
        <f t="shared" si="125"/>
        <v>0</v>
      </c>
      <c r="AC443" s="234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</row>
    <row r="444" spans="1:260" customFormat="1" ht="80.25" hidden="1" customHeight="1" x14ac:dyDescent="0.25">
      <c r="A444" s="1"/>
      <c r="B444" s="3" t="s">
        <v>624</v>
      </c>
      <c r="C444" s="3"/>
      <c r="D444" s="14" t="s">
        <v>9</v>
      </c>
      <c r="E444" s="14" t="s">
        <v>11</v>
      </c>
      <c r="F444" s="10" t="s">
        <v>12</v>
      </c>
      <c r="G444" s="139" t="s">
        <v>435</v>
      </c>
      <c r="H444" s="138">
        <v>50</v>
      </c>
      <c r="I444" s="138"/>
      <c r="J444" s="138">
        <v>122.7</v>
      </c>
      <c r="K444" s="9"/>
      <c r="L444" s="9">
        <v>198.6</v>
      </c>
      <c r="M444" s="25">
        <f t="shared" si="126"/>
        <v>0</v>
      </c>
      <c r="N444" s="11"/>
      <c r="O444" s="11"/>
      <c r="P444" s="125"/>
      <c r="Q444" s="125"/>
      <c r="R444" s="243"/>
      <c r="S444" s="9"/>
      <c r="T444" s="138">
        <v>0</v>
      </c>
      <c r="U444" s="126"/>
      <c r="V444" s="508"/>
      <c r="W444" s="509"/>
      <c r="X444" s="138">
        <v>122.7</v>
      </c>
      <c r="Y444" s="128"/>
      <c r="Z444" s="509"/>
      <c r="AA444" s="138">
        <v>122.7</v>
      </c>
      <c r="AB444" s="218">
        <f t="shared" si="125"/>
        <v>0</v>
      </c>
      <c r="AC444" s="234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</row>
    <row r="445" spans="1:260" customFormat="1" ht="72" hidden="1" customHeight="1" x14ac:dyDescent="0.25">
      <c r="A445" s="1"/>
      <c r="B445" s="62" t="s">
        <v>370</v>
      </c>
      <c r="C445" s="3"/>
      <c r="D445" s="10" t="s">
        <v>9</v>
      </c>
      <c r="E445" s="10" t="s">
        <v>11</v>
      </c>
      <c r="F445" s="10" t="s">
        <v>13</v>
      </c>
      <c r="G445" s="15" t="s">
        <v>434</v>
      </c>
      <c r="H445" s="165">
        <v>3839</v>
      </c>
      <c r="I445" s="165"/>
      <c r="J445" s="165">
        <v>5836.9</v>
      </c>
      <c r="K445" s="9"/>
      <c r="L445" s="9">
        <v>7307.6</v>
      </c>
      <c r="M445" s="25">
        <f t="shared" si="126"/>
        <v>7307.6</v>
      </c>
      <c r="N445" s="11"/>
      <c r="O445" s="11">
        <v>7307.6</v>
      </c>
      <c r="P445" s="125"/>
      <c r="Q445" s="125"/>
      <c r="R445" s="243"/>
      <c r="S445" s="9"/>
      <c r="T445" s="527">
        <v>7019</v>
      </c>
      <c r="U445" s="129"/>
      <c r="V445" s="25"/>
      <c r="W445" s="9"/>
      <c r="X445" s="165">
        <v>7336</v>
      </c>
      <c r="Y445" s="128"/>
      <c r="Z445" s="9"/>
      <c r="AA445" s="165">
        <v>6291</v>
      </c>
      <c r="AB445" s="218">
        <f t="shared" si="125"/>
        <v>0</v>
      </c>
      <c r="AC445" s="234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</row>
    <row r="446" spans="1:260" customFormat="1" ht="62.25" hidden="1" customHeight="1" x14ac:dyDescent="0.25">
      <c r="A446" s="1"/>
      <c r="B446" s="62" t="s">
        <v>371</v>
      </c>
      <c r="C446" s="3"/>
      <c r="D446" s="10" t="s">
        <v>9</v>
      </c>
      <c r="E446" s="10" t="s">
        <v>11</v>
      </c>
      <c r="F446" s="10" t="s">
        <v>13</v>
      </c>
      <c r="G446" s="15" t="s">
        <v>433</v>
      </c>
      <c r="H446" s="165">
        <v>500</v>
      </c>
      <c r="I446" s="165"/>
      <c r="J446" s="165">
        <v>0</v>
      </c>
      <c r="K446" s="9"/>
      <c r="L446" s="9">
        <v>1479.2</v>
      </c>
      <c r="M446" s="25">
        <f t="shared" si="126"/>
        <v>1479.2</v>
      </c>
      <c r="N446" s="11"/>
      <c r="O446" s="11">
        <v>1479.2</v>
      </c>
      <c r="P446" s="125"/>
      <c r="Q446" s="125"/>
      <c r="R446" s="243"/>
      <c r="S446" s="9"/>
      <c r="T446" s="165"/>
      <c r="U446" s="129"/>
      <c r="V446" s="25"/>
      <c r="W446" s="9"/>
      <c r="X446" s="165"/>
      <c r="Y446" s="128"/>
      <c r="Z446" s="9"/>
      <c r="AA446" s="165"/>
      <c r="AB446" s="218">
        <f t="shared" si="125"/>
        <v>0</v>
      </c>
      <c r="AC446" s="234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</row>
    <row r="447" spans="1:260" customFormat="1" ht="86.25" hidden="1" customHeight="1" x14ac:dyDescent="0.25">
      <c r="A447" s="1"/>
      <c r="B447" s="62" t="s">
        <v>372</v>
      </c>
      <c r="C447" s="33"/>
      <c r="D447" s="10" t="s">
        <v>9</v>
      </c>
      <c r="E447" s="10" t="s">
        <v>11</v>
      </c>
      <c r="F447" s="10" t="s">
        <v>13</v>
      </c>
      <c r="G447" s="139" t="s">
        <v>432</v>
      </c>
      <c r="H447" s="138">
        <v>304.10000000000002</v>
      </c>
      <c r="I447" s="138"/>
      <c r="J447" s="138">
        <v>304.10000000000002</v>
      </c>
      <c r="K447" s="9"/>
      <c r="L447" s="9">
        <v>404.5</v>
      </c>
      <c r="M447" s="25">
        <f t="shared" si="126"/>
        <v>404.5</v>
      </c>
      <c r="N447" s="9"/>
      <c r="O447" s="9">
        <v>404.5</v>
      </c>
      <c r="P447" s="129"/>
      <c r="Q447" s="129"/>
      <c r="R447" s="247"/>
      <c r="S447" s="9"/>
      <c r="T447" s="138">
        <v>0</v>
      </c>
      <c r="U447" s="129"/>
      <c r="V447" s="25"/>
      <c r="W447" s="9"/>
      <c r="X447" s="138">
        <v>0</v>
      </c>
      <c r="Y447" s="128"/>
      <c r="Z447" s="9"/>
      <c r="AA447" s="138">
        <v>0</v>
      </c>
      <c r="AB447" s="218">
        <f t="shared" si="125"/>
        <v>0</v>
      </c>
      <c r="AC447" s="234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</row>
    <row r="448" spans="1:260" customFormat="1" ht="40.5" hidden="1" customHeight="1" x14ac:dyDescent="0.25">
      <c r="A448" s="1"/>
      <c r="B448" s="62" t="s">
        <v>373</v>
      </c>
      <c r="C448" s="33"/>
      <c r="D448" s="10" t="s">
        <v>9</v>
      </c>
      <c r="E448" s="30">
        <v>10</v>
      </c>
      <c r="F448" s="10" t="s">
        <v>11</v>
      </c>
      <c r="G448" s="15" t="s">
        <v>431</v>
      </c>
      <c r="H448" s="165">
        <v>1649.2</v>
      </c>
      <c r="I448" s="165"/>
      <c r="J448" s="165">
        <v>1743.3</v>
      </c>
      <c r="K448" s="9"/>
      <c r="L448" s="9">
        <v>478.7</v>
      </c>
      <c r="M448" s="25">
        <f t="shared" si="126"/>
        <v>478.7</v>
      </c>
      <c r="N448" s="9"/>
      <c r="O448" s="9">
        <v>478.7</v>
      </c>
      <c r="P448" s="129"/>
      <c r="Q448" s="129"/>
      <c r="R448" s="247"/>
      <c r="S448" s="9"/>
      <c r="T448" s="165"/>
      <c r="U448" s="129"/>
      <c r="V448" s="25"/>
      <c r="W448" s="9"/>
      <c r="X448" s="165"/>
      <c r="Y448" s="128"/>
      <c r="Z448" s="9"/>
      <c r="AA448" s="165"/>
      <c r="AB448" s="218">
        <f t="shared" si="125"/>
        <v>0</v>
      </c>
      <c r="AC448" s="234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</row>
    <row r="449" spans="1:260" customFormat="1" ht="111.75" hidden="1" customHeight="1" x14ac:dyDescent="0.25">
      <c r="A449" s="1"/>
      <c r="B449" s="62" t="s">
        <v>341</v>
      </c>
      <c r="C449" s="33"/>
      <c r="D449" s="10" t="s">
        <v>9</v>
      </c>
      <c r="E449" s="30">
        <v>10</v>
      </c>
      <c r="F449" s="10" t="s">
        <v>11</v>
      </c>
      <c r="G449" s="139" t="s">
        <v>430</v>
      </c>
      <c r="H449" s="138">
        <v>142470.20000000001</v>
      </c>
      <c r="I449" s="138"/>
      <c r="J449" s="138">
        <v>89774.2</v>
      </c>
      <c r="K449" s="9"/>
      <c r="L449" s="9">
        <v>90012.6</v>
      </c>
      <c r="M449" s="25">
        <f t="shared" si="126"/>
        <v>90012.6</v>
      </c>
      <c r="N449" s="9"/>
      <c r="O449" s="9">
        <v>90012.6</v>
      </c>
      <c r="P449" s="129"/>
      <c r="Q449" s="129"/>
      <c r="R449" s="247"/>
      <c r="S449" s="9"/>
      <c r="T449" s="138">
        <v>30270.6</v>
      </c>
      <c r="U449" s="129"/>
      <c r="V449" s="25"/>
      <c r="W449" s="9"/>
      <c r="X449" s="138">
        <v>32333.4</v>
      </c>
      <c r="Y449" s="128"/>
      <c r="Z449" s="9"/>
      <c r="AA449" s="138">
        <v>30049</v>
      </c>
      <c r="AB449" s="218">
        <f t="shared" si="125"/>
        <v>0</v>
      </c>
      <c r="AC449" s="234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</row>
    <row r="450" spans="1:260" customFormat="1" ht="78" hidden="1" customHeight="1" thickBot="1" x14ac:dyDescent="0.3">
      <c r="A450" s="1"/>
      <c r="B450" s="62" t="s">
        <v>592</v>
      </c>
      <c r="C450" s="63"/>
      <c r="D450" s="16"/>
      <c r="E450" s="20"/>
      <c r="F450" s="20"/>
      <c r="G450" s="20"/>
      <c r="H450" s="245"/>
      <c r="I450" s="245"/>
      <c r="J450" s="112"/>
      <c r="K450" s="13"/>
      <c r="L450" s="13"/>
      <c r="M450" s="110"/>
      <c r="N450" s="13"/>
      <c r="O450" s="13"/>
      <c r="P450" s="130"/>
      <c r="Q450" s="130"/>
      <c r="R450" s="245"/>
      <c r="S450" s="143"/>
      <c r="T450" s="516">
        <v>120.9</v>
      </c>
      <c r="U450" s="130"/>
      <c r="V450" s="110"/>
      <c r="W450" s="143"/>
      <c r="X450" s="516">
        <v>120.9</v>
      </c>
      <c r="Y450" s="142"/>
      <c r="Z450" s="13"/>
      <c r="AA450" s="516">
        <v>102.8</v>
      </c>
      <c r="AB450" s="231"/>
      <c r="AC450" s="234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</row>
    <row r="451" spans="1:260" customFormat="1" ht="36" hidden="1" customHeight="1" x14ac:dyDescent="0.25">
      <c r="A451" s="1"/>
      <c r="B451" s="12"/>
      <c r="C451" s="63"/>
      <c r="D451" s="16" t="s">
        <v>9</v>
      </c>
      <c r="E451" s="20" t="s">
        <v>17</v>
      </c>
      <c r="F451" s="20" t="s">
        <v>7</v>
      </c>
      <c r="G451" s="20"/>
      <c r="H451" s="245"/>
      <c r="I451" s="245"/>
      <c r="J451" s="112"/>
      <c r="K451" s="13"/>
      <c r="L451" s="13"/>
      <c r="M451" s="110">
        <f>SUM(N451:O451)</f>
        <v>0</v>
      </c>
      <c r="N451" s="13"/>
      <c r="O451" s="13"/>
      <c r="P451" s="130"/>
      <c r="Q451" s="130"/>
      <c r="R451" s="245"/>
      <c r="S451" s="13"/>
      <c r="T451" s="13"/>
      <c r="U451" s="130"/>
      <c r="V451" s="112">
        <f>SUM(W451:X451)</f>
        <v>0</v>
      </c>
      <c r="W451" s="13"/>
      <c r="X451" s="13"/>
      <c r="Y451" s="130">
        <f>SUM(Z451:AA451)</f>
        <v>0</v>
      </c>
      <c r="Z451" s="13"/>
      <c r="AA451" s="13"/>
      <c r="AB451" s="223">
        <f>SUM(AC451:AD451)</f>
        <v>0</v>
      </c>
      <c r="AC451" s="234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</row>
    <row r="452" spans="1:260" customFormat="1" ht="32.25" hidden="1" customHeight="1" thickBot="1" x14ac:dyDescent="0.3">
      <c r="A452" s="1"/>
      <c r="B452" s="64" t="s">
        <v>181</v>
      </c>
      <c r="C452" s="65"/>
      <c r="D452" s="66"/>
      <c r="E452" s="67"/>
      <c r="F452" s="67"/>
      <c r="G452" s="67"/>
      <c r="H452" s="69">
        <f>H430+H423+H415+H441</f>
        <v>200103</v>
      </c>
      <c r="I452" s="69">
        <f>I430+I423+I415+I441</f>
        <v>0</v>
      </c>
      <c r="J452" s="282">
        <f>J430+J423+J415+J441</f>
        <v>153645.5</v>
      </c>
      <c r="K452" s="69">
        <f>K430+K423+K415+K441</f>
        <v>53056.799999999996</v>
      </c>
      <c r="L452" s="69">
        <f>L430+L423+L415+L441</f>
        <v>102908.20000000001</v>
      </c>
      <c r="M452" s="68">
        <f>SUM(N452:O452)</f>
        <v>166783.9</v>
      </c>
      <c r="N452" s="69">
        <f t="shared" ref="N452:S452" si="127">N430+N423+N415+N441</f>
        <v>64482.899999999994</v>
      </c>
      <c r="O452" s="69">
        <f t="shared" si="127"/>
        <v>102301</v>
      </c>
      <c r="P452" s="69">
        <f t="shared" si="127"/>
        <v>48421</v>
      </c>
      <c r="Q452" s="69">
        <f t="shared" si="127"/>
        <v>49102.600000000006</v>
      </c>
      <c r="R452" s="69">
        <f t="shared" si="127"/>
        <v>48366</v>
      </c>
      <c r="S452" s="69">
        <f t="shared" si="127"/>
        <v>92701</v>
      </c>
      <c r="T452" s="69">
        <f>SUM(T443+T444+T445+T446+T447+T448+T449+T450)</f>
        <v>40279.9</v>
      </c>
      <c r="U452" s="69">
        <f>U430+U423+U415+U441</f>
        <v>78035.8</v>
      </c>
      <c r="V452" s="68">
        <f>SUM(W452:X452)</f>
        <v>120706.80000000002</v>
      </c>
      <c r="W452" s="69">
        <f>W430+W423+W415+W441</f>
        <v>77953.8</v>
      </c>
      <c r="X452" s="69">
        <f>SUM(X443+X444+X445+X446+X447+X448+X449+X450)</f>
        <v>42753.000000000007</v>
      </c>
      <c r="Y452" s="68">
        <f>SUM(Y415+Y423+Y430+Y441)</f>
        <v>109293.2</v>
      </c>
      <c r="Z452" s="69">
        <f>Z430+Z423+Z415+Z441</f>
        <v>109211.2</v>
      </c>
      <c r="AA452" s="69">
        <f>SUM(AA443+AA444+AA445+AA446+AA447+AA448+AA449+AA450)</f>
        <v>38431</v>
      </c>
      <c r="AB452" s="232" t="e">
        <f>#REF!+#REF!+AB430+#REF!+AB423+AB415</f>
        <v>#REF!</v>
      </c>
      <c r="AC452" s="234">
        <f>SUM(AC415+AC423+AC430)</f>
        <v>50800</v>
      </c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</row>
    <row r="453" spans="1:260" customFormat="1" ht="32.25" hidden="1" customHeight="1" x14ac:dyDescent="0.25">
      <c r="A453" s="1"/>
      <c r="B453" s="79"/>
      <c r="C453" s="80"/>
      <c r="D453" s="81"/>
      <c r="E453" s="82"/>
      <c r="F453" s="82"/>
      <c r="G453" s="82"/>
      <c r="H453" s="84"/>
      <c r="I453" s="84"/>
      <c r="J453" s="283"/>
      <c r="K453" s="104"/>
      <c r="L453" s="104"/>
      <c r="M453" s="83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100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</row>
    <row r="454" spans="1:260" hidden="1" x14ac:dyDescent="0.25">
      <c r="G454" s="48" t="s">
        <v>197</v>
      </c>
      <c r="K454" s="105"/>
      <c r="L454" s="105"/>
      <c r="AC454" s="100"/>
    </row>
    <row r="455" spans="1:260" ht="15.75" hidden="1" x14ac:dyDescent="0.25">
      <c r="B455" s="70" t="s">
        <v>122</v>
      </c>
      <c r="C455" s="71"/>
      <c r="D455" s="72"/>
      <c r="E455" s="72"/>
      <c r="F455" s="72"/>
      <c r="G455" s="73">
        <f>SUM(G456:G458)</f>
        <v>0</v>
      </c>
      <c r="H455" s="74"/>
      <c r="I455" s="74"/>
      <c r="J455" s="284">
        <f>SUM(J456:J458)</f>
        <v>0</v>
      </c>
      <c r="K455" s="74" t="e">
        <f>SUM(K456:K458)</f>
        <v>#REF!</v>
      </c>
      <c r="L455" s="74" t="e">
        <f>SUM(L456:L458)</f>
        <v>#REF!</v>
      </c>
      <c r="M455" s="74" t="e">
        <f>SUM(N455:O455)</f>
        <v>#REF!</v>
      </c>
      <c r="N455" s="74" t="e">
        <f>SUM(N456:N458)</f>
        <v>#REF!</v>
      </c>
      <c r="O455" s="74" t="e">
        <f>SUM(O456:O458)</f>
        <v>#REF!</v>
      </c>
      <c r="P455" s="74">
        <f>SUM(P456:P458)</f>
        <v>2471</v>
      </c>
      <c r="Q455" s="74" t="e">
        <f>SUM(S455:T455)</f>
        <v>#REF!</v>
      </c>
      <c r="R455" s="74"/>
      <c r="S455" s="74" t="e">
        <f>SUM(S456:S458)</f>
        <v>#REF!</v>
      </c>
      <c r="T455" s="74">
        <f>SUM(T456:T460)</f>
        <v>1879622.5999999996</v>
      </c>
      <c r="U455" s="74">
        <f>SUM(U456:U458)</f>
        <v>0</v>
      </c>
      <c r="V455" s="74">
        <f>SUM(W455:X455)</f>
        <v>1778921.0999999994</v>
      </c>
      <c r="W455" s="74">
        <f>SUM(W456:W458)</f>
        <v>0</v>
      </c>
      <c r="X455" s="74">
        <f>SUM(X456:X460)</f>
        <v>1778921.0999999994</v>
      </c>
      <c r="Y455" s="74">
        <f>SUM(Y456:Y458)</f>
        <v>0</v>
      </c>
      <c r="Z455" s="74">
        <f>SUM(Z456:Z458)</f>
        <v>0</v>
      </c>
      <c r="AA455" s="74">
        <f>SUM(AA456:AA460)</f>
        <v>1604271.6999999997</v>
      </c>
      <c r="AB455" s="74" t="e">
        <f>SUM(AC455:AD455)</f>
        <v>#REF!</v>
      </c>
      <c r="AC455" s="100" t="e">
        <f>SUM(AC408+AC452)</f>
        <v>#REF!</v>
      </c>
    </row>
    <row r="456" spans="1:260" ht="21.75" hidden="1" customHeight="1" x14ac:dyDescent="0.25">
      <c r="B456" s="3" t="s">
        <v>179</v>
      </c>
      <c r="C456" s="7"/>
      <c r="D456" s="4"/>
      <c r="E456" s="4"/>
      <c r="F456" s="61"/>
      <c r="G456" s="61"/>
      <c r="H456" s="248"/>
      <c r="I456" s="248"/>
      <c r="J456" s="285"/>
      <c r="K456" s="31" t="e">
        <f>SUM(K29+K170+K250+K293+#REF!+K294+K295+K297+K298+K299+K300+K301+K382+K395+K396+#REF!+K397+K398+K399+K442+K445+K446+K447+K169+K448+K449+K400+K172)</f>
        <v>#REF!</v>
      </c>
      <c r="L456" s="31" t="e">
        <f>SUM(L29+L170+L250+L293+#REF!+L294+L295+L297+L298+L299+L300+L301+L382+L395+L396+#REF!+L397+L398+L399+L442+L445+L446+L447+L169+L448+L449+L400+L172)</f>
        <v>#REF!</v>
      </c>
      <c r="M456" s="76" t="e">
        <f>SUM(N456:O456)</f>
        <v>#REF!</v>
      </c>
      <c r="N456" s="31" t="e">
        <f>SUM(N29+N170+N250+N293+#REF!+N294+N295+N297+N298+N299+N300+N301+N382+N395+N396+#REF!+N397+N398+N399+N442+N445+N446+N447+N169+N448+N449+N400+N172)</f>
        <v>#REF!</v>
      </c>
      <c r="O456" s="31" t="e">
        <f>SUM(O29+O170+O250+O293+#REF!+O294+O295+O297+O298+O299+O300+O301+O382+O395+O396+#REF!+O397+O398+O399+O442+O445+O446+O447+O169+O448+O449+O400+O172)</f>
        <v>#REF!</v>
      </c>
      <c r="P456" s="154">
        <f>SUM(P29+P170+P250+P293+P294+P295+P297+P298+P299+P300+P301+P382+P395+P396+P398+P399+P442+P445+P446+P447+P169+P448+P449+P400+P172)</f>
        <v>0</v>
      </c>
      <c r="Q456" s="96" t="e">
        <f>SUM(S456:T456)</f>
        <v>#REF!</v>
      </c>
      <c r="R456" s="248"/>
      <c r="S456" s="31" t="e">
        <f>SUM(S29+S170+S250+S293+#REF!+S294+S295+S297+S298+S299+S300+S301+S382+S395+S396+#REF!+S397+S398+S399+S442+S445+S446+S447+S169+S448+S449+S400+S172)</f>
        <v>#REF!</v>
      </c>
      <c r="T456" s="31">
        <f>SUM(T29+T170+T231+T250+T293+T294+T297+T298+T299+T300+T301+T382+T395+T396+T397+T398+T399+T442+T445+T446+T447+T169+T448+T449+T400+T172+T138+T450+T296)</f>
        <v>1587477.9999999998</v>
      </c>
      <c r="U456" s="154">
        <f>SUM(U29+U170+U250+U293+U294+U295+U297+U298+U299+U300+U301+U382+U395+U396+U397+U398+U399+U442+U445+U446+U447+U169+U448+U449+U400+U172)</f>
        <v>0</v>
      </c>
      <c r="V456" s="96">
        <f>SUM(W456:X456)</f>
        <v>1651662.7999999996</v>
      </c>
      <c r="W456" s="31">
        <f>SUM(W29+W170+W250+W293+W294+W295+W297+W298+W299+W300+W301+W382+W395+W396+W397+W398+W399+W442+W445+W446+W447+W169+W448+W449+W400+W172)</f>
        <v>0</v>
      </c>
      <c r="X456" s="31">
        <f>SUM(X29+X170+X250+X293+X294+X297+X298+X299+X300+X301+X382+X395+X396+X397+X398+X399+X442+X445+X446+X447+X169+X448+X449+X400+X172+X138+X450+X296)</f>
        <v>1651662.7999999996</v>
      </c>
      <c r="Y456" s="154">
        <f>SUM(Y29+Y170+Y250+Y293+Y294+Y295+Y297+Y298+Y299+Y300+Y301+Y382+Y395+Y396+Y397+Y398+Y399+Y442+Y445+Y446+Y447+Y169+Y448+Y449+Y400+Y172)</f>
        <v>0</v>
      </c>
      <c r="Z456" s="31">
        <f>SUM(Z29+Z170+Z250+Z293+Z294+Z295+Z297+Z298+Z299+Z300+Z301+Z382+Z395+Z396+Z397+Z398+Z399+Z442+Z445+Z446+Z447+Z169+Z448+Z449+Z400+Z172)</f>
        <v>0</v>
      </c>
      <c r="AA456" s="31">
        <f>SUM(AA29+AA170+AA250+AA293+AA294+AA297+AA298+AA299+AA300+AA301+AA382+AA395+AA396+AA397+AA398+AA399+AA442+AA445+AA446+AA447+AA169+AA448+AA449+AA400+AA172+AA138+AA450+AA296)</f>
        <v>1539030.1999999997</v>
      </c>
      <c r="AB456" s="77">
        <f>SUM(AC456:AD456)</f>
        <v>0</v>
      </c>
      <c r="AC456" s="100"/>
    </row>
    <row r="457" spans="1:260" ht="21.75" hidden="1" customHeight="1" x14ac:dyDescent="0.25">
      <c r="B457" s="3" t="s">
        <v>180</v>
      </c>
      <c r="C457" s="7"/>
      <c r="D457" s="4"/>
      <c r="E457" s="4"/>
      <c r="F457" s="61"/>
      <c r="G457" s="61"/>
      <c r="H457" s="248"/>
      <c r="I457" s="248"/>
      <c r="J457" s="285"/>
      <c r="K457" s="31" t="e">
        <f>SUM(K24+K32+K53+K59+K113+#REF!+K175+K178+K188+K189+K166+#REF!+K186+K213+K244+K238+K258+K260+K267+K381+K373)</f>
        <v>#REF!</v>
      </c>
      <c r="L457" s="31" t="e">
        <f>SUM(L24+L32+L53+L59+L113+#REF!+L175+L178+L188+L189+L166+#REF!+L186+L213+L244+L238+L258+L260+L267+L381+L373)</f>
        <v>#REF!</v>
      </c>
      <c r="M457" s="76" t="e">
        <f>SUM(N457:O457)</f>
        <v>#REF!</v>
      </c>
      <c r="N457" s="31" t="e">
        <f>SUM(N24+N32+N53+N59+N113+#REF!+N175+N178+N188+N189+N166+#REF!+N186+N213+N244+N238+N258+N260+N267+N381+N373+N167+#REF!+N269+#REF!+#REF!+N302)</f>
        <v>#REF!</v>
      </c>
      <c r="O457" s="31" t="e">
        <f>SUM(O24+O32+O53+O59+O113+#REF!+O175+O178+O188+O189+O166+#REF!+O186+O213+O244+O238+O258+O260+O267+O381+O373+O167+#REF!+O269+#REF!+#REF!+O302)</f>
        <v>#REF!</v>
      </c>
      <c r="P457" s="154">
        <f>SUM(P24+P32+P53+P59+P175+P178+P188+P189+P166+P186+P213+P244+P238+P258+P260+P267+P381+P373+P167+P269+P302)</f>
        <v>0</v>
      </c>
      <c r="Q457" s="96" t="e">
        <f>SUM(S457:T457)</f>
        <v>#REF!</v>
      </c>
      <c r="R457" s="248"/>
      <c r="S457" s="31" t="e">
        <f>SUM(S24+S32+S53+S59+S113+#REF!+S175+S178+S188+S189+S166+#REF!+S186+S213+S244+S238+S258+S260+S267+S381+S373+S167+#REF!+S269+S302)</f>
        <v>#REF!</v>
      </c>
      <c r="T457" s="31">
        <f>SUM(T24+T32+T53+T59+T113+T175+T179+T188+T189+T166+T186+T213+T217+T244+T238+T258+T260+T267+T381+T373+T167+T269+T302+T236+T295+T317)</f>
        <v>204414.7</v>
      </c>
      <c r="U457" s="154">
        <f>SUM(U24+U32+U53+U59+U113+U175+U178+U188+U189+U166+U186+U213+U244+U238+U258+U260+U267+U381+U373+U167+U269+U302)</f>
        <v>0</v>
      </c>
      <c r="V457" s="96">
        <f>SUM(W457:X457)</f>
        <v>124295.59999999998</v>
      </c>
      <c r="W457" s="31">
        <f>SUM(W24+W32+W53+W59+W113+W175+W178+W188+W189+W166+W186+W213+W244+W238+W258+W260+W267+W381+W373+W167+W269+W302)</f>
        <v>0</v>
      </c>
      <c r="X457" s="31">
        <f>SUM(X24+X32+X53+X59+X113+X175+X178+X188+X189+X166+X186+X213+X217+X244+X238+X258+X260+X267+X381+X373+X167+X269+X302+X236+X295+X317)</f>
        <v>124295.59999999998</v>
      </c>
      <c r="Y457" s="154">
        <f>SUM(Y24+Y32+Y53+Y59+Y113+Y175+Y178+Y188+Y189+Y166+Y186+Y213+Y217+Y244+Y238+Y258+Y260+Y267+Y381+Y373+Y167+Y269+Y302)</f>
        <v>0</v>
      </c>
      <c r="Z457" s="31">
        <f>SUM(Z24+Z32+Z53+Z59+Z113+Z175+Z178+Z188+Z189+Z166+Z186+Z213+Z217+Z244+Z238+Z258+Z260+Z267+Z381+Z373+Z167+Z269+Z302)</f>
        <v>0</v>
      </c>
      <c r="AA457" s="31">
        <f>SUM(AA24+AA32+AA53+AA59+AA113+AA175+AA178+AA188+AA189+AA166+AA186+AA213+AA217+AA244+AA238+AA258+AA260+AA267+AA381+AA373+AA167+AA269+AA302+AA236+AA295+AA317)</f>
        <v>63253.3</v>
      </c>
      <c r="AB457" s="77">
        <f>SUM(AC457:AD457)</f>
        <v>0</v>
      </c>
      <c r="AC457" s="100"/>
    </row>
    <row r="458" spans="1:260" ht="21.75" hidden="1" customHeight="1" x14ac:dyDescent="0.25">
      <c r="B458" s="3" t="s">
        <v>121</v>
      </c>
      <c r="C458" s="7"/>
      <c r="D458" s="4"/>
      <c r="E458" s="4"/>
      <c r="F458" s="61"/>
      <c r="G458" s="61"/>
      <c r="H458" s="248"/>
      <c r="I458" s="248"/>
      <c r="J458" s="285"/>
      <c r="K458" s="31" t="e">
        <f>SUM(K61+#REF!+K303+K343+K380+K443+K444+K64+K70+K84+K133+K334+K383)</f>
        <v>#REF!</v>
      </c>
      <c r="L458" s="31" t="e">
        <f>SUM(L61+#REF!+L303+L343+L380+L443+L444+L64+L70+L84+L133+L334+L383)</f>
        <v>#REF!</v>
      </c>
      <c r="M458" s="76" t="e">
        <f>SUM(N458:O458)</f>
        <v>#REF!</v>
      </c>
      <c r="N458" s="31" t="e">
        <f>SUM(N61+#REF!+N303+N343+N380+N443+N444+N64+N70+N84+N133+N334+N383)</f>
        <v>#REF!</v>
      </c>
      <c r="O458" s="31" t="e">
        <f>SUM(O61+#REF!+O303+O343+O380+O443+O444+O64+O70+O84+O133+O334+O383)</f>
        <v>#REF!</v>
      </c>
      <c r="P458" s="154">
        <f>SUM(P61+P303+P343+P380+P443+P444+P64+P70+P84+P133+P334+P383)</f>
        <v>2471</v>
      </c>
      <c r="Q458" s="96" t="e">
        <f>SUM(S458:T458)</f>
        <v>#REF!</v>
      </c>
      <c r="R458" s="248"/>
      <c r="S458" s="31" t="e">
        <f>SUM(S61+#REF!+S303+S343+S380+S443+S444+S64+S70+S84+S133+S334+S383)</f>
        <v>#REF!</v>
      </c>
      <c r="T458" s="31">
        <f>SUM(T61+T303+T343+T380+T443+T444+T64+T70+T84+T133+T334+T383)</f>
        <v>2869.4</v>
      </c>
      <c r="U458" s="154">
        <f>SUM(U61+U303+U343+U380+U443+U444+U64+U70+U84+U133+U334+U383)</f>
        <v>0</v>
      </c>
      <c r="V458" s="96">
        <f>SUM(W458:X458)</f>
        <v>2962.7</v>
      </c>
      <c r="W458" s="31">
        <f>SUM(W61+W303+W343+W380+W443+W444+W64+W70+W84+W133+W334+W383)</f>
        <v>0</v>
      </c>
      <c r="X458" s="31">
        <f>SUM(X61+X303+X343+X380+X443+X444+X64+X70+X84+X133+X334+X383)</f>
        <v>2962.7</v>
      </c>
      <c r="Y458" s="154">
        <f>SUM(Y61+Y303+Y343+Y380+Y443+Y444+Y64+Y70+Y84+Y133+Y334+Y383)</f>
        <v>0</v>
      </c>
      <c r="Z458" s="31">
        <f>SUM(Z61+Z303+Z343+Z380+Z443+Z444+Z64+Z70+Z84+Z133+Z334+Z383)</f>
        <v>0</v>
      </c>
      <c r="AA458" s="31">
        <f>SUM(AA61+AA303+AA343+AA380+AA443+AA444+AA64+AA70+AA84+AA133+AA334+AA383)</f>
        <v>1988.2</v>
      </c>
      <c r="AB458" s="77">
        <f>SUM(AC458:AD458)</f>
        <v>0</v>
      </c>
      <c r="AC458" s="100"/>
    </row>
    <row r="459" spans="1:260" s="34" customFormat="1" ht="24.75" hidden="1" customHeight="1" x14ac:dyDescent="0.25">
      <c r="B459" s="17" t="s">
        <v>411</v>
      </c>
      <c r="C459" s="254"/>
      <c r="D459" s="255"/>
      <c r="E459" s="255"/>
      <c r="F459" s="255"/>
      <c r="G459" s="255"/>
      <c r="H459" s="248"/>
      <c r="I459" s="248"/>
      <c r="J459" s="96"/>
      <c r="K459" s="256"/>
      <c r="L459" s="256"/>
      <c r="M459" s="257"/>
      <c r="N459" s="254"/>
      <c r="O459" s="254"/>
      <c r="P459" s="155">
        <v>0</v>
      </c>
      <c r="Q459" s="168"/>
      <c r="R459" s="248">
        <v>0</v>
      </c>
      <c r="S459" s="170">
        <v>0</v>
      </c>
      <c r="T459" s="170">
        <f>SUM(T233)</f>
        <v>43728.7</v>
      </c>
      <c r="U459" s="155"/>
      <c r="V459" s="168"/>
      <c r="W459" s="170"/>
      <c r="X459" s="170">
        <f>X233</f>
        <v>0</v>
      </c>
      <c r="Y459" s="155"/>
      <c r="Z459" s="170"/>
      <c r="AA459" s="170">
        <f>SUM(AA236)</f>
        <v>0</v>
      </c>
      <c r="AC459" s="205"/>
    </row>
    <row r="460" spans="1:260" ht="22.5" hidden="1" customHeight="1" x14ac:dyDescent="0.25">
      <c r="B460" s="17" t="s">
        <v>412</v>
      </c>
      <c r="C460" s="254"/>
      <c r="D460" s="255"/>
      <c r="E460" s="255"/>
      <c r="F460" s="255"/>
      <c r="G460" s="255"/>
      <c r="H460" s="248"/>
      <c r="I460" s="248"/>
      <c r="J460" s="96"/>
      <c r="K460" s="170">
        <f>K74+K90+K124</f>
        <v>48319</v>
      </c>
      <c r="L460" s="170"/>
      <c r="M460" s="168">
        <f>SUM(N460:O460)</f>
        <v>48319</v>
      </c>
      <c r="N460" s="170">
        <f>N74+N90+N124</f>
        <v>48319</v>
      </c>
      <c r="O460" s="170"/>
      <c r="P460" s="155">
        <f t="shared" ref="P460:U460" si="128">P74+P90+P124</f>
        <v>0</v>
      </c>
      <c r="Q460" s="168">
        <f t="shared" si="128"/>
        <v>89450.799999999988</v>
      </c>
      <c r="R460" s="248">
        <f t="shared" si="128"/>
        <v>0</v>
      </c>
      <c r="S460" s="170">
        <f t="shared" si="128"/>
        <v>48319</v>
      </c>
      <c r="T460" s="168">
        <f t="shared" si="128"/>
        <v>41131.799999999996</v>
      </c>
      <c r="U460" s="155">
        <f t="shared" si="128"/>
        <v>0</v>
      </c>
      <c r="V460" s="168">
        <f>SUM(W460:X460)</f>
        <v>0</v>
      </c>
      <c r="W460" s="170">
        <f>W74+W90+W124</f>
        <v>0</v>
      </c>
      <c r="X460" s="168">
        <f>X74+X90+X124</f>
        <v>0</v>
      </c>
      <c r="Y460" s="155">
        <f>SUM(Y461:Y463)</f>
        <v>0</v>
      </c>
      <c r="Z460" s="168">
        <f>SUM(Z461:Z463)</f>
        <v>0</v>
      </c>
      <c r="AA460" s="168">
        <f>SUM(AA461:AA463)</f>
        <v>0</v>
      </c>
      <c r="AB460" s="171"/>
      <c r="AC460" s="100"/>
    </row>
    <row r="461" spans="1:260" ht="22.5" hidden="1" customHeight="1" x14ac:dyDescent="0.25">
      <c r="B461" s="3" t="s">
        <v>413</v>
      </c>
      <c r="C461" s="7"/>
      <c r="D461" s="4"/>
      <c r="E461" s="4"/>
      <c r="F461" s="4"/>
      <c r="G461" s="4"/>
      <c r="H461" s="248"/>
      <c r="I461" s="248"/>
      <c r="J461" s="96"/>
      <c r="K461" s="168">
        <f t="shared" ref="K461:AA461" si="129">K74</f>
        <v>2724.9</v>
      </c>
      <c r="L461" s="168">
        <f t="shared" si="129"/>
        <v>0</v>
      </c>
      <c r="M461" s="76">
        <f t="shared" si="129"/>
        <v>2724.9</v>
      </c>
      <c r="N461" s="168">
        <f t="shared" si="129"/>
        <v>2724.9</v>
      </c>
      <c r="O461" s="168">
        <f t="shared" si="129"/>
        <v>0</v>
      </c>
      <c r="P461" s="155">
        <f t="shared" si="129"/>
        <v>0</v>
      </c>
      <c r="Q461" s="155">
        <f t="shared" si="129"/>
        <v>13428.4</v>
      </c>
      <c r="R461" s="248">
        <f t="shared" si="129"/>
        <v>0</v>
      </c>
      <c r="S461" s="168">
        <f t="shared" si="129"/>
        <v>2724.9</v>
      </c>
      <c r="T461" s="168">
        <f t="shared" si="129"/>
        <v>10703.5</v>
      </c>
      <c r="U461" s="155">
        <f t="shared" si="129"/>
        <v>0</v>
      </c>
      <c r="V461" s="96">
        <f t="shared" si="129"/>
        <v>0</v>
      </c>
      <c r="W461" s="168">
        <f t="shared" si="129"/>
        <v>0</v>
      </c>
      <c r="X461" s="168">
        <f t="shared" si="129"/>
        <v>0</v>
      </c>
      <c r="Y461" s="155">
        <f t="shared" si="129"/>
        <v>0</v>
      </c>
      <c r="Z461" s="168">
        <f t="shared" si="129"/>
        <v>0</v>
      </c>
      <c r="AA461" s="168">
        <f t="shared" si="129"/>
        <v>0</v>
      </c>
      <c r="AB461" s="169"/>
      <c r="AC461" s="100"/>
    </row>
    <row r="462" spans="1:260" ht="22.5" hidden="1" customHeight="1" x14ac:dyDescent="0.25">
      <c r="B462" s="3" t="s">
        <v>414</v>
      </c>
      <c r="C462" s="7"/>
      <c r="D462" s="4"/>
      <c r="E462" s="4"/>
      <c r="F462" s="4"/>
      <c r="G462" s="4"/>
      <c r="H462" s="248"/>
      <c r="I462" s="248"/>
      <c r="J462" s="96"/>
      <c r="K462" s="168">
        <f>K124</f>
        <v>1963.5</v>
      </c>
      <c r="L462" s="168">
        <f>L124</f>
        <v>0</v>
      </c>
      <c r="M462" s="76">
        <f>N124</f>
        <v>1963.5</v>
      </c>
      <c r="N462" s="168">
        <f t="shared" ref="N462:U462" si="130">N124</f>
        <v>1963.5</v>
      </c>
      <c r="O462" s="168">
        <f t="shared" si="130"/>
        <v>0</v>
      </c>
      <c r="P462" s="155">
        <f t="shared" si="130"/>
        <v>0</v>
      </c>
      <c r="Q462" s="155">
        <f t="shared" si="130"/>
        <v>4823.7</v>
      </c>
      <c r="R462" s="248">
        <f t="shared" si="130"/>
        <v>0</v>
      </c>
      <c r="S462" s="168">
        <f t="shared" si="130"/>
        <v>1963.5</v>
      </c>
      <c r="T462" s="168">
        <f t="shared" si="130"/>
        <v>2860.2</v>
      </c>
      <c r="U462" s="155">
        <f t="shared" si="130"/>
        <v>0</v>
      </c>
      <c r="V462" s="96">
        <f>W124</f>
        <v>0</v>
      </c>
      <c r="W462" s="168">
        <f>W124</f>
        <v>0</v>
      </c>
      <c r="X462" s="168">
        <f>X124</f>
        <v>0</v>
      </c>
      <c r="Y462" s="155">
        <f>Y124</f>
        <v>0</v>
      </c>
      <c r="Z462" s="168">
        <f>Z124</f>
        <v>0</v>
      </c>
      <c r="AA462" s="168">
        <f>AA124</f>
        <v>0</v>
      </c>
      <c r="AB462" s="169"/>
      <c r="AC462" s="100"/>
    </row>
    <row r="463" spans="1:260" ht="22.5" hidden="1" customHeight="1" x14ac:dyDescent="0.25">
      <c r="B463" s="3" t="s">
        <v>415</v>
      </c>
      <c r="C463" s="7"/>
      <c r="D463" s="4"/>
      <c r="E463" s="4"/>
      <c r="F463" s="4"/>
      <c r="G463" s="4"/>
      <c r="H463" s="248"/>
      <c r="I463" s="248"/>
      <c r="J463" s="96"/>
      <c r="K463" s="168">
        <f t="shared" ref="K463:AA463" si="131">K90</f>
        <v>43630.6</v>
      </c>
      <c r="L463" s="168">
        <f t="shared" si="131"/>
        <v>0</v>
      </c>
      <c r="M463" s="76">
        <f t="shared" si="131"/>
        <v>43630.6</v>
      </c>
      <c r="N463" s="168">
        <f t="shared" si="131"/>
        <v>43630.6</v>
      </c>
      <c r="O463" s="168">
        <f t="shared" si="131"/>
        <v>0</v>
      </c>
      <c r="P463" s="155">
        <f t="shared" si="131"/>
        <v>0</v>
      </c>
      <c r="Q463" s="155">
        <f t="shared" si="131"/>
        <v>71198.7</v>
      </c>
      <c r="R463" s="248">
        <f t="shared" si="131"/>
        <v>0</v>
      </c>
      <c r="S463" s="168">
        <f t="shared" si="131"/>
        <v>43630.6</v>
      </c>
      <c r="T463" s="168">
        <f t="shared" si="131"/>
        <v>27568.1</v>
      </c>
      <c r="U463" s="155">
        <f t="shared" si="131"/>
        <v>0</v>
      </c>
      <c r="V463" s="96">
        <f t="shared" si="131"/>
        <v>0</v>
      </c>
      <c r="W463" s="168">
        <f t="shared" si="131"/>
        <v>0</v>
      </c>
      <c r="X463" s="168">
        <f t="shared" si="131"/>
        <v>0</v>
      </c>
      <c r="Y463" s="155">
        <f t="shared" si="131"/>
        <v>0</v>
      </c>
      <c r="Z463" s="168">
        <f t="shared" si="131"/>
        <v>0</v>
      </c>
      <c r="AA463" s="168">
        <f t="shared" si="131"/>
        <v>0</v>
      </c>
      <c r="AB463" s="169"/>
      <c r="AC463" s="100"/>
    </row>
    <row r="464" spans="1:260" s="34" customFormat="1" hidden="1" x14ac:dyDescent="0.25">
      <c r="B464" s="174"/>
      <c r="D464" s="175"/>
      <c r="E464" s="175"/>
      <c r="F464" s="175"/>
      <c r="G464" s="175"/>
      <c r="H464" s="35"/>
      <c r="I464" s="35"/>
      <c r="J464" s="278"/>
      <c r="K464" s="176"/>
      <c r="L464" s="176"/>
      <c r="M464" s="35"/>
      <c r="P464" s="35"/>
      <c r="Q464" s="35"/>
      <c r="R464" s="35"/>
      <c r="U464" s="35"/>
      <c r="V464" s="35"/>
      <c r="Y464" s="35"/>
      <c r="AC464" s="205"/>
    </row>
    <row r="465" spans="2:29" s="1" customFormat="1" ht="15.75" hidden="1" x14ac:dyDescent="0.25">
      <c r="B465" s="70" t="s">
        <v>703</v>
      </c>
      <c r="C465" s="71"/>
      <c r="D465" s="72"/>
      <c r="E465" s="72"/>
      <c r="F465" s="72"/>
      <c r="G465" s="72"/>
      <c r="H465" s="76" t="e">
        <f t="shared" ref="H465:AA465" si="132">H466+H470</f>
        <v>#REF!</v>
      </c>
      <c r="I465" s="76" t="e">
        <f t="shared" si="132"/>
        <v>#REF!</v>
      </c>
      <c r="J465" s="96">
        <f t="shared" si="132"/>
        <v>881193.6</v>
      </c>
      <c r="K465" s="76" t="e">
        <f t="shared" si="132"/>
        <v>#REF!</v>
      </c>
      <c r="L465" s="76" t="e">
        <f t="shared" si="132"/>
        <v>#REF!</v>
      </c>
      <c r="M465" s="76" t="e">
        <f t="shared" si="132"/>
        <v>#REF!</v>
      </c>
      <c r="N465" s="76" t="e">
        <f t="shared" si="132"/>
        <v>#REF!</v>
      </c>
      <c r="O465" s="76" t="e">
        <f t="shared" si="132"/>
        <v>#REF!</v>
      </c>
      <c r="P465" s="76">
        <f t="shared" si="132"/>
        <v>1050830.7000000002</v>
      </c>
      <c r="Q465" s="76" t="e">
        <f t="shared" si="132"/>
        <v>#REF!</v>
      </c>
      <c r="R465" s="76">
        <f t="shared" si="132"/>
        <v>970291.70000000019</v>
      </c>
      <c r="S465" s="76" t="e">
        <f t="shared" si="132"/>
        <v>#REF!</v>
      </c>
      <c r="T465" s="76">
        <f t="shared" si="132"/>
        <v>0</v>
      </c>
      <c r="U465" s="76">
        <f t="shared" si="132"/>
        <v>1055039.9000000001</v>
      </c>
      <c r="V465" s="76" t="e">
        <f t="shared" si="132"/>
        <v>#REF!</v>
      </c>
      <c r="W465" s="76">
        <f t="shared" si="132"/>
        <v>0</v>
      </c>
      <c r="X465" s="76">
        <f t="shared" si="132"/>
        <v>0</v>
      </c>
      <c r="Y465" s="76">
        <f t="shared" si="132"/>
        <v>1055074.4000000001</v>
      </c>
      <c r="Z465" s="76">
        <f t="shared" si="132"/>
        <v>0</v>
      </c>
      <c r="AA465" s="76">
        <f t="shared" si="132"/>
        <v>0</v>
      </c>
      <c r="AB465" s="75" t="e">
        <f>SUM(AC465:AD465)</f>
        <v>#REF!</v>
      </c>
      <c r="AC465" s="100" t="e">
        <f>SUM(AC21+P44+AC65+AC102+AC119+AC192+AC318+#REF!+#REF!+#REF!)</f>
        <v>#REF!</v>
      </c>
    </row>
    <row r="466" spans="2:29" s="1" customFormat="1" ht="37.5" hidden="1" customHeight="1" x14ac:dyDescent="0.25">
      <c r="B466" s="3" t="s">
        <v>123</v>
      </c>
      <c r="C466" s="7"/>
      <c r="D466" s="4"/>
      <c r="E466" s="4"/>
      <c r="F466" s="4"/>
      <c r="G466" s="4"/>
      <c r="H466" s="248" t="e">
        <f>H66+H78+H119+H129+H192+H318+H356+H368+H375+H102+#REF!+H136+H369</f>
        <v>#REF!</v>
      </c>
      <c r="I466" s="248" t="e">
        <f>I66+I78+I119+I129+I192+I318+I356+I368+I375+I102+#REF!+I136+I369</f>
        <v>#REF!</v>
      </c>
      <c r="J466" s="96">
        <f>J66+J78+J119+J129+J192+J318+J356+J368+J375+J102+J136+J369</f>
        <v>689839.6</v>
      </c>
      <c r="K466" s="31">
        <f>K66+K78+K102+K119+K129+K192+K318+K356+K368+K375+K124+K90+K74</f>
        <v>826083.3</v>
      </c>
      <c r="L466" s="31">
        <f>L66+L78+L102+L119+L129+L192+L318+L356+L368+L375</f>
        <v>0</v>
      </c>
      <c r="M466" s="76">
        <f>SUM(N466:O466)</f>
        <v>834640.79999999993</v>
      </c>
      <c r="N466" s="31">
        <f>N66+N78+N102+N119+N129+N192+N318+N356+N368+N375+N124+N90+N74</f>
        <v>834640.79999999993</v>
      </c>
      <c r="O466" s="31">
        <f>O66+O78+O102+O119+O129+O192+O318+O356+O368+O375</f>
        <v>0</v>
      </c>
      <c r="P466" s="507">
        <f>P66+P78+P119+P129+P192+P318+P356+P368+P375+P102</f>
        <v>819011.40000000014</v>
      </c>
      <c r="Q466" s="155">
        <f>Q66+Q78+Q119+Q129+Q192+Q318+Q356+Q368+Q375+Q102</f>
        <v>242213.5</v>
      </c>
      <c r="R466" s="248">
        <f>R66+R78+R119+R129+R192+R318+R356+R368+R375+R102+R136+R369</f>
        <v>758703.00000000012</v>
      </c>
      <c r="S466" s="31">
        <f>S66+S78+S119+S129+S192+S318+S356+S368+S375+S102+S74+S90+S124</f>
        <v>48319</v>
      </c>
      <c r="T466" s="31">
        <f>T66+T78+T102+T119+T129+T192+T318+T356+T368+T375</f>
        <v>0</v>
      </c>
      <c r="U466" s="507">
        <f>U66+U78+U119+U129+U192+U318+U356+U368+U375+U102</f>
        <v>818587.20000000007</v>
      </c>
      <c r="V466" s="96">
        <f>SUM(W466:X466)</f>
        <v>0</v>
      </c>
      <c r="W466" s="31">
        <f>W66+W78+W119+W129+W192+W318+W356+W368+W375+W102+W74+W90+W124</f>
        <v>0</v>
      </c>
      <c r="X466" s="31">
        <f>X66+X78+X102+X119+X129+X192+X318+X356+X368+X375</f>
        <v>0</v>
      </c>
      <c r="Y466" s="507">
        <f>Y66+Y78+Y119+Y129+Y192+Y318+Y356+Y368+Y375+Y102</f>
        <v>818621.70000000019</v>
      </c>
      <c r="Z466" s="31">
        <f>Z66+Z78+Z119+Z129+Z192+Z318+Z356+Z368+Z375+Z102+Z74+Z90+Z124</f>
        <v>0</v>
      </c>
      <c r="AA466" s="31">
        <f>AA66+AA78+AA102+AA119+AA129+AA192+AA318+AA356+AA368+AA375</f>
        <v>0</v>
      </c>
      <c r="AB466" s="78">
        <f>SUM(AC466:AD466)</f>
        <v>0</v>
      </c>
      <c r="AC466" s="100"/>
    </row>
    <row r="467" spans="2:29" s="1" customFormat="1" ht="32.25" hidden="1" customHeight="1" x14ac:dyDescent="0.25">
      <c r="B467" s="158" t="s">
        <v>364</v>
      </c>
      <c r="C467" s="159"/>
      <c r="D467" s="160"/>
      <c r="E467" s="160"/>
      <c r="F467" s="160"/>
      <c r="G467" s="160"/>
      <c r="H467" s="249"/>
      <c r="I467" s="249"/>
      <c r="J467" s="164"/>
      <c r="K467" s="162"/>
      <c r="L467" s="162"/>
      <c r="M467" s="161"/>
      <c r="N467" s="162"/>
      <c r="O467" s="162"/>
      <c r="P467" s="163"/>
      <c r="Q467" s="164"/>
      <c r="R467" s="249"/>
      <c r="S467" s="162"/>
      <c r="T467" s="162"/>
      <c r="U467" s="163"/>
      <c r="V467" s="164"/>
      <c r="W467" s="162"/>
      <c r="X467" s="162"/>
      <c r="Y467" s="163"/>
      <c r="Z467" s="162"/>
      <c r="AA467" s="162"/>
      <c r="AB467" s="85"/>
      <c r="AC467" s="100"/>
    </row>
    <row r="468" spans="2:29" s="1" customFormat="1" ht="30.75" hidden="1" customHeight="1" x14ac:dyDescent="0.25">
      <c r="B468" s="158" t="s">
        <v>365</v>
      </c>
      <c r="C468" s="159"/>
      <c r="D468" s="160"/>
      <c r="E468" s="160"/>
      <c r="F468" s="160"/>
      <c r="G468" s="160"/>
      <c r="H468" s="249"/>
      <c r="I468" s="249"/>
      <c r="J468" s="164">
        <v>-9446</v>
      </c>
      <c r="K468" s="162"/>
      <c r="L468" s="162"/>
      <c r="M468" s="161"/>
      <c r="N468" s="162"/>
      <c r="O468" s="162"/>
      <c r="P468" s="163">
        <v>-9446</v>
      </c>
      <c r="Q468" s="164"/>
      <c r="R468" s="249"/>
      <c r="S468" s="162"/>
      <c r="T468" s="162"/>
      <c r="U468" s="163">
        <v>-9446</v>
      </c>
      <c r="V468" s="164"/>
      <c r="W468" s="162"/>
      <c r="X468" s="162"/>
      <c r="Y468" s="163">
        <v>-9446</v>
      </c>
      <c r="Z468" s="162"/>
      <c r="AA468" s="162"/>
      <c r="AB468" s="85"/>
      <c r="AC468" s="100"/>
    </row>
    <row r="469" spans="2:29" s="1" customFormat="1" ht="25.5" hidden="1" customHeight="1" x14ac:dyDescent="0.25">
      <c r="B469" s="158" t="s">
        <v>366</v>
      </c>
      <c r="C469" s="159"/>
      <c r="D469" s="160"/>
      <c r="E469" s="160"/>
      <c r="F469" s="160"/>
      <c r="G469" s="160"/>
      <c r="H469" s="249"/>
      <c r="I469" s="249"/>
      <c r="J469" s="164">
        <v>40358.300000000003</v>
      </c>
      <c r="K469" s="162"/>
      <c r="L469" s="162"/>
      <c r="M469" s="161"/>
      <c r="N469" s="162"/>
      <c r="O469" s="162"/>
      <c r="P469" s="163">
        <v>40358.300000000003</v>
      </c>
      <c r="Q469" s="164"/>
      <c r="R469" s="249"/>
      <c r="S469" s="162"/>
      <c r="T469" s="162"/>
      <c r="U469" s="163">
        <v>40358.300000000003</v>
      </c>
      <c r="V469" s="164"/>
      <c r="W469" s="162"/>
      <c r="X469" s="162"/>
      <c r="Y469" s="163">
        <v>40358.300000000003</v>
      </c>
      <c r="Z469" s="162"/>
      <c r="AA469" s="162"/>
      <c r="AB469" s="85"/>
      <c r="AC469" s="100"/>
    </row>
    <row r="470" spans="2:29" s="1" customFormat="1" ht="28.5" hidden="1" customHeight="1" x14ac:dyDescent="0.25">
      <c r="B470" s="3" t="s">
        <v>124</v>
      </c>
      <c r="C470" s="7"/>
      <c r="D470" s="4"/>
      <c r="E470" s="4"/>
      <c r="F470" s="4"/>
      <c r="G470" s="4"/>
      <c r="H470" s="155">
        <f>H21+H44+H402+H406+H407</f>
        <v>188067.39999999997</v>
      </c>
      <c r="I470" s="155">
        <f>I21+I44+I402+I406+I407</f>
        <v>26241.599999999999</v>
      </c>
      <c r="J470" s="96">
        <f>J21+J44+J402+J406+J407</f>
        <v>191353.99999999997</v>
      </c>
      <c r="K470" s="31" t="e">
        <f>K21+#REF!+K437+#REF!+#REF!+#REF!</f>
        <v>#REF!</v>
      </c>
      <c r="L470" s="31" t="e">
        <f>L21+#REF!+L437+#REF!+#REF!+#REF!</f>
        <v>#REF!</v>
      </c>
      <c r="M470" s="76" t="e">
        <f>SUM(N470:O470)</f>
        <v>#REF!</v>
      </c>
      <c r="N470" s="31" t="e">
        <f>N21+#REF!+N437+#REF!+#REF!+#REF!</f>
        <v>#REF!</v>
      </c>
      <c r="O470" s="31" t="e">
        <f>O21+#REF!+O437+#REF!+#REF!+#REF!</f>
        <v>#REF!</v>
      </c>
      <c r="P470" s="155">
        <f>P21+P44+P402+P406+P407</f>
        <v>231819.3</v>
      </c>
      <c r="Q470" s="155" t="e">
        <f>Q21+#REF!+Q44+Q402+Q406+Q407</f>
        <v>#REF!</v>
      </c>
      <c r="R470" s="155">
        <f>R21+R44+R402+R406+R407</f>
        <v>211588.7</v>
      </c>
      <c r="S470" s="155" t="e">
        <f>S21+#REF!+S44+S402+S406+S407</f>
        <v>#REF!</v>
      </c>
      <c r="T470" s="155">
        <f>T21+T44+T402+T406+T407</f>
        <v>0</v>
      </c>
      <c r="U470" s="155">
        <f>U21+U44+U402+U406+U407</f>
        <v>236452.7</v>
      </c>
      <c r="V470" s="155" t="e">
        <f>V21+#REF!+V44+V402+V406+V407</f>
        <v>#REF!</v>
      </c>
      <c r="W470" s="155">
        <f>W21+W44+W402+W406+W407</f>
        <v>0</v>
      </c>
      <c r="X470" s="155">
        <f>X21+X44+X402+X406+X407</f>
        <v>0</v>
      </c>
      <c r="Y470" s="155">
        <f>Y21+Y44+Y402+Y406+Y407+Y438</f>
        <v>236452.7</v>
      </c>
      <c r="Z470" s="155">
        <f>Z21+Z44+Z402+Z406+Z407</f>
        <v>0</v>
      </c>
      <c r="AA470" s="155">
        <f>AA21+AA44+AA402+AA406+AA407</f>
        <v>0</v>
      </c>
      <c r="AB470" s="85">
        <f>SUM(AC470:AD470)</f>
        <v>0</v>
      </c>
      <c r="AC470" s="100"/>
    </row>
    <row r="471" spans="2:29" s="1" customFormat="1" ht="21.75" hidden="1" customHeight="1" x14ac:dyDescent="0.25">
      <c r="B471" s="39"/>
      <c r="C471" s="113"/>
      <c r="D471" s="114"/>
      <c r="E471" s="114"/>
      <c r="F471" s="114"/>
      <c r="G471" s="114"/>
      <c r="H471" s="116"/>
      <c r="I471" s="116"/>
      <c r="J471" s="286"/>
      <c r="K471" s="115"/>
      <c r="L471" s="115"/>
      <c r="M471" s="116"/>
      <c r="N471" s="115"/>
      <c r="O471" s="115"/>
      <c r="P471" s="116"/>
      <c r="Q471" s="116"/>
      <c r="R471" s="116"/>
      <c r="S471" s="115"/>
      <c r="T471" s="115"/>
      <c r="U471" s="116"/>
      <c r="V471" s="116"/>
      <c r="W471" s="115"/>
      <c r="X471" s="115"/>
      <c r="Y471" s="116"/>
      <c r="Z471" s="115"/>
      <c r="AA471" s="115"/>
      <c r="AB471" s="171"/>
      <c r="AC471" s="100"/>
    </row>
    <row r="472" spans="2:29" s="34" customFormat="1" hidden="1" x14ac:dyDescent="0.25">
      <c r="B472" s="39"/>
      <c r="C472" s="113"/>
      <c r="D472" s="114"/>
      <c r="E472" s="114"/>
      <c r="F472" s="114"/>
      <c r="G472" s="114" t="s">
        <v>197</v>
      </c>
      <c r="H472" s="173"/>
      <c r="I472" s="173"/>
      <c r="J472" s="287"/>
      <c r="K472" s="172"/>
      <c r="L472" s="172"/>
      <c r="M472" s="173"/>
      <c r="N472" s="113"/>
      <c r="O472" s="113"/>
      <c r="P472" s="173"/>
      <c r="Q472" s="173"/>
      <c r="R472" s="173"/>
      <c r="S472" s="113"/>
      <c r="T472" s="113"/>
      <c r="U472" s="173"/>
      <c r="V472" s="173"/>
      <c r="W472" s="113"/>
      <c r="X472" s="113"/>
      <c r="Y472" s="173"/>
      <c r="Z472" s="113"/>
      <c r="AA472" s="113"/>
      <c r="AB472" s="113"/>
      <c r="AC472" s="205"/>
    </row>
    <row r="473" spans="2:29" s="1" customFormat="1" ht="24.75" hidden="1" customHeight="1" x14ac:dyDescent="0.25">
      <c r="B473" s="70" t="s">
        <v>393</v>
      </c>
      <c r="C473" s="71"/>
      <c r="D473" s="72"/>
      <c r="E473" s="72"/>
      <c r="F473" s="72"/>
      <c r="G473" s="73">
        <f t="shared" ref="G473:L473" si="133">SUM(G474:G475)</f>
        <v>0</v>
      </c>
      <c r="H473" s="76" t="e">
        <f t="shared" si="133"/>
        <v>#REF!</v>
      </c>
      <c r="I473" s="76" t="e">
        <f t="shared" si="133"/>
        <v>#REF!</v>
      </c>
      <c r="J473" s="96">
        <f t="shared" si="133"/>
        <v>4078828.5000000009</v>
      </c>
      <c r="K473" s="76">
        <f t="shared" si="133"/>
        <v>1465960.7000000002</v>
      </c>
      <c r="L473" s="76">
        <f t="shared" si="133"/>
        <v>1768491.4000000001</v>
      </c>
      <c r="M473" s="76">
        <f>SUM(N473:O473)</f>
        <v>3667830</v>
      </c>
      <c r="N473" s="76">
        <f>SUM(N474:N475)</f>
        <v>1609191.9</v>
      </c>
      <c r="O473" s="76">
        <f>SUM(O474:O475)</f>
        <v>2058638.1</v>
      </c>
      <c r="P473" s="76">
        <f t="shared" ref="P473:X473" si="134">SUM(P474:P475)</f>
        <v>2482031.4000000004</v>
      </c>
      <c r="Q473" s="76">
        <f t="shared" si="134"/>
        <v>656552.79999999993</v>
      </c>
      <c r="R473" s="76">
        <f t="shared" si="134"/>
        <v>1730488.5</v>
      </c>
      <c r="S473" s="76">
        <f t="shared" si="134"/>
        <v>369613.9</v>
      </c>
      <c r="T473" s="76">
        <f t="shared" si="134"/>
        <v>1877318.5999999996</v>
      </c>
      <c r="U473" s="76">
        <f t="shared" si="134"/>
        <v>2094182.1</v>
      </c>
      <c r="V473" s="76">
        <f t="shared" si="134"/>
        <v>120706.80000000002</v>
      </c>
      <c r="W473" s="76">
        <f t="shared" si="134"/>
        <v>390252.7</v>
      </c>
      <c r="X473" s="76">
        <f t="shared" si="134"/>
        <v>1835030.2</v>
      </c>
      <c r="Y473" s="76">
        <f>SUM(Y474:Y475)</f>
        <v>2311613.5000000005</v>
      </c>
      <c r="Z473" s="76">
        <f>SUM(Z474:Z475)</f>
        <v>341287.3</v>
      </c>
      <c r="AA473" s="76">
        <f>SUM(AA474:AA475)</f>
        <v>1728169.7999999998</v>
      </c>
      <c r="AB473" s="76">
        <f>SUM(AC473:AD473)</f>
        <v>0</v>
      </c>
      <c r="AC473" s="100"/>
    </row>
    <row r="474" spans="2:29" s="1" customFormat="1" hidden="1" x14ac:dyDescent="0.25">
      <c r="B474" s="3" t="s">
        <v>191</v>
      </c>
      <c r="C474" s="7"/>
      <c r="D474" s="4"/>
      <c r="E474" s="4"/>
      <c r="F474" s="61"/>
      <c r="G474" s="61"/>
      <c r="H474" s="248" t="e">
        <f>H408</f>
        <v>#REF!</v>
      </c>
      <c r="I474" s="248" t="e">
        <f>I408</f>
        <v>#REF!</v>
      </c>
      <c r="J474" s="96">
        <f>J408</f>
        <v>3925183.0000000009</v>
      </c>
      <c r="K474" s="31">
        <f>K408</f>
        <v>1412903.9000000001</v>
      </c>
      <c r="L474" s="31">
        <f>L408</f>
        <v>1665583.2000000002</v>
      </c>
      <c r="M474" s="76">
        <f>SUM(N474:O474)</f>
        <v>3501046.1</v>
      </c>
      <c r="N474" s="31">
        <f t="shared" ref="N474:Y474" si="135">N408</f>
        <v>1544709</v>
      </c>
      <c r="O474" s="31">
        <f t="shared" si="135"/>
        <v>1956337.1</v>
      </c>
      <c r="P474" s="155">
        <f t="shared" si="135"/>
        <v>2433610.4000000004</v>
      </c>
      <c r="Q474" s="155">
        <f t="shared" si="135"/>
        <v>607450.19999999995</v>
      </c>
      <c r="R474" s="248">
        <f t="shared" si="135"/>
        <v>1682122.5</v>
      </c>
      <c r="S474" s="168">
        <f t="shared" si="135"/>
        <v>276912.90000000002</v>
      </c>
      <c r="T474" s="168">
        <f t="shared" si="135"/>
        <v>1837038.6999999997</v>
      </c>
      <c r="U474" s="155">
        <f t="shared" si="135"/>
        <v>2016146.3</v>
      </c>
      <c r="V474" s="155">
        <f t="shared" si="135"/>
        <v>0</v>
      </c>
      <c r="W474" s="155">
        <f t="shared" si="135"/>
        <v>312298.90000000002</v>
      </c>
      <c r="X474" s="168">
        <f t="shared" si="135"/>
        <v>1792277.2</v>
      </c>
      <c r="Y474" s="155">
        <f t="shared" si="135"/>
        <v>2202320.3000000003</v>
      </c>
      <c r="Z474" s="31">
        <f>Z408</f>
        <v>232076.1</v>
      </c>
      <c r="AA474" s="31">
        <f>AA408</f>
        <v>1689738.7999999998</v>
      </c>
      <c r="AB474" s="77">
        <f>SUM(AC474:AD474)</f>
        <v>0</v>
      </c>
      <c r="AC474" s="100"/>
    </row>
    <row r="475" spans="2:29" s="1" customFormat="1" hidden="1" x14ac:dyDescent="0.25">
      <c r="B475" s="3" t="s">
        <v>192</v>
      </c>
      <c r="C475" s="7"/>
      <c r="D475" s="4"/>
      <c r="E475" s="4"/>
      <c r="F475" s="61"/>
      <c r="G475" s="61"/>
      <c r="H475" s="248">
        <f>H452</f>
        <v>200103</v>
      </c>
      <c r="I475" s="248">
        <f>I452</f>
        <v>0</v>
      </c>
      <c r="J475" s="96">
        <f>J452</f>
        <v>153645.5</v>
      </c>
      <c r="K475" s="31">
        <f>K452</f>
        <v>53056.799999999996</v>
      </c>
      <c r="L475" s="31">
        <f>L452</f>
        <v>102908.20000000001</v>
      </c>
      <c r="M475" s="76">
        <f>SUM(N475:O475)</f>
        <v>166783.9</v>
      </c>
      <c r="N475" s="31">
        <f t="shared" ref="N475:Y475" si="136">N452</f>
        <v>64482.899999999994</v>
      </c>
      <c r="O475" s="31">
        <f t="shared" si="136"/>
        <v>102301</v>
      </c>
      <c r="P475" s="155">
        <f t="shared" si="136"/>
        <v>48421</v>
      </c>
      <c r="Q475" s="155">
        <f t="shared" si="136"/>
        <v>49102.600000000006</v>
      </c>
      <c r="R475" s="248">
        <f t="shared" si="136"/>
        <v>48366</v>
      </c>
      <c r="S475" s="168">
        <f t="shared" si="136"/>
        <v>92701</v>
      </c>
      <c r="T475" s="168">
        <f t="shared" si="136"/>
        <v>40279.9</v>
      </c>
      <c r="U475" s="155">
        <f t="shared" si="136"/>
        <v>78035.8</v>
      </c>
      <c r="V475" s="155">
        <f t="shared" si="136"/>
        <v>120706.80000000002</v>
      </c>
      <c r="W475" s="155">
        <f t="shared" si="136"/>
        <v>77953.8</v>
      </c>
      <c r="X475" s="168">
        <f t="shared" si="136"/>
        <v>42753.000000000007</v>
      </c>
      <c r="Y475" s="155">
        <f t="shared" si="136"/>
        <v>109293.2</v>
      </c>
      <c r="Z475" s="31">
        <f>Z452</f>
        <v>109211.2</v>
      </c>
      <c r="AA475" s="31">
        <f>AA452</f>
        <v>38431</v>
      </c>
      <c r="AB475" s="77">
        <f>SUM(AC475:AD475)</f>
        <v>0</v>
      </c>
      <c r="AC475" s="100"/>
    </row>
    <row r="476" spans="2:29" s="34" customFormat="1" ht="14.25" hidden="1" customHeight="1" x14ac:dyDescent="0.25">
      <c r="B476" s="174"/>
      <c r="D476" s="175"/>
      <c r="E476" s="175"/>
      <c r="F476" s="175"/>
      <c r="G476" s="175"/>
      <c r="H476" s="35"/>
      <c r="I476" s="35"/>
      <c r="J476" s="278"/>
      <c r="K476" s="176"/>
      <c r="L476" s="176"/>
      <c r="M476" s="35"/>
      <c r="P476" s="35"/>
      <c r="Q476" s="35"/>
      <c r="R476" s="35"/>
      <c r="U476" s="35"/>
      <c r="V476" s="35"/>
      <c r="Y476" s="35"/>
      <c r="AC476" s="205"/>
    </row>
    <row r="477" spans="2:29" s="34" customFormat="1" ht="15.75" hidden="1" customHeight="1" x14ac:dyDescent="0.25">
      <c r="B477" s="177" t="s">
        <v>125</v>
      </c>
      <c r="C477" s="178"/>
      <c r="D477" s="179"/>
      <c r="E477" s="179"/>
      <c r="F477" s="179"/>
      <c r="G477" s="179"/>
      <c r="H477" s="178"/>
      <c r="I477" s="178"/>
      <c r="J477" s="288"/>
      <c r="K477" s="180"/>
      <c r="L477" s="180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  <c r="AA477" s="178"/>
      <c r="AB477" s="178"/>
      <c r="AC477" s="205"/>
    </row>
    <row r="478" spans="2:29" s="34" customFormat="1" ht="15.75" hidden="1" customHeight="1" x14ac:dyDescent="0.25">
      <c r="B478" s="177" t="s">
        <v>127</v>
      </c>
      <c r="C478" s="178"/>
      <c r="D478" s="179"/>
      <c r="E478" s="181" t="s">
        <v>12</v>
      </c>
      <c r="F478" s="181" t="s">
        <v>33</v>
      </c>
      <c r="G478" s="179"/>
      <c r="H478" s="178"/>
      <c r="I478" s="178"/>
      <c r="J478" s="288"/>
      <c r="K478" s="180"/>
      <c r="L478" s="180"/>
      <c r="M478" s="182" t="e">
        <f>SUM(#REF!+M41+M45+M97+M143+M146+M148+#REF!+M284+M290+#REF!)</f>
        <v>#REF!</v>
      </c>
      <c r="N478" s="182" t="e">
        <f>SUM(#REF!+N41+N45+N97+N143+N146+N148+#REF!+N284+N290+#REF!)</f>
        <v>#REF!</v>
      </c>
      <c r="O478" s="182" t="e">
        <f>SUM(#REF!+O41+O45+O48+O97+O143+O146+O148+#REF!+O284+O290+#REF!)</f>
        <v>#REF!</v>
      </c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  <c r="AA478" s="178"/>
      <c r="AB478" s="178"/>
      <c r="AC478" s="205"/>
    </row>
    <row r="479" spans="2:29" s="34" customFormat="1" ht="30" hidden="1" customHeight="1" x14ac:dyDescent="0.25">
      <c r="B479" s="183" t="s">
        <v>128</v>
      </c>
      <c r="C479" s="184"/>
      <c r="D479" s="18"/>
      <c r="E479" s="19" t="s">
        <v>12</v>
      </c>
      <c r="F479" s="19" t="s">
        <v>15</v>
      </c>
      <c r="G479" s="18"/>
      <c r="H479" s="186"/>
      <c r="I479" s="186"/>
      <c r="J479" s="289"/>
      <c r="K479" s="185"/>
      <c r="L479" s="185"/>
      <c r="M479" s="186"/>
      <c r="N479" s="187"/>
      <c r="O479" s="187"/>
      <c r="P479" s="186"/>
      <c r="Q479" s="186"/>
      <c r="R479" s="186"/>
      <c r="S479" s="187"/>
      <c r="T479" s="187"/>
      <c r="U479" s="186"/>
      <c r="V479" s="186"/>
      <c r="W479" s="187"/>
      <c r="X479" s="187"/>
      <c r="Y479" s="186"/>
      <c r="Z479" s="187"/>
      <c r="AA479" s="187"/>
      <c r="AB479" s="187"/>
      <c r="AC479" s="205"/>
    </row>
    <row r="480" spans="2:29" s="34" customFormat="1" ht="30" hidden="1" customHeight="1" x14ac:dyDescent="0.25">
      <c r="B480" s="183" t="s">
        <v>126</v>
      </c>
      <c r="C480" s="184"/>
      <c r="D480" s="18"/>
      <c r="E480" s="19" t="s">
        <v>12</v>
      </c>
      <c r="F480" s="19" t="s">
        <v>7</v>
      </c>
      <c r="G480" s="18"/>
      <c r="H480" s="186"/>
      <c r="I480" s="186"/>
      <c r="J480" s="289"/>
      <c r="K480" s="185"/>
      <c r="L480" s="185"/>
      <c r="M480" s="186"/>
      <c r="N480" s="187"/>
      <c r="O480" s="187"/>
      <c r="P480" s="186"/>
      <c r="Q480" s="186"/>
      <c r="R480" s="186"/>
      <c r="S480" s="187"/>
      <c r="T480" s="187"/>
      <c r="U480" s="186"/>
      <c r="V480" s="186"/>
      <c r="W480" s="187"/>
      <c r="X480" s="187"/>
      <c r="Y480" s="186"/>
      <c r="Z480" s="187"/>
      <c r="AA480" s="187"/>
      <c r="AB480" s="187"/>
      <c r="AC480" s="205"/>
    </row>
    <row r="481" spans="2:29" s="34" customFormat="1" ht="17.25" hidden="1" customHeight="1" x14ac:dyDescent="0.25">
      <c r="B481" s="183" t="s">
        <v>175</v>
      </c>
      <c r="C481" s="184"/>
      <c r="D481" s="18"/>
      <c r="E481" s="19" t="s">
        <v>12</v>
      </c>
      <c r="F481" s="19" t="s">
        <v>11</v>
      </c>
      <c r="G481" s="18"/>
      <c r="H481" s="186"/>
      <c r="I481" s="186"/>
      <c r="J481" s="289"/>
      <c r="K481" s="185"/>
      <c r="L481" s="185"/>
      <c r="M481" s="186"/>
      <c r="N481" s="187"/>
      <c r="O481" s="187"/>
      <c r="P481" s="186"/>
      <c r="Q481" s="186"/>
      <c r="R481" s="186"/>
      <c r="S481" s="187"/>
      <c r="T481" s="187"/>
      <c r="U481" s="186"/>
      <c r="V481" s="186"/>
      <c r="W481" s="187"/>
      <c r="X481" s="187"/>
      <c r="Y481" s="186"/>
      <c r="Z481" s="187"/>
      <c r="AA481" s="187"/>
      <c r="AB481" s="187"/>
      <c r="AC481" s="205"/>
    </row>
    <row r="482" spans="2:29" s="34" customFormat="1" ht="15" hidden="1" customHeight="1" x14ac:dyDescent="0.25">
      <c r="B482" s="183" t="s">
        <v>129</v>
      </c>
      <c r="C482" s="184"/>
      <c r="D482" s="18"/>
      <c r="E482" s="19" t="s">
        <v>12</v>
      </c>
      <c r="F482" s="19" t="s">
        <v>13</v>
      </c>
      <c r="G482" s="18"/>
      <c r="H482" s="186"/>
      <c r="I482" s="186"/>
      <c r="J482" s="289"/>
      <c r="K482" s="185"/>
      <c r="L482" s="185"/>
      <c r="M482" s="186"/>
      <c r="N482" s="187"/>
      <c r="O482" s="187"/>
      <c r="P482" s="186"/>
      <c r="Q482" s="186"/>
      <c r="R482" s="186"/>
      <c r="S482" s="187"/>
      <c r="T482" s="187"/>
      <c r="U482" s="186"/>
      <c r="V482" s="186"/>
      <c r="W482" s="187"/>
      <c r="X482" s="187"/>
      <c r="Y482" s="186"/>
      <c r="Z482" s="187"/>
      <c r="AA482" s="187"/>
      <c r="AB482" s="187"/>
      <c r="AC482" s="205"/>
    </row>
    <row r="483" spans="2:29" s="34" customFormat="1" ht="30" hidden="1" customHeight="1" x14ac:dyDescent="0.25">
      <c r="B483" s="183" t="s">
        <v>130</v>
      </c>
      <c r="C483" s="184"/>
      <c r="D483" s="18"/>
      <c r="E483" s="19" t="s">
        <v>12</v>
      </c>
      <c r="F483" s="19" t="s">
        <v>22</v>
      </c>
      <c r="G483" s="18"/>
      <c r="H483" s="186"/>
      <c r="I483" s="186"/>
      <c r="J483" s="289"/>
      <c r="K483" s="185"/>
      <c r="L483" s="185"/>
      <c r="M483" s="186"/>
      <c r="N483" s="187"/>
      <c r="O483" s="187"/>
      <c r="P483" s="186"/>
      <c r="Q483" s="186"/>
      <c r="R483" s="186"/>
      <c r="S483" s="187"/>
      <c r="T483" s="187"/>
      <c r="U483" s="186"/>
      <c r="V483" s="186"/>
      <c r="W483" s="187"/>
      <c r="X483" s="187"/>
      <c r="Y483" s="186"/>
      <c r="Z483" s="187"/>
      <c r="AA483" s="187"/>
      <c r="AB483" s="187"/>
      <c r="AC483" s="205"/>
    </row>
    <row r="484" spans="2:29" s="34" customFormat="1" ht="15" hidden="1" customHeight="1" x14ac:dyDescent="0.25">
      <c r="B484" s="183" t="s">
        <v>131</v>
      </c>
      <c r="C484" s="184"/>
      <c r="D484" s="18"/>
      <c r="E484" s="19" t="s">
        <v>12</v>
      </c>
      <c r="F484" s="19" t="s">
        <v>20</v>
      </c>
      <c r="G484" s="18"/>
      <c r="H484" s="186"/>
      <c r="I484" s="186"/>
      <c r="J484" s="289"/>
      <c r="K484" s="185"/>
      <c r="L484" s="185"/>
      <c r="M484" s="186"/>
      <c r="N484" s="187"/>
      <c r="O484" s="187"/>
      <c r="P484" s="186"/>
      <c r="Q484" s="186"/>
      <c r="R484" s="186"/>
      <c r="S484" s="187"/>
      <c r="T484" s="187"/>
      <c r="U484" s="186"/>
      <c r="V484" s="186"/>
      <c r="W484" s="187"/>
      <c r="X484" s="187"/>
      <c r="Y484" s="186"/>
      <c r="Z484" s="187"/>
      <c r="AA484" s="187"/>
      <c r="AB484" s="187"/>
      <c r="AC484" s="205"/>
    </row>
    <row r="485" spans="2:29" s="34" customFormat="1" ht="15" hidden="1" customHeight="1" x14ac:dyDescent="0.25">
      <c r="B485" s="183" t="s">
        <v>132</v>
      </c>
      <c r="C485" s="184"/>
      <c r="D485" s="18"/>
      <c r="E485" s="19" t="s">
        <v>12</v>
      </c>
      <c r="F485" s="19" t="s">
        <v>21</v>
      </c>
      <c r="G485" s="18"/>
      <c r="H485" s="186"/>
      <c r="I485" s="186"/>
      <c r="J485" s="289"/>
      <c r="K485" s="185"/>
      <c r="L485" s="185"/>
      <c r="M485" s="186"/>
      <c r="N485" s="187"/>
      <c r="O485" s="187"/>
      <c r="P485" s="186"/>
      <c r="Q485" s="186"/>
      <c r="R485" s="186"/>
      <c r="S485" s="187"/>
      <c r="T485" s="187"/>
      <c r="U485" s="186"/>
      <c r="V485" s="186"/>
      <c r="W485" s="187"/>
      <c r="X485" s="187"/>
      <c r="Y485" s="186"/>
      <c r="Z485" s="187"/>
      <c r="AA485" s="187"/>
      <c r="AB485" s="187"/>
      <c r="AC485" s="205"/>
    </row>
    <row r="486" spans="2:29" s="34" customFormat="1" ht="15.75" hidden="1" customHeight="1" x14ac:dyDescent="0.25">
      <c r="B486" s="683" t="s">
        <v>133</v>
      </c>
      <c r="C486" s="683"/>
      <c r="D486" s="179"/>
      <c r="E486" s="181" t="s">
        <v>7</v>
      </c>
      <c r="F486" s="181" t="s">
        <v>33</v>
      </c>
      <c r="G486" s="179"/>
      <c r="H486" s="178"/>
      <c r="I486" s="178"/>
      <c r="J486" s="288"/>
      <c r="K486" s="180"/>
      <c r="L486" s="180"/>
      <c r="M486" s="182" t="e">
        <f>SUM(M21+M15+M17+#REF!+M24+M22+#REF!+#REF!+M266+M271+#REF!+M277)</f>
        <v>#REF!</v>
      </c>
      <c r="N486" s="182" t="e">
        <f>SUM(N21+N15+N17+#REF!+N24+N22+#REF!+#REF!+N266+N271+#REF!+N277)</f>
        <v>#REF!</v>
      </c>
      <c r="O486" s="182" t="e">
        <f>SUM(O21+O15+O17+#REF!+O24+O22+#REF!+#REF!+O266+O271+#REF!+O277)</f>
        <v>#REF!</v>
      </c>
      <c r="P486" s="178"/>
      <c r="Q486" s="178"/>
      <c r="R486" s="178"/>
      <c r="S486" s="178"/>
      <c r="T486" s="178"/>
      <c r="U486" s="178"/>
      <c r="V486" s="178"/>
      <c r="W486" s="178"/>
      <c r="X486" s="178"/>
      <c r="Y486" s="178"/>
      <c r="Z486" s="178"/>
      <c r="AA486" s="178"/>
      <c r="AB486" s="178"/>
      <c r="AC486" s="205"/>
    </row>
    <row r="487" spans="2:29" s="34" customFormat="1" ht="15" hidden="1" customHeight="1" x14ac:dyDescent="0.25">
      <c r="B487" s="183" t="s">
        <v>134</v>
      </c>
      <c r="C487" s="184"/>
      <c r="D487" s="18"/>
      <c r="E487" s="19" t="s">
        <v>7</v>
      </c>
      <c r="F487" s="19" t="s">
        <v>11</v>
      </c>
      <c r="G487" s="18"/>
      <c r="H487" s="186"/>
      <c r="I487" s="186"/>
      <c r="J487" s="289"/>
      <c r="K487" s="185"/>
      <c r="L487" s="185"/>
      <c r="M487" s="186"/>
      <c r="N487" s="187"/>
      <c r="O487" s="187"/>
      <c r="P487" s="186"/>
      <c r="Q487" s="186"/>
      <c r="R487" s="186"/>
      <c r="S487" s="187"/>
      <c r="T487" s="187"/>
      <c r="U487" s="186"/>
      <c r="V487" s="186"/>
      <c r="W487" s="187"/>
      <c r="X487" s="187"/>
      <c r="Y487" s="186"/>
      <c r="Z487" s="187"/>
      <c r="AA487" s="187"/>
      <c r="AB487" s="187"/>
      <c r="AC487" s="205"/>
    </row>
    <row r="488" spans="2:29" s="34" customFormat="1" ht="30" hidden="1" customHeight="1" x14ac:dyDescent="0.25">
      <c r="B488" s="183" t="s">
        <v>135</v>
      </c>
      <c r="C488" s="184"/>
      <c r="D488" s="18"/>
      <c r="E488" s="19" t="s">
        <v>7</v>
      </c>
      <c r="F488" s="19" t="s">
        <v>8</v>
      </c>
      <c r="G488" s="18"/>
      <c r="H488" s="186"/>
      <c r="I488" s="186"/>
      <c r="J488" s="289"/>
      <c r="K488" s="185"/>
      <c r="L488" s="185"/>
      <c r="M488" s="186"/>
      <c r="N488" s="187"/>
      <c r="O488" s="187"/>
      <c r="P488" s="186"/>
      <c r="Q488" s="186"/>
      <c r="R488" s="186"/>
      <c r="S488" s="187"/>
      <c r="T488" s="187"/>
      <c r="U488" s="186"/>
      <c r="V488" s="186"/>
      <c r="W488" s="187"/>
      <c r="X488" s="187"/>
      <c r="Y488" s="186"/>
      <c r="Z488" s="187"/>
      <c r="AA488" s="187"/>
      <c r="AB488" s="187"/>
      <c r="AC488" s="205"/>
    </row>
    <row r="489" spans="2:29" s="34" customFormat="1" ht="15" hidden="1" customHeight="1" x14ac:dyDescent="0.25">
      <c r="B489" s="95" t="s">
        <v>136</v>
      </c>
      <c r="C489" s="184"/>
      <c r="D489" s="18"/>
      <c r="E489" s="19" t="s">
        <v>7</v>
      </c>
      <c r="F489" s="19" t="s">
        <v>10</v>
      </c>
      <c r="G489" s="18"/>
      <c r="H489" s="186"/>
      <c r="I489" s="186"/>
      <c r="J489" s="289"/>
      <c r="K489" s="185"/>
      <c r="L489" s="185"/>
      <c r="M489" s="186"/>
      <c r="N489" s="187"/>
      <c r="O489" s="187"/>
      <c r="P489" s="186"/>
      <c r="Q489" s="186"/>
      <c r="R489" s="186"/>
      <c r="S489" s="187"/>
      <c r="T489" s="187"/>
      <c r="U489" s="186"/>
      <c r="V489" s="186"/>
      <c r="W489" s="187"/>
      <c r="X489" s="187"/>
      <c r="Y489" s="186"/>
      <c r="Z489" s="187"/>
      <c r="AA489" s="187"/>
      <c r="AB489" s="187"/>
      <c r="AC489" s="205"/>
    </row>
    <row r="490" spans="2:29" s="34" customFormat="1" ht="15.75" hidden="1" customHeight="1" x14ac:dyDescent="0.25">
      <c r="B490" s="683" t="s">
        <v>137</v>
      </c>
      <c r="C490" s="683"/>
      <c r="D490" s="179"/>
      <c r="E490" s="181" t="s">
        <v>11</v>
      </c>
      <c r="F490" s="181" t="s">
        <v>33</v>
      </c>
      <c r="G490" s="179"/>
      <c r="H490" s="178"/>
      <c r="I490" s="178"/>
      <c r="J490" s="288"/>
      <c r="K490" s="180"/>
      <c r="L490" s="180"/>
      <c r="M490" s="182" t="e">
        <f>SUM(M29+M30+M32+M34+M43+M147+M160+M192+M206+M209+M213+M220+#REF!+M222+#REF!+M252+#REF!+M260+M261+#REF!+M292+#REF!)</f>
        <v>#REF!</v>
      </c>
      <c r="N490" s="182" t="e">
        <f>SUM(N29+N30+N32+N34+N43+N147+N160+N192+N206+N209+N213+N220+#REF!+N222+#REF!+N252+#REF!+N260+N261+#REF!+N292+#REF!)</f>
        <v>#REF!</v>
      </c>
      <c r="O490" s="182" t="e">
        <f>SUM(O29+O30+O32+O34+O43+O147+O160+O192+O206+O209+O213+O220+#REF!+O222+#REF!+O252+#REF!+O260+O261+#REF!+O292+#REF!)</f>
        <v>#REF!</v>
      </c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  <c r="Z490" s="178"/>
      <c r="AA490" s="178"/>
      <c r="AB490" s="178"/>
      <c r="AC490" s="205"/>
    </row>
    <row r="491" spans="2:29" s="34" customFormat="1" ht="15" hidden="1" customHeight="1" x14ac:dyDescent="0.25">
      <c r="B491" s="183" t="s">
        <v>138</v>
      </c>
      <c r="C491" s="183"/>
      <c r="D491" s="18"/>
      <c r="E491" s="19" t="s">
        <v>11</v>
      </c>
      <c r="F491" s="19" t="s">
        <v>12</v>
      </c>
      <c r="G491" s="18"/>
      <c r="H491" s="186"/>
      <c r="I491" s="186"/>
      <c r="J491" s="289"/>
      <c r="K491" s="185"/>
      <c r="L491" s="185"/>
      <c r="M491" s="186"/>
      <c r="N491" s="187"/>
      <c r="O491" s="187"/>
      <c r="P491" s="186"/>
      <c r="Q491" s="186"/>
      <c r="R491" s="186"/>
      <c r="S491" s="187"/>
      <c r="T491" s="187"/>
      <c r="U491" s="186"/>
      <c r="V491" s="186"/>
      <c r="W491" s="187"/>
      <c r="X491" s="187"/>
      <c r="Y491" s="186"/>
      <c r="Z491" s="187"/>
      <c r="AA491" s="187"/>
      <c r="AB491" s="187"/>
      <c r="AC491" s="205"/>
    </row>
    <row r="492" spans="2:29" s="34" customFormat="1" ht="15" hidden="1" customHeight="1" x14ac:dyDescent="0.25">
      <c r="B492" s="183" t="s">
        <v>139</v>
      </c>
      <c r="C492" s="188">
        <v>4</v>
      </c>
      <c r="D492" s="18"/>
      <c r="E492" s="19" t="s">
        <v>11</v>
      </c>
      <c r="F492" s="19" t="s">
        <v>13</v>
      </c>
      <c r="G492" s="18"/>
      <c r="H492" s="186"/>
      <c r="I492" s="186"/>
      <c r="J492" s="289"/>
      <c r="K492" s="185"/>
      <c r="L492" s="185"/>
      <c r="M492" s="186"/>
      <c r="N492" s="187"/>
      <c r="O492" s="187"/>
      <c r="P492" s="186"/>
      <c r="Q492" s="186"/>
      <c r="R492" s="186"/>
      <c r="S492" s="187"/>
      <c r="T492" s="187"/>
      <c r="U492" s="186"/>
      <c r="V492" s="186"/>
      <c r="W492" s="187"/>
      <c r="X492" s="187"/>
      <c r="Y492" s="186"/>
      <c r="Z492" s="187"/>
      <c r="AA492" s="187"/>
      <c r="AB492" s="187"/>
      <c r="AC492" s="205"/>
    </row>
    <row r="493" spans="2:29" s="34" customFormat="1" ht="15" hidden="1" customHeight="1" x14ac:dyDescent="0.25">
      <c r="B493" s="183" t="s">
        <v>140</v>
      </c>
      <c r="C493" s="184"/>
      <c r="D493" s="18"/>
      <c r="E493" s="19" t="s">
        <v>11</v>
      </c>
      <c r="F493" s="19" t="s">
        <v>19</v>
      </c>
      <c r="G493" s="18"/>
      <c r="H493" s="186"/>
      <c r="I493" s="186"/>
      <c r="J493" s="289"/>
      <c r="K493" s="185"/>
      <c r="L493" s="185"/>
      <c r="M493" s="186"/>
      <c r="N493" s="187"/>
      <c r="O493" s="187"/>
      <c r="P493" s="186"/>
      <c r="Q493" s="186"/>
      <c r="R493" s="186"/>
      <c r="S493" s="187"/>
      <c r="T493" s="187"/>
      <c r="U493" s="186"/>
      <c r="V493" s="186"/>
      <c r="W493" s="187"/>
      <c r="X493" s="187"/>
      <c r="Y493" s="186"/>
      <c r="Z493" s="187"/>
      <c r="AA493" s="187"/>
      <c r="AB493" s="187"/>
      <c r="AC493" s="205"/>
    </row>
    <row r="494" spans="2:29" s="34" customFormat="1" ht="15" hidden="1" customHeight="1" x14ac:dyDescent="0.25">
      <c r="B494" s="183" t="s">
        <v>141</v>
      </c>
      <c r="C494" s="184"/>
      <c r="D494" s="18"/>
      <c r="E494" s="19" t="s">
        <v>11</v>
      </c>
      <c r="F494" s="19" t="s">
        <v>8</v>
      </c>
      <c r="G494" s="18"/>
      <c r="H494" s="186"/>
      <c r="I494" s="186"/>
      <c r="J494" s="289"/>
      <c r="K494" s="185"/>
      <c r="L494" s="185"/>
      <c r="M494" s="186"/>
      <c r="N494" s="187"/>
      <c r="O494" s="187"/>
      <c r="P494" s="186"/>
      <c r="Q494" s="186"/>
      <c r="R494" s="186"/>
      <c r="S494" s="187"/>
      <c r="T494" s="187"/>
      <c r="U494" s="186"/>
      <c r="V494" s="186"/>
      <c r="W494" s="187"/>
      <c r="X494" s="187"/>
      <c r="Y494" s="186"/>
      <c r="Z494" s="187"/>
      <c r="AA494" s="187"/>
      <c r="AB494" s="187"/>
      <c r="AC494" s="205"/>
    </row>
    <row r="495" spans="2:29" s="34" customFormat="1" ht="15" hidden="1" customHeight="1" x14ac:dyDescent="0.25">
      <c r="B495" s="183" t="s">
        <v>142</v>
      </c>
      <c r="C495" s="184"/>
      <c r="D495" s="18"/>
      <c r="E495" s="19" t="s">
        <v>11</v>
      </c>
      <c r="F495" s="19" t="s">
        <v>17</v>
      </c>
      <c r="G495" s="18"/>
      <c r="H495" s="186"/>
      <c r="I495" s="186"/>
      <c r="J495" s="289"/>
      <c r="K495" s="185"/>
      <c r="L495" s="185"/>
      <c r="M495" s="186"/>
      <c r="N495" s="187"/>
      <c r="O495" s="187"/>
      <c r="P495" s="186"/>
      <c r="Q495" s="186"/>
      <c r="R495" s="186"/>
      <c r="S495" s="187"/>
      <c r="T495" s="187"/>
      <c r="U495" s="186"/>
      <c r="V495" s="186"/>
      <c r="W495" s="187"/>
      <c r="X495" s="187"/>
      <c r="Y495" s="186"/>
      <c r="Z495" s="187"/>
      <c r="AA495" s="187"/>
      <c r="AB495" s="187"/>
      <c r="AC495" s="205"/>
    </row>
    <row r="496" spans="2:29" s="34" customFormat="1" ht="15" hidden="1" customHeight="1" x14ac:dyDescent="0.25">
      <c r="B496" s="183" t="s">
        <v>143</v>
      </c>
      <c r="C496" s="184"/>
      <c r="D496" s="18"/>
      <c r="E496" s="19" t="s">
        <v>11</v>
      </c>
      <c r="F496" s="19" t="s">
        <v>14</v>
      </c>
      <c r="G496" s="18"/>
      <c r="H496" s="186"/>
      <c r="I496" s="186"/>
      <c r="J496" s="289"/>
      <c r="K496" s="185"/>
      <c r="L496" s="185"/>
      <c r="M496" s="186"/>
      <c r="N496" s="187"/>
      <c r="O496" s="187"/>
      <c r="P496" s="186"/>
      <c r="Q496" s="186"/>
      <c r="R496" s="186"/>
      <c r="S496" s="187"/>
      <c r="T496" s="187"/>
      <c r="U496" s="186"/>
      <c r="V496" s="186"/>
      <c r="W496" s="187"/>
      <c r="X496" s="187"/>
      <c r="Y496" s="186"/>
      <c r="Z496" s="187"/>
      <c r="AA496" s="187"/>
      <c r="AB496" s="187"/>
      <c r="AC496" s="205"/>
    </row>
    <row r="497" spans="2:29" s="34" customFormat="1" ht="15.75" hidden="1" customHeight="1" x14ac:dyDescent="0.25">
      <c r="B497" s="683" t="s">
        <v>144</v>
      </c>
      <c r="C497" s="683"/>
      <c r="D497" s="179"/>
      <c r="E497" s="181" t="s">
        <v>13</v>
      </c>
      <c r="F497" s="181" t="s">
        <v>33</v>
      </c>
      <c r="G497" s="179"/>
      <c r="H497" s="178"/>
      <c r="I497" s="178"/>
      <c r="J497" s="288"/>
      <c r="K497" s="180"/>
      <c r="L497" s="180"/>
      <c r="M497" s="182" t="e">
        <f>SUM(M174+M175+M178+M188+M189+#REF!+M186+M185+M231+M236+M239+M244+M249+M250+M254+M256+M257+M258)</f>
        <v>#REF!</v>
      </c>
      <c r="N497" s="182" t="e">
        <f>SUM(N174+N175+N178+N188+N189+#REF!+N186+N185+N231+N236+N239+N244+N249+N250+N254+N256+N257+N258)</f>
        <v>#REF!</v>
      </c>
      <c r="O497" s="182" t="e">
        <f>SUM(O174+O175+O178+O188+O189+#REF!+O186+O185+O231+O236+O239+O244+O249+O250+O254+O256+O257+O258)</f>
        <v>#REF!</v>
      </c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205"/>
    </row>
    <row r="498" spans="2:29" s="34" customFormat="1" ht="15" hidden="1" customHeight="1" x14ac:dyDescent="0.25">
      <c r="B498" s="183" t="s">
        <v>145</v>
      </c>
      <c r="C498" s="184"/>
      <c r="D498" s="18"/>
      <c r="E498" s="19" t="s">
        <v>13</v>
      </c>
      <c r="F498" s="19" t="s">
        <v>12</v>
      </c>
      <c r="G498" s="18"/>
      <c r="H498" s="186"/>
      <c r="I498" s="186"/>
      <c r="J498" s="289"/>
      <c r="K498" s="185"/>
      <c r="L498" s="185"/>
      <c r="M498" s="186"/>
      <c r="N498" s="187"/>
      <c r="O498" s="187"/>
      <c r="P498" s="186"/>
      <c r="Q498" s="186"/>
      <c r="R498" s="186"/>
      <c r="S498" s="187"/>
      <c r="T498" s="187"/>
      <c r="U498" s="186"/>
      <c r="V498" s="186"/>
      <c r="W498" s="187"/>
      <c r="X498" s="187"/>
      <c r="Y498" s="186"/>
      <c r="Z498" s="187"/>
      <c r="AA498" s="187"/>
      <c r="AB498" s="187"/>
      <c r="AC498" s="205"/>
    </row>
    <row r="499" spans="2:29" s="34" customFormat="1" ht="15" hidden="1" customHeight="1" x14ac:dyDescent="0.25">
      <c r="B499" s="183" t="s">
        <v>146</v>
      </c>
      <c r="C499" s="184"/>
      <c r="D499" s="18"/>
      <c r="E499" s="19" t="s">
        <v>13</v>
      </c>
      <c r="F499" s="19" t="s">
        <v>15</v>
      </c>
      <c r="G499" s="18"/>
      <c r="H499" s="186"/>
      <c r="I499" s="186"/>
      <c r="J499" s="289"/>
      <c r="K499" s="185"/>
      <c r="L499" s="185"/>
      <c r="M499" s="186"/>
      <c r="N499" s="187"/>
      <c r="O499" s="187"/>
      <c r="P499" s="186"/>
      <c r="Q499" s="186"/>
      <c r="R499" s="186"/>
      <c r="S499" s="187"/>
      <c r="T499" s="187"/>
      <c r="U499" s="186"/>
      <c r="V499" s="186"/>
      <c r="W499" s="187"/>
      <c r="X499" s="187"/>
      <c r="Y499" s="186"/>
      <c r="Z499" s="187"/>
      <c r="AA499" s="187"/>
      <c r="AB499" s="187"/>
      <c r="AC499" s="205"/>
    </row>
    <row r="500" spans="2:29" s="34" customFormat="1" ht="15" hidden="1" customHeight="1" x14ac:dyDescent="0.25">
      <c r="B500" s="183" t="s">
        <v>147</v>
      </c>
      <c r="C500" s="184"/>
      <c r="D500" s="18"/>
      <c r="E500" s="19" t="s">
        <v>13</v>
      </c>
      <c r="F500" s="19" t="s">
        <v>7</v>
      </c>
      <c r="G500" s="18"/>
      <c r="H500" s="186"/>
      <c r="I500" s="186"/>
      <c r="J500" s="289"/>
      <c r="K500" s="185"/>
      <c r="L500" s="185"/>
      <c r="M500" s="186"/>
      <c r="N500" s="187"/>
      <c r="O500" s="187"/>
      <c r="P500" s="186"/>
      <c r="Q500" s="186"/>
      <c r="R500" s="186"/>
      <c r="S500" s="187"/>
      <c r="T500" s="187"/>
      <c r="U500" s="186"/>
      <c r="V500" s="186"/>
      <c r="W500" s="187"/>
      <c r="X500" s="187"/>
      <c r="Y500" s="186"/>
      <c r="Z500" s="187"/>
      <c r="AA500" s="187"/>
      <c r="AB500" s="187"/>
      <c r="AC500" s="205"/>
    </row>
    <row r="501" spans="2:29" s="34" customFormat="1" ht="15.75" hidden="1" customHeight="1" x14ac:dyDescent="0.25">
      <c r="B501" s="548" t="s">
        <v>148</v>
      </c>
      <c r="C501" s="189"/>
      <c r="D501" s="179"/>
      <c r="E501" s="181" t="s">
        <v>22</v>
      </c>
      <c r="F501" s="181" t="s">
        <v>33</v>
      </c>
      <c r="G501" s="179"/>
      <c r="H501" s="178"/>
      <c r="I501" s="178"/>
      <c r="J501" s="288"/>
      <c r="K501" s="180"/>
      <c r="L501" s="180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  <c r="AA501" s="178"/>
      <c r="AB501" s="178"/>
      <c r="AC501" s="205"/>
    </row>
    <row r="502" spans="2:29" s="34" customFormat="1" ht="15" hidden="1" customHeight="1" x14ac:dyDescent="0.25">
      <c r="B502" s="183" t="s">
        <v>149</v>
      </c>
      <c r="C502" s="184"/>
      <c r="D502" s="18"/>
      <c r="E502" s="19" t="s">
        <v>22</v>
      </c>
      <c r="F502" s="19" t="s">
        <v>13</v>
      </c>
      <c r="G502" s="18"/>
      <c r="H502" s="186"/>
      <c r="I502" s="186"/>
      <c r="J502" s="289"/>
      <c r="K502" s="185"/>
      <c r="L502" s="185"/>
      <c r="M502" s="186"/>
      <c r="N502" s="187"/>
      <c r="O502" s="187"/>
      <c r="P502" s="186"/>
      <c r="Q502" s="186"/>
      <c r="R502" s="186"/>
      <c r="S502" s="187"/>
      <c r="T502" s="187"/>
      <c r="U502" s="186"/>
      <c r="V502" s="186"/>
      <c r="W502" s="187"/>
      <c r="X502" s="187"/>
      <c r="Y502" s="186"/>
      <c r="Z502" s="187"/>
      <c r="AA502" s="187"/>
      <c r="AB502" s="187"/>
      <c r="AC502" s="205"/>
    </row>
    <row r="503" spans="2:29" s="34" customFormat="1" ht="15.75" hidden="1" customHeight="1" x14ac:dyDescent="0.25">
      <c r="B503" s="683" t="s">
        <v>150</v>
      </c>
      <c r="C503" s="683"/>
      <c r="D503" s="179"/>
      <c r="E503" s="181" t="s">
        <v>16</v>
      </c>
      <c r="F503" s="181" t="s">
        <v>33</v>
      </c>
      <c r="G503" s="179"/>
      <c r="H503" s="178"/>
      <c r="I503" s="178"/>
      <c r="J503" s="288"/>
      <c r="K503" s="180"/>
      <c r="L503" s="180"/>
      <c r="M503" s="182" t="e">
        <f>SUM(M58+M59+M64+M66+#REF!+M119+#REF!+#REF!+M227+#REF!+#REF!+#REF!+M273+#REF!+#REF!+M287+#REF!+M288+#REF!+#REF!+M293+#REF!+M294+#REF!+M295+M297+M299+M300+M301+M303+M318+M343+M356+M368+#REF!+#REF!+#REF!+#REF!+#REF!+M375+M379+M380+M381+M382+M383+M112+M106+#REF!)</f>
        <v>#REF!</v>
      </c>
      <c r="N503" s="182" t="e">
        <f>SUM(N58+N59+N64+N66+#REF!+N119+#REF!+#REF!+N227+#REF!+#REF!+#REF!+N273+#REF!+#REF!+N287+#REF!+N288+#REF!+#REF!+N293+#REF!+N294+#REF!+N295+N297+N299+N300+N301+N303+N318+N343+N356+N368+#REF!+#REF!+#REF!+#REF!+#REF!+N375+N379+N380+N381+N382+N383+N106+#REF!+#REF!)</f>
        <v>#REF!</v>
      </c>
      <c r="O503" s="182" t="e">
        <f>SUM(O58+O59+O64+O66+#REF!+O119+#REF!+#REF!+O227+#REF!+#REF!+#REF!+O273+#REF!+#REF!+O287+#REF!+O288+#REF!+#REF!+O293+#REF!+O294+#REF!+O295+O297+O299+O300+O301+O303+O318+O343+O356+O368+#REF!+#REF!+#REF!+#REF!+#REF!+O375+O379+O380+O381+O382+O383+O112+#REF!)</f>
        <v>#REF!</v>
      </c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  <c r="AA503" s="178"/>
      <c r="AB503" s="178"/>
      <c r="AC503" s="205"/>
    </row>
    <row r="504" spans="2:29" s="34" customFormat="1" ht="15" hidden="1" customHeight="1" x14ac:dyDescent="0.25">
      <c r="B504" s="183" t="s">
        <v>151</v>
      </c>
      <c r="C504" s="184"/>
      <c r="D504" s="18"/>
      <c r="E504" s="19" t="s">
        <v>16</v>
      </c>
      <c r="F504" s="19" t="s">
        <v>12</v>
      </c>
      <c r="G504" s="18"/>
      <c r="H504" s="186"/>
      <c r="I504" s="186"/>
      <c r="J504" s="289"/>
      <c r="K504" s="185"/>
      <c r="L504" s="185"/>
      <c r="M504" s="186"/>
      <c r="N504" s="187"/>
      <c r="O504" s="187"/>
      <c r="P504" s="186"/>
      <c r="Q504" s="186"/>
      <c r="R504" s="186"/>
      <c r="S504" s="187"/>
      <c r="T504" s="187"/>
      <c r="U504" s="186"/>
      <c r="V504" s="186"/>
      <c r="W504" s="187"/>
      <c r="X504" s="187"/>
      <c r="Y504" s="186"/>
      <c r="Z504" s="187"/>
      <c r="AA504" s="187"/>
      <c r="AB504" s="187"/>
      <c r="AC504" s="205"/>
    </row>
    <row r="505" spans="2:29" s="34" customFormat="1" ht="15" hidden="1" customHeight="1" x14ac:dyDescent="0.25">
      <c r="B505" s="183" t="s">
        <v>152</v>
      </c>
      <c r="C505" s="184"/>
      <c r="D505" s="18"/>
      <c r="E505" s="19" t="s">
        <v>16</v>
      </c>
      <c r="F505" s="19" t="s">
        <v>15</v>
      </c>
      <c r="G505" s="18"/>
      <c r="H505" s="186"/>
      <c r="I505" s="186"/>
      <c r="J505" s="289"/>
      <c r="K505" s="185"/>
      <c r="L505" s="185"/>
      <c r="M505" s="186"/>
      <c r="N505" s="187"/>
      <c r="O505" s="187"/>
      <c r="P505" s="186"/>
      <c r="Q505" s="186"/>
      <c r="R505" s="186"/>
      <c r="S505" s="187"/>
      <c r="T505" s="187"/>
      <c r="U505" s="186"/>
      <c r="V505" s="186"/>
      <c r="W505" s="187"/>
      <c r="X505" s="187"/>
      <c r="Y505" s="186"/>
      <c r="Z505" s="187"/>
      <c r="AA505" s="187"/>
      <c r="AB505" s="187"/>
      <c r="AC505" s="205"/>
    </row>
    <row r="506" spans="2:29" s="34" customFormat="1" ht="15" hidden="1" customHeight="1" x14ac:dyDescent="0.25">
      <c r="B506" s="183" t="s">
        <v>153</v>
      </c>
      <c r="C506" s="184"/>
      <c r="D506" s="18"/>
      <c r="E506" s="19" t="s">
        <v>16</v>
      </c>
      <c r="F506" s="19" t="s">
        <v>16</v>
      </c>
      <c r="G506" s="18"/>
      <c r="H506" s="186"/>
      <c r="I506" s="186"/>
      <c r="J506" s="289"/>
      <c r="K506" s="185"/>
      <c r="L506" s="185"/>
      <c r="M506" s="186"/>
      <c r="N506" s="187"/>
      <c r="O506" s="187"/>
      <c r="P506" s="186"/>
      <c r="Q506" s="186"/>
      <c r="R506" s="186"/>
      <c r="S506" s="187"/>
      <c r="T506" s="187"/>
      <c r="U506" s="186"/>
      <c r="V506" s="186"/>
      <c r="W506" s="187"/>
      <c r="X506" s="187"/>
      <c r="Y506" s="186"/>
      <c r="Z506" s="187"/>
      <c r="AA506" s="187"/>
      <c r="AB506" s="187"/>
      <c r="AC506" s="205"/>
    </row>
    <row r="507" spans="2:29" s="34" customFormat="1" ht="15" hidden="1" customHeight="1" x14ac:dyDescent="0.25">
      <c r="B507" s="183" t="s">
        <v>154</v>
      </c>
      <c r="C507" s="184"/>
      <c r="D507" s="18"/>
      <c r="E507" s="19" t="s">
        <v>16</v>
      </c>
      <c r="F507" s="19" t="s">
        <v>8</v>
      </c>
      <c r="G507" s="18"/>
      <c r="H507" s="186"/>
      <c r="I507" s="186"/>
      <c r="J507" s="289"/>
      <c r="K507" s="185"/>
      <c r="L507" s="185"/>
      <c r="M507" s="186"/>
      <c r="N507" s="187"/>
      <c r="O507" s="187"/>
      <c r="P507" s="186"/>
      <c r="Q507" s="186"/>
      <c r="R507" s="186"/>
      <c r="S507" s="187"/>
      <c r="T507" s="187"/>
      <c r="U507" s="186"/>
      <c r="V507" s="186"/>
      <c r="W507" s="187"/>
      <c r="X507" s="187"/>
      <c r="Y507" s="186"/>
      <c r="Z507" s="187"/>
      <c r="AA507" s="187"/>
      <c r="AB507" s="187"/>
      <c r="AC507" s="205"/>
    </row>
    <row r="508" spans="2:29" s="34" customFormat="1" ht="15.75" hidden="1" customHeight="1" x14ac:dyDescent="0.25">
      <c r="B508" s="683" t="s">
        <v>155</v>
      </c>
      <c r="C508" s="683"/>
      <c r="D508" s="179"/>
      <c r="E508" s="181" t="s">
        <v>19</v>
      </c>
      <c r="F508" s="181" t="s">
        <v>33</v>
      </c>
      <c r="G508" s="179"/>
      <c r="H508" s="178"/>
      <c r="I508" s="178"/>
      <c r="J508" s="288"/>
      <c r="K508" s="180"/>
      <c r="L508" s="180"/>
      <c r="M508" s="182" t="e">
        <f>SUM(M52+M57+M61+#REF!+#REF!+M63+#REF!+M78)</f>
        <v>#REF!</v>
      </c>
      <c r="N508" s="182" t="e">
        <f>SUM(N52+N57+N61+#REF!+#REF!+N63+#REF!+N78)</f>
        <v>#REF!</v>
      </c>
      <c r="O508" s="182" t="e">
        <f>SUM(O52+O57+O61+#REF!+#REF!+O63+#REF!+O78)</f>
        <v>#REF!</v>
      </c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  <c r="AA508" s="178"/>
      <c r="AB508" s="178"/>
      <c r="AC508" s="205"/>
    </row>
    <row r="509" spans="2:29" s="34" customFormat="1" ht="15" hidden="1" customHeight="1" x14ac:dyDescent="0.25">
      <c r="B509" s="183" t="s">
        <v>156</v>
      </c>
      <c r="C509" s="184"/>
      <c r="D509" s="18"/>
      <c r="E509" s="19" t="s">
        <v>19</v>
      </c>
      <c r="F509" s="19" t="s">
        <v>12</v>
      </c>
      <c r="G509" s="18"/>
      <c r="H509" s="186"/>
      <c r="I509" s="186"/>
      <c r="J509" s="289"/>
      <c r="K509" s="185"/>
      <c r="L509" s="185"/>
      <c r="M509" s="186"/>
      <c r="N509" s="187"/>
      <c r="O509" s="187"/>
      <c r="P509" s="186"/>
      <c r="Q509" s="186"/>
      <c r="R509" s="186"/>
      <c r="S509" s="187"/>
      <c r="T509" s="187"/>
      <c r="U509" s="186"/>
      <c r="V509" s="186"/>
      <c r="W509" s="187"/>
      <c r="X509" s="187"/>
      <c r="Y509" s="186"/>
      <c r="Z509" s="187"/>
      <c r="AA509" s="187"/>
      <c r="AB509" s="187"/>
      <c r="AC509" s="205"/>
    </row>
    <row r="510" spans="2:29" s="34" customFormat="1" ht="15.75" hidden="1" customHeight="1" x14ac:dyDescent="0.25">
      <c r="B510" s="683" t="s">
        <v>157</v>
      </c>
      <c r="C510" s="683"/>
      <c r="D510" s="179"/>
      <c r="E510" s="181" t="s">
        <v>8</v>
      </c>
      <c r="F510" s="181" t="s">
        <v>33</v>
      </c>
      <c r="G510" s="179"/>
      <c r="H510" s="178"/>
      <c r="I510" s="178"/>
      <c r="J510" s="288"/>
      <c r="K510" s="180"/>
      <c r="L510" s="180"/>
      <c r="M510" s="182"/>
      <c r="N510" s="182"/>
      <c r="O510" s="182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  <c r="AA510" s="178"/>
      <c r="AB510" s="178"/>
      <c r="AC510" s="205"/>
    </row>
    <row r="511" spans="2:29" s="34" customFormat="1" ht="15" hidden="1" customHeight="1" x14ac:dyDescent="0.25">
      <c r="B511" s="183" t="s">
        <v>158</v>
      </c>
      <c r="C511" s="184"/>
      <c r="D511" s="18"/>
      <c r="E511" s="19" t="s">
        <v>8</v>
      </c>
      <c r="F511" s="19" t="s">
        <v>12</v>
      </c>
      <c r="G511" s="18"/>
      <c r="H511" s="186"/>
      <c r="I511" s="186"/>
      <c r="J511" s="289"/>
      <c r="K511" s="185"/>
      <c r="L511" s="185"/>
      <c r="M511" s="186"/>
      <c r="N511" s="187"/>
      <c r="O511" s="187"/>
      <c r="P511" s="186"/>
      <c r="Q511" s="186"/>
      <c r="R511" s="186"/>
      <c r="S511" s="187"/>
      <c r="T511" s="187"/>
      <c r="U511" s="186"/>
      <c r="V511" s="186"/>
      <c r="W511" s="187"/>
      <c r="X511" s="187"/>
      <c r="Y511" s="186"/>
      <c r="Z511" s="187"/>
      <c r="AA511" s="187"/>
      <c r="AB511" s="187"/>
      <c r="AC511" s="205"/>
    </row>
    <row r="512" spans="2:29" s="34" customFormat="1" ht="15" hidden="1" customHeight="1" x14ac:dyDescent="0.25">
      <c r="B512" s="183" t="s">
        <v>159</v>
      </c>
      <c r="C512" s="184"/>
      <c r="D512" s="18"/>
      <c r="E512" s="19" t="s">
        <v>8</v>
      </c>
      <c r="F512" s="19" t="s">
        <v>15</v>
      </c>
      <c r="G512" s="18"/>
      <c r="H512" s="186"/>
      <c r="I512" s="186"/>
      <c r="J512" s="289"/>
      <c r="K512" s="185"/>
      <c r="L512" s="185"/>
      <c r="M512" s="186"/>
      <c r="N512" s="187"/>
      <c r="O512" s="187"/>
      <c r="P512" s="186"/>
      <c r="Q512" s="186"/>
      <c r="R512" s="186"/>
      <c r="S512" s="187"/>
      <c r="T512" s="187"/>
      <c r="U512" s="186"/>
      <c r="V512" s="186"/>
      <c r="W512" s="187"/>
      <c r="X512" s="187"/>
      <c r="Y512" s="186"/>
      <c r="Z512" s="187"/>
      <c r="AA512" s="187"/>
      <c r="AB512" s="187"/>
      <c r="AC512" s="205"/>
    </row>
    <row r="513" spans="2:29" s="34" customFormat="1" ht="15" hidden="1" customHeight="1" x14ac:dyDescent="0.25">
      <c r="B513" s="183" t="s">
        <v>176</v>
      </c>
      <c r="C513" s="184"/>
      <c r="D513" s="18"/>
      <c r="E513" s="19" t="s">
        <v>8</v>
      </c>
      <c r="F513" s="19" t="s">
        <v>16</v>
      </c>
      <c r="G513" s="18"/>
      <c r="H513" s="186"/>
      <c r="I513" s="186"/>
      <c r="J513" s="289"/>
      <c r="K513" s="185"/>
      <c r="L513" s="185"/>
      <c r="M513" s="186"/>
      <c r="N513" s="187"/>
      <c r="O513" s="187"/>
      <c r="P513" s="186"/>
      <c r="Q513" s="186"/>
      <c r="R513" s="186"/>
      <c r="S513" s="187"/>
      <c r="T513" s="187"/>
      <c r="U513" s="186"/>
      <c r="V513" s="186"/>
      <c r="W513" s="187"/>
      <c r="X513" s="187"/>
      <c r="Y513" s="186"/>
      <c r="Z513" s="187"/>
      <c r="AA513" s="187"/>
      <c r="AB513" s="187"/>
      <c r="AC513" s="205"/>
    </row>
    <row r="514" spans="2:29" s="34" customFormat="1" ht="15" hidden="1" customHeight="1" x14ac:dyDescent="0.25">
      <c r="B514" s="183" t="s">
        <v>160</v>
      </c>
      <c r="C514" s="184"/>
      <c r="D514" s="18"/>
      <c r="E514" s="19" t="s">
        <v>8</v>
      </c>
      <c r="F514" s="19" t="s">
        <v>8</v>
      </c>
      <c r="G514" s="18"/>
      <c r="H514" s="186"/>
      <c r="I514" s="186"/>
      <c r="J514" s="289"/>
      <c r="K514" s="185"/>
      <c r="L514" s="185"/>
      <c r="M514" s="186"/>
      <c r="N514" s="187"/>
      <c r="O514" s="187"/>
      <c r="P514" s="186"/>
      <c r="Q514" s="186"/>
      <c r="R514" s="186"/>
      <c r="S514" s="187"/>
      <c r="T514" s="187"/>
      <c r="U514" s="186"/>
      <c r="V514" s="186"/>
      <c r="W514" s="187"/>
      <c r="X514" s="187"/>
      <c r="Y514" s="186"/>
      <c r="Z514" s="187"/>
      <c r="AA514" s="187"/>
      <c r="AB514" s="187"/>
      <c r="AC514" s="205"/>
    </row>
    <row r="515" spans="2:29" s="34" customFormat="1" ht="15.75" hidden="1" customHeight="1" x14ac:dyDescent="0.25">
      <c r="B515" s="683" t="s">
        <v>161</v>
      </c>
      <c r="C515" s="683"/>
      <c r="D515" s="179"/>
      <c r="E515" s="181" t="s">
        <v>17</v>
      </c>
      <c r="F515" s="181" t="s">
        <v>33</v>
      </c>
      <c r="G515" s="179"/>
      <c r="H515" s="178"/>
      <c r="I515" s="178"/>
      <c r="J515" s="288"/>
      <c r="K515" s="180"/>
      <c r="L515" s="180"/>
      <c r="M515" s="182" t="e">
        <f>SUM(M36+M164+M166+#REF!+M298)</f>
        <v>#REF!</v>
      </c>
      <c r="N515" s="182" t="e">
        <f>SUM(N36+N164+N166+#REF!+N298)</f>
        <v>#REF!</v>
      </c>
      <c r="O515" s="182" t="e">
        <f>SUM(O36+O164+O166+#REF!+O298)</f>
        <v>#REF!</v>
      </c>
      <c r="P515" s="182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205"/>
    </row>
    <row r="516" spans="2:29" s="34" customFormat="1" ht="15" hidden="1" customHeight="1" x14ac:dyDescent="0.25">
      <c r="B516" s="183" t="s">
        <v>162</v>
      </c>
      <c r="C516" s="184"/>
      <c r="D516" s="18"/>
      <c r="E516" s="19" t="s">
        <v>17</v>
      </c>
      <c r="F516" s="19" t="s">
        <v>12</v>
      </c>
      <c r="G516" s="18"/>
      <c r="H516" s="186"/>
      <c r="I516" s="186"/>
      <c r="J516" s="289"/>
      <c r="K516" s="185"/>
      <c r="L516" s="185"/>
      <c r="M516" s="186"/>
      <c r="N516" s="187"/>
      <c r="O516" s="187"/>
      <c r="P516" s="186"/>
      <c r="Q516" s="186"/>
      <c r="R516" s="186"/>
      <c r="S516" s="187"/>
      <c r="T516" s="187"/>
      <c r="U516" s="186"/>
      <c r="V516" s="186"/>
      <c r="W516" s="187"/>
      <c r="X516" s="187"/>
      <c r="Y516" s="186"/>
      <c r="Z516" s="187"/>
      <c r="AA516" s="187"/>
      <c r="AB516" s="187"/>
      <c r="AC516" s="205"/>
    </row>
    <row r="517" spans="2:29" s="34" customFormat="1" ht="15" hidden="1" customHeight="1" x14ac:dyDescent="0.25">
      <c r="B517" s="183" t="s">
        <v>163</v>
      </c>
      <c r="C517" s="184"/>
      <c r="D517" s="18"/>
      <c r="E517" s="19" t="s">
        <v>17</v>
      </c>
      <c r="F517" s="19" t="s">
        <v>7</v>
      </c>
      <c r="G517" s="18"/>
      <c r="H517" s="186"/>
      <c r="I517" s="186"/>
      <c r="J517" s="289"/>
      <c r="K517" s="185"/>
      <c r="L517" s="185"/>
      <c r="M517" s="186"/>
      <c r="N517" s="187"/>
      <c r="O517" s="187"/>
      <c r="P517" s="186"/>
      <c r="Q517" s="186"/>
      <c r="R517" s="186"/>
      <c r="S517" s="187"/>
      <c r="T517" s="187"/>
      <c r="U517" s="186"/>
      <c r="V517" s="186"/>
      <c r="W517" s="187"/>
      <c r="X517" s="187"/>
      <c r="Y517" s="186"/>
      <c r="Z517" s="187"/>
      <c r="AA517" s="187"/>
      <c r="AB517" s="187"/>
      <c r="AC517" s="205"/>
    </row>
    <row r="518" spans="2:29" s="34" customFormat="1" ht="15" hidden="1" customHeight="1" x14ac:dyDescent="0.25">
      <c r="B518" s="183" t="s">
        <v>164</v>
      </c>
      <c r="C518" s="184"/>
      <c r="D518" s="18"/>
      <c r="E518" s="19" t="s">
        <v>17</v>
      </c>
      <c r="F518" s="19" t="s">
        <v>11</v>
      </c>
      <c r="G518" s="18"/>
      <c r="H518" s="186"/>
      <c r="I518" s="186"/>
      <c r="J518" s="289"/>
      <c r="K518" s="185"/>
      <c r="L518" s="185"/>
      <c r="M518" s="186"/>
      <c r="N518" s="187"/>
      <c r="O518" s="187"/>
      <c r="P518" s="186"/>
      <c r="Q518" s="186"/>
      <c r="R518" s="186"/>
      <c r="S518" s="187"/>
      <c r="T518" s="187"/>
      <c r="U518" s="186"/>
      <c r="V518" s="186"/>
      <c r="W518" s="187"/>
      <c r="X518" s="187"/>
      <c r="Y518" s="186"/>
      <c r="Z518" s="187"/>
      <c r="AA518" s="187"/>
      <c r="AB518" s="187"/>
      <c r="AC518" s="205"/>
    </row>
    <row r="519" spans="2:29" s="34" customFormat="1" ht="15" hidden="1" customHeight="1" x14ac:dyDescent="0.25">
      <c r="B519" s="183" t="s">
        <v>165</v>
      </c>
      <c r="C519" s="184"/>
      <c r="D519" s="18"/>
      <c r="E519" s="19" t="s">
        <v>17</v>
      </c>
      <c r="F519" s="19" t="s">
        <v>22</v>
      </c>
      <c r="G519" s="18"/>
      <c r="H519" s="186"/>
      <c r="I519" s="186"/>
      <c r="J519" s="289"/>
      <c r="K519" s="185"/>
      <c r="L519" s="185"/>
      <c r="M519" s="186"/>
      <c r="N519" s="187"/>
      <c r="O519" s="187"/>
      <c r="P519" s="186"/>
      <c r="Q519" s="186"/>
      <c r="R519" s="186"/>
      <c r="S519" s="187"/>
      <c r="T519" s="187"/>
      <c r="U519" s="186"/>
      <c r="V519" s="186"/>
      <c r="W519" s="187"/>
      <c r="X519" s="187"/>
      <c r="Y519" s="186"/>
      <c r="Z519" s="187"/>
      <c r="AA519" s="187"/>
      <c r="AB519" s="187"/>
      <c r="AC519" s="205"/>
    </row>
    <row r="520" spans="2:29" s="34" customFormat="1" ht="15.75" hidden="1" customHeight="1" x14ac:dyDescent="0.25">
      <c r="B520" s="683" t="s">
        <v>166</v>
      </c>
      <c r="C520" s="683"/>
      <c r="D520" s="179"/>
      <c r="E520" s="181" t="s">
        <v>20</v>
      </c>
      <c r="F520" s="181" t="s">
        <v>33</v>
      </c>
      <c r="G520" s="179"/>
      <c r="H520" s="178"/>
      <c r="I520" s="178"/>
      <c r="J520" s="288"/>
      <c r="K520" s="180"/>
      <c r="L520" s="180"/>
      <c r="M520" s="182" t="e">
        <f>SUM(M107+M113+M114+M129+M133+M141+#REF!)</f>
        <v>#REF!</v>
      </c>
      <c r="N520" s="182" t="e">
        <f>SUM(N107+N113+N114+N129+N133+N141+#REF!)</f>
        <v>#REF!</v>
      </c>
      <c r="O520" s="182" t="e">
        <f>SUM(O107+O113+O114+O129+O133+O141+#REF!)</f>
        <v>#REF!</v>
      </c>
      <c r="P520" s="178"/>
      <c r="Q520" s="178"/>
      <c r="R520" s="178"/>
      <c r="S520" s="178"/>
      <c r="T520" s="178"/>
      <c r="U520" s="178"/>
      <c r="V520" s="178"/>
      <c r="W520" s="178"/>
      <c r="X520" s="178"/>
      <c r="Y520" s="178"/>
      <c r="Z520" s="178"/>
      <c r="AA520" s="178"/>
      <c r="AB520" s="178"/>
      <c r="AC520" s="205"/>
    </row>
    <row r="521" spans="2:29" s="34" customFormat="1" ht="15" hidden="1" customHeight="1" x14ac:dyDescent="0.25">
      <c r="B521" s="183" t="s">
        <v>167</v>
      </c>
      <c r="C521" s="184"/>
      <c r="D521" s="18"/>
      <c r="E521" s="19" t="s">
        <v>20</v>
      </c>
      <c r="F521" s="19" t="s">
        <v>12</v>
      </c>
      <c r="G521" s="18"/>
      <c r="H521" s="186"/>
      <c r="I521" s="186"/>
      <c r="J521" s="289"/>
      <c r="K521" s="185"/>
      <c r="L521" s="185"/>
      <c r="M521" s="186"/>
      <c r="N521" s="187"/>
      <c r="O521" s="187"/>
      <c r="P521" s="186"/>
      <c r="Q521" s="186"/>
      <c r="R521" s="186"/>
      <c r="S521" s="187"/>
      <c r="T521" s="187"/>
      <c r="U521" s="186"/>
      <c r="V521" s="186"/>
      <c r="W521" s="187"/>
      <c r="X521" s="187"/>
      <c r="Y521" s="186"/>
      <c r="Z521" s="187"/>
      <c r="AA521" s="187"/>
      <c r="AB521" s="187"/>
      <c r="AC521" s="205"/>
    </row>
    <row r="522" spans="2:29" s="34" customFormat="1" ht="15" hidden="1" customHeight="1" x14ac:dyDescent="0.25">
      <c r="B522" s="183" t="s">
        <v>168</v>
      </c>
      <c r="C522" s="184"/>
      <c r="D522" s="18"/>
      <c r="E522" s="19" t="s">
        <v>20</v>
      </c>
      <c r="F522" s="19" t="s">
        <v>15</v>
      </c>
      <c r="G522" s="18"/>
      <c r="H522" s="186"/>
      <c r="I522" s="186"/>
      <c r="J522" s="289"/>
      <c r="K522" s="185"/>
      <c r="L522" s="185"/>
      <c r="M522" s="186"/>
      <c r="N522" s="187"/>
      <c r="O522" s="187"/>
      <c r="P522" s="186"/>
      <c r="Q522" s="186"/>
      <c r="R522" s="186"/>
      <c r="S522" s="187"/>
      <c r="T522" s="187"/>
      <c r="U522" s="186"/>
      <c r="V522" s="186"/>
      <c r="W522" s="187"/>
      <c r="X522" s="187"/>
      <c r="Y522" s="186"/>
      <c r="Z522" s="187"/>
      <c r="AA522" s="187"/>
      <c r="AB522" s="187"/>
      <c r="AC522" s="205"/>
    </row>
    <row r="523" spans="2:29" s="34" customFormat="1" ht="15" hidden="1" customHeight="1" x14ac:dyDescent="0.25">
      <c r="B523" s="183" t="s">
        <v>169</v>
      </c>
      <c r="C523" s="184"/>
      <c r="D523" s="18"/>
      <c r="E523" s="19" t="s">
        <v>20</v>
      </c>
      <c r="F523" s="19" t="s">
        <v>13</v>
      </c>
      <c r="G523" s="18"/>
      <c r="H523" s="186"/>
      <c r="I523" s="186"/>
      <c r="J523" s="289"/>
      <c r="K523" s="185"/>
      <c r="L523" s="185"/>
      <c r="M523" s="186"/>
      <c r="N523" s="187"/>
      <c r="O523" s="187"/>
      <c r="P523" s="186"/>
      <c r="Q523" s="186"/>
      <c r="R523" s="186"/>
      <c r="S523" s="187"/>
      <c r="T523" s="187"/>
      <c r="U523" s="186"/>
      <c r="V523" s="186"/>
      <c r="W523" s="187"/>
      <c r="X523" s="187"/>
      <c r="Y523" s="186"/>
      <c r="Z523" s="187"/>
      <c r="AA523" s="187"/>
      <c r="AB523" s="187"/>
      <c r="AC523" s="205"/>
    </row>
    <row r="524" spans="2:29" s="34" customFormat="1" ht="15.75" hidden="1" customHeight="1" x14ac:dyDescent="0.25">
      <c r="B524" s="683" t="s">
        <v>170</v>
      </c>
      <c r="C524" s="683"/>
      <c r="D524" s="179"/>
      <c r="E524" s="181" t="s">
        <v>14</v>
      </c>
      <c r="F524" s="181" t="s">
        <v>33</v>
      </c>
      <c r="G524" s="179"/>
      <c r="H524" s="178"/>
      <c r="I524" s="178"/>
      <c r="J524" s="288"/>
      <c r="K524" s="180"/>
      <c r="L524" s="180"/>
      <c r="M524" s="182" t="e">
        <f>SUM(M102+M103+M226+#REF!)</f>
        <v>#REF!</v>
      </c>
      <c r="N524" s="182" t="e">
        <f>SUM(N102+N103+N226+#REF!)</f>
        <v>#REF!</v>
      </c>
      <c r="O524" s="182" t="e">
        <f>SUM(O102+O103+O226+#REF!)</f>
        <v>#REF!</v>
      </c>
      <c r="P524" s="182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  <c r="AA524" s="178"/>
      <c r="AB524" s="178"/>
      <c r="AC524" s="205"/>
    </row>
    <row r="525" spans="2:29" s="34" customFormat="1" ht="15" hidden="1" customHeight="1" x14ac:dyDescent="0.25">
      <c r="B525" s="183" t="s">
        <v>171</v>
      </c>
      <c r="C525" s="184"/>
      <c r="D525" s="18"/>
      <c r="E525" s="19" t="s">
        <v>14</v>
      </c>
      <c r="F525" s="19" t="s">
        <v>15</v>
      </c>
      <c r="G525" s="18"/>
      <c r="H525" s="186"/>
      <c r="I525" s="186"/>
      <c r="J525" s="289"/>
      <c r="K525" s="185"/>
      <c r="L525" s="185"/>
      <c r="M525" s="186"/>
      <c r="N525" s="187"/>
      <c r="O525" s="187"/>
      <c r="P525" s="186"/>
      <c r="Q525" s="186"/>
      <c r="R525" s="186"/>
      <c r="S525" s="187"/>
      <c r="T525" s="187"/>
      <c r="U525" s="186"/>
      <c r="V525" s="186"/>
      <c r="W525" s="187"/>
      <c r="X525" s="187"/>
      <c r="Y525" s="186"/>
      <c r="Z525" s="187"/>
      <c r="AA525" s="187"/>
      <c r="AB525" s="187"/>
      <c r="AC525" s="205"/>
    </row>
    <row r="526" spans="2:29" s="34" customFormat="1" ht="15" hidden="1" customHeight="1" x14ac:dyDescent="0.25">
      <c r="B526" s="95" t="s">
        <v>172</v>
      </c>
      <c r="C526" s="184"/>
      <c r="D526" s="18"/>
      <c r="E526" s="19" t="s">
        <v>14</v>
      </c>
      <c r="F526" s="19" t="s">
        <v>11</v>
      </c>
      <c r="G526" s="18"/>
      <c r="H526" s="186"/>
      <c r="I526" s="186"/>
      <c r="J526" s="289"/>
      <c r="K526" s="185"/>
      <c r="L526" s="185"/>
      <c r="M526" s="186"/>
      <c r="N526" s="187"/>
      <c r="O526" s="187"/>
      <c r="P526" s="186"/>
      <c r="Q526" s="186"/>
      <c r="R526" s="186"/>
      <c r="S526" s="187"/>
      <c r="T526" s="187"/>
      <c r="U526" s="186"/>
      <c r="V526" s="186"/>
      <c r="W526" s="187"/>
      <c r="X526" s="187"/>
      <c r="Y526" s="186"/>
      <c r="Z526" s="187"/>
      <c r="AA526" s="187"/>
      <c r="AB526" s="187"/>
      <c r="AC526" s="205"/>
    </row>
    <row r="527" spans="2:29" s="34" customFormat="1" ht="15.75" hidden="1" customHeight="1" x14ac:dyDescent="0.25">
      <c r="B527" s="683" t="s">
        <v>173</v>
      </c>
      <c r="C527" s="683"/>
      <c r="D527" s="179"/>
      <c r="E527" s="181" t="s">
        <v>21</v>
      </c>
      <c r="F527" s="181" t="s">
        <v>33</v>
      </c>
      <c r="G527" s="179"/>
      <c r="H527" s="178"/>
      <c r="I527" s="178"/>
      <c r="J527" s="288"/>
      <c r="K527" s="180"/>
      <c r="L527" s="180"/>
      <c r="M527" s="182">
        <f>SUM(M48)</f>
        <v>0</v>
      </c>
      <c r="N527" s="182">
        <f>SUM(N48)</f>
        <v>0</v>
      </c>
      <c r="O527" s="182">
        <f>SUM(O48)</f>
        <v>0</v>
      </c>
      <c r="P527" s="178"/>
      <c r="Q527" s="178"/>
      <c r="R527" s="178"/>
      <c r="S527" s="178"/>
      <c r="T527" s="178"/>
      <c r="U527" s="178"/>
      <c r="V527" s="178"/>
      <c r="W527" s="178"/>
      <c r="X527" s="178"/>
      <c r="Y527" s="178"/>
      <c r="Z527" s="178"/>
      <c r="AA527" s="178"/>
      <c r="AB527" s="178"/>
      <c r="AC527" s="205"/>
    </row>
    <row r="528" spans="2:29" s="34" customFormat="1" ht="20.25" hidden="1" customHeight="1" x14ac:dyDescent="0.25">
      <c r="B528" s="190" t="s">
        <v>174</v>
      </c>
      <c r="C528" s="191"/>
      <c r="D528" s="192"/>
      <c r="E528" s="193" t="s">
        <v>21</v>
      </c>
      <c r="F528" s="193" t="s">
        <v>12</v>
      </c>
      <c r="G528" s="192"/>
      <c r="H528" s="195"/>
      <c r="I528" s="195"/>
      <c r="J528" s="290"/>
      <c r="K528" s="194"/>
      <c r="L528" s="194"/>
      <c r="M528" s="195"/>
      <c r="N528" s="196"/>
      <c r="O528" s="196"/>
      <c r="P528" s="195"/>
      <c r="Q528" s="195"/>
      <c r="R528" s="195"/>
      <c r="S528" s="196"/>
      <c r="T528" s="196"/>
      <c r="U528" s="195"/>
      <c r="V528" s="195"/>
      <c r="W528" s="196"/>
      <c r="X528" s="196"/>
      <c r="Y528" s="195"/>
      <c r="Z528" s="196"/>
      <c r="AA528" s="196"/>
      <c r="AB528" s="196"/>
      <c r="AC528" s="205"/>
    </row>
    <row r="529" spans="1:29" s="113" customFormat="1" ht="20.25" hidden="1" customHeight="1" x14ac:dyDescent="0.25">
      <c r="B529" s="198"/>
      <c r="C529" s="199"/>
      <c r="D529" s="200"/>
      <c r="E529" s="201"/>
      <c r="F529" s="201"/>
      <c r="G529" s="200"/>
      <c r="H529" s="203"/>
      <c r="I529" s="203"/>
      <c r="J529" s="291"/>
      <c r="K529" s="202"/>
      <c r="L529" s="202"/>
      <c r="M529" s="203"/>
      <c r="N529" s="204"/>
      <c r="O529" s="204"/>
      <c r="P529" s="203"/>
      <c r="Q529" s="203"/>
      <c r="R529" s="203"/>
      <c r="S529" s="204"/>
      <c r="T529" s="204"/>
      <c r="U529" s="203"/>
      <c r="V529" s="203"/>
      <c r="W529" s="204"/>
      <c r="X529" s="204"/>
      <c r="Y529" s="203"/>
      <c r="Z529" s="204"/>
      <c r="AA529" s="204"/>
      <c r="AB529" s="204"/>
      <c r="AC529" s="206"/>
    </row>
    <row r="530" spans="1:29" s="90" customFormat="1" ht="24.75" hidden="1" customHeight="1" x14ac:dyDescent="0.25">
      <c r="A530" s="86"/>
      <c r="B530" s="87" t="s">
        <v>208</v>
      </c>
      <c r="C530" s="87"/>
      <c r="D530" s="88"/>
      <c r="E530" s="88"/>
      <c r="F530" s="88"/>
      <c r="G530" s="88"/>
      <c r="H530" s="273">
        <f t="shared" ref="H530:R530" si="137">SUM(H39+H40+H144+H143+H288+H289+H416+H417+H418+H424+H425+H388+H389)</f>
        <v>285566.30000000005</v>
      </c>
      <c r="I530" s="273">
        <f t="shared" si="137"/>
        <v>29084.7</v>
      </c>
      <c r="J530" s="157">
        <f t="shared" si="137"/>
        <v>280560.59999999998</v>
      </c>
      <c r="K530" s="89">
        <f t="shared" si="137"/>
        <v>286390.2</v>
      </c>
      <c r="L530" s="89">
        <f t="shared" si="137"/>
        <v>0</v>
      </c>
      <c r="M530" s="156">
        <f t="shared" si="137"/>
        <v>284794</v>
      </c>
      <c r="N530" s="89">
        <f t="shared" si="137"/>
        <v>284794</v>
      </c>
      <c r="O530" s="89">
        <f t="shared" si="137"/>
        <v>0</v>
      </c>
      <c r="P530" s="156">
        <f t="shared" si="137"/>
        <v>280457.59999999998</v>
      </c>
      <c r="Q530" s="156">
        <f t="shared" si="137"/>
        <v>239189.8</v>
      </c>
      <c r="R530" s="273">
        <f t="shared" si="137"/>
        <v>280457.59999999998</v>
      </c>
      <c r="S530" s="273">
        <v>292205.40000000002</v>
      </c>
      <c r="T530" s="273">
        <f t="shared" ref="T530:AA530" si="138">SUM(T39+T40+T144+T143+T288+T289+T416+T417+T418+T424+T425+T388+T389)</f>
        <v>0</v>
      </c>
      <c r="U530" s="273">
        <f t="shared" si="138"/>
        <v>280457.59999999998</v>
      </c>
      <c r="V530" s="273">
        <f t="shared" si="138"/>
        <v>30456.600000000002</v>
      </c>
      <c r="W530" s="273">
        <f t="shared" si="138"/>
        <v>30456.600000000002</v>
      </c>
      <c r="X530" s="273">
        <f t="shared" si="138"/>
        <v>0</v>
      </c>
      <c r="Y530" s="273">
        <f t="shared" si="138"/>
        <v>280457.59999999998</v>
      </c>
      <c r="Z530" s="273">
        <f t="shared" si="138"/>
        <v>30456.600000000002</v>
      </c>
      <c r="AA530" s="273">
        <f t="shared" si="138"/>
        <v>0</v>
      </c>
      <c r="AB530" s="197" t="e">
        <f>SUM(#REF!+AB143+AB288+AB416+AB417+AB418+#REF!+AB424+AB425+#REF!+#REF!+#REF!)</f>
        <v>#REF!</v>
      </c>
      <c r="AC530" s="207"/>
    </row>
    <row r="531" spans="1:29" s="90" customFormat="1" ht="24.75" hidden="1" customHeight="1" x14ac:dyDescent="0.25">
      <c r="A531" s="86"/>
      <c r="B531" s="87" t="s">
        <v>597</v>
      </c>
      <c r="C531" s="87"/>
      <c r="D531" s="88"/>
      <c r="E531" s="88"/>
      <c r="F531" s="88"/>
      <c r="G531" s="88"/>
      <c r="H531" s="273">
        <v>1953.1</v>
      </c>
      <c r="I531" s="273"/>
      <c r="J531" s="157">
        <v>1953.1</v>
      </c>
      <c r="K531" s="89"/>
      <c r="L531" s="89"/>
      <c r="M531" s="156"/>
      <c r="N531" s="89"/>
      <c r="O531" s="89"/>
      <c r="P531" s="156">
        <v>1492.5</v>
      </c>
      <c r="Q531" s="156"/>
      <c r="R531" s="273">
        <v>1492.5</v>
      </c>
      <c r="S531" s="89"/>
      <c r="T531" s="89"/>
      <c r="U531" s="273">
        <v>1492.5</v>
      </c>
      <c r="V531" s="89"/>
      <c r="W531" s="89"/>
      <c r="X531" s="89"/>
      <c r="Y531" s="273">
        <v>1492.5</v>
      </c>
      <c r="Z531" s="89"/>
      <c r="AA531" s="89"/>
      <c r="AB531" s="197"/>
      <c r="AC531" s="207"/>
    </row>
    <row r="532" spans="1:29" s="90" customFormat="1" ht="24.75" hidden="1" customHeight="1" x14ac:dyDescent="0.35">
      <c r="A532" s="86"/>
      <c r="B532" s="276" t="s">
        <v>429</v>
      </c>
      <c r="C532" s="87"/>
      <c r="D532" s="88"/>
      <c r="E532" s="88"/>
      <c r="F532" s="88"/>
      <c r="G532" s="88"/>
      <c r="H532" s="273">
        <f>SUM(H530-H531)</f>
        <v>283613.20000000007</v>
      </c>
      <c r="I532" s="273">
        <f>SUM(I530-I531)</f>
        <v>29084.7</v>
      </c>
      <c r="J532" s="157">
        <f>SUM(J530-J531)</f>
        <v>278607.5</v>
      </c>
      <c r="K532" s="157">
        <f t="shared" ref="K532:P532" si="139">SUM(K530-K531)</f>
        <v>286390.2</v>
      </c>
      <c r="L532" s="157">
        <f t="shared" si="139"/>
        <v>0</v>
      </c>
      <c r="M532" s="157">
        <f t="shared" si="139"/>
        <v>284794</v>
      </c>
      <c r="N532" s="157">
        <f t="shared" si="139"/>
        <v>284794</v>
      </c>
      <c r="O532" s="157">
        <f t="shared" si="139"/>
        <v>0</v>
      </c>
      <c r="P532" s="157">
        <f t="shared" si="139"/>
        <v>278965.09999999998</v>
      </c>
      <c r="Q532" s="156"/>
      <c r="R532" s="273">
        <f>SUM(R530-R531)</f>
        <v>278965.09999999998</v>
      </c>
      <c r="S532" s="89"/>
      <c r="T532" s="89"/>
      <c r="U532" s="273">
        <f>SUM(U530-U531)</f>
        <v>278965.09999999998</v>
      </c>
      <c r="V532" s="89"/>
      <c r="W532" s="89"/>
      <c r="X532" s="89"/>
      <c r="Y532" s="273">
        <f>SUM(Y530-Y531)</f>
        <v>278965.09999999998</v>
      </c>
      <c r="Z532" s="89"/>
      <c r="AA532" s="89"/>
      <c r="AB532" s="197"/>
      <c r="AC532" s="207"/>
    </row>
    <row r="533" spans="1:29" s="92" customFormat="1" ht="32.25" hidden="1" customHeight="1" x14ac:dyDescent="0.25">
      <c r="A533" s="91"/>
      <c r="B533" s="87" t="s">
        <v>209</v>
      </c>
      <c r="C533" s="87"/>
      <c r="D533" s="88"/>
      <c r="E533" s="88"/>
      <c r="F533" s="88"/>
      <c r="G533" s="88"/>
      <c r="H533" s="273">
        <v>334929.90000000002</v>
      </c>
      <c r="I533" s="273">
        <v>334929.90000000002</v>
      </c>
      <c r="J533" s="157">
        <v>338806.7</v>
      </c>
      <c r="K533" s="89"/>
      <c r="L533" s="89"/>
      <c r="M533" s="156"/>
      <c r="N533" s="89"/>
      <c r="O533" s="89"/>
      <c r="P533" s="156">
        <v>338806.7</v>
      </c>
      <c r="Q533" s="156">
        <v>334930.90000000002</v>
      </c>
      <c r="R533" s="157">
        <v>338806.7</v>
      </c>
      <c r="S533" s="89"/>
      <c r="T533" s="89"/>
      <c r="U533" s="157">
        <v>338806.7</v>
      </c>
      <c r="V533" s="157">
        <v>338806.7</v>
      </c>
      <c r="W533" s="157">
        <v>338806.7</v>
      </c>
      <c r="X533" s="89"/>
      <c r="Y533" s="273">
        <v>334929.90000000002</v>
      </c>
      <c r="Z533" s="89">
        <v>334929.90000000002</v>
      </c>
      <c r="AA533" s="89"/>
      <c r="AB533" s="89"/>
      <c r="AC533" s="208"/>
    </row>
    <row r="534" spans="1:29" s="92" customFormat="1" ht="23.25" hidden="1" customHeight="1" outlineLevel="1" x14ac:dyDescent="0.25">
      <c r="A534" s="91"/>
      <c r="B534" s="259" t="s">
        <v>416</v>
      </c>
      <c r="C534" s="259"/>
      <c r="D534" s="260"/>
      <c r="E534" s="260"/>
      <c r="F534" s="260"/>
      <c r="G534" s="260"/>
      <c r="H534" s="274">
        <f>SUM(H429+H427+H422+H421+H419+H392+H391+H292+H291+H290+H147+H146+H43+H42+H41)</f>
        <v>8649.9</v>
      </c>
      <c r="I534" s="274">
        <f>SUM(I429+I427+I422+I421+I419+I392+I391+I292+I291+I290+I147+I146+I43+I42+I41)</f>
        <v>2311.6999999999998</v>
      </c>
      <c r="J534" s="292">
        <f>SUM(J429+J427+J422+J421+J419+J392+J391+J292+J291+J290+J147+J146+J43+J42+J41)</f>
        <v>5813.9000000000005</v>
      </c>
      <c r="K534" s="261"/>
      <c r="L534" s="261"/>
      <c r="M534" s="262"/>
      <c r="N534" s="261"/>
      <c r="O534" s="261"/>
      <c r="P534" s="262">
        <f>SUM(P429+P427+P422+P421+P419+P392+P391+P292+P291+P290+P147+P146+P43+P42+P41)</f>
        <v>9740.9999999999982</v>
      </c>
      <c r="Q534" s="262">
        <f>SUM(Q429+Q427+Q422+Q421+Q419+Q392+Q391+Q292+Q291+Q290+Q147+Q146+Q43+Q42+Q41)</f>
        <v>8576</v>
      </c>
      <c r="R534" s="274">
        <f>SUM(R429+R427+R422+R421+R419+R392+R391+R292+R291+R290+R147+R146+R43+R42+R41)</f>
        <v>9400.9999999999982</v>
      </c>
      <c r="S534" s="262"/>
      <c r="T534" s="262">
        <f t="shared" ref="T534:AA534" si="140">SUM(T429+T427+T422+T421+T419+T392+T391+T292+T291+T290+T147+T146+T43+T42+T41)</f>
        <v>0</v>
      </c>
      <c r="U534" s="274">
        <f t="shared" si="140"/>
        <v>9705.9999999999982</v>
      </c>
      <c r="V534" s="262">
        <f t="shared" si="140"/>
        <v>1063.5999999999999</v>
      </c>
      <c r="W534" s="262">
        <f t="shared" si="140"/>
        <v>1063.5999999999999</v>
      </c>
      <c r="X534" s="262">
        <f t="shared" si="140"/>
        <v>0</v>
      </c>
      <c r="Y534" s="274">
        <f t="shared" si="140"/>
        <v>9705.9999999999982</v>
      </c>
      <c r="Z534" s="262">
        <f t="shared" si="140"/>
        <v>1063.5999999999999</v>
      </c>
      <c r="AA534" s="262">
        <f t="shared" si="140"/>
        <v>0</v>
      </c>
      <c r="AB534" s="261"/>
      <c r="AC534" s="208"/>
    </row>
    <row r="535" spans="1:29" hidden="1" x14ac:dyDescent="0.25">
      <c r="B535" s="1" t="s">
        <v>398</v>
      </c>
      <c r="H535" s="275">
        <f>SUM(H533-H532)</f>
        <v>51316.699999999953</v>
      </c>
      <c r="I535" s="275">
        <f>SUM(I533-I532)</f>
        <v>305845.2</v>
      </c>
      <c r="J535" s="293">
        <f>SUM(J533-J532)</f>
        <v>60199.200000000012</v>
      </c>
      <c r="P535" s="99">
        <f>SUM(P533-P530)</f>
        <v>58349.100000000035</v>
      </c>
      <c r="Q535" s="99"/>
      <c r="R535" s="275">
        <f>SUM(R533-R532)</f>
        <v>59841.600000000035</v>
      </c>
      <c r="U535" s="275">
        <f>SUM(U533-U532)</f>
        <v>59841.600000000035</v>
      </c>
      <c r="Y535" s="275">
        <f>SUM(Y533-Y532)</f>
        <v>55964.800000000047</v>
      </c>
      <c r="AC535" s="100"/>
    </row>
    <row r="536" spans="1:29" ht="15.75" hidden="1" thickBot="1" x14ac:dyDescent="0.3">
      <c r="H536" s="167"/>
      <c r="I536" s="167"/>
      <c r="J536" s="294"/>
      <c r="P536" s="167"/>
      <c r="Q536" s="167"/>
      <c r="R536" s="167"/>
      <c r="S536" s="100"/>
      <c r="T536" s="100"/>
      <c r="U536" s="167"/>
      <c r="V536" s="167"/>
      <c r="W536" s="100"/>
      <c r="X536" s="100"/>
      <c r="Y536" s="167"/>
      <c r="Z536" s="100"/>
      <c r="AA536" s="100"/>
      <c r="AC536" s="100"/>
    </row>
    <row r="537" spans="1:29" ht="15.75" hidden="1" thickBot="1" x14ac:dyDescent="0.3">
      <c r="B537" s="263" t="s">
        <v>598</v>
      </c>
      <c r="C537" s="264"/>
      <c r="D537" s="265"/>
      <c r="E537" s="265"/>
      <c r="F537" s="265"/>
      <c r="G537" s="265"/>
      <c r="H537" s="267"/>
      <c r="I537" s="267"/>
      <c r="J537" s="295"/>
      <c r="K537" s="265"/>
      <c r="L537" s="265"/>
      <c r="M537" s="266"/>
      <c r="N537" s="264"/>
      <c r="O537" s="264"/>
      <c r="P537" s="267"/>
      <c r="Q537" s="267"/>
      <c r="R537" s="267"/>
      <c r="S537" s="267"/>
      <c r="T537" s="267"/>
      <c r="U537" s="267"/>
      <c r="V537" s="267"/>
      <c r="W537" s="267"/>
      <c r="X537" s="267"/>
      <c r="Y537" s="267"/>
      <c r="Z537" s="267"/>
      <c r="AA537" s="268"/>
      <c r="AB537" s="99"/>
      <c r="AC537" s="100"/>
    </row>
    <row r="538" spans="1:29" ht="15.75" hidden="1" thickBot="1" x14ac:dyDescent="0.3">
      <c r="B538" s="1" t="s">
        <v>394</v>
      </c>
      <c r="H538" s="167"/>
      <c r="I538" s="167"/>
      <c r="J538" s="294"/>
      <c r="P538" s="100"/>
      <c r="Q538" s="167">
        <f>SUM(Q475/Q473*100)</f>
        <v>7.478850139699353</v>
      </c>
      <c r="R538" s="167"/>
      <c r="S538" s="100"/>
      <c r="T538" s="100"/>
      <c r="U538" s="167"/>
      <c r="V538" s="167">
        <f>SUM(V475/V473*100)</f>
        <v>100</v>
      </c>
      <c r="W538" s="100">
        <f>SUM(W475/W473*100)</f>
        <v>19.975210933838511</v>
      </c>
      <c r="X538" s="100"/>
      <c r="Y538" s="167"/>
      <c r="Z538" s="100">
        <f>SUM(Z475/Z473*100)</f>
        <v>31.999784345916183</v>
      </c>
      <c r="AA538" s="100"/>
      <c r="AB538" s="102" t="e">
        <f>SUM(AB475/AB473*100)</f>
        <v>#DIV/0!</v>
      </c>
      <c r="AC538" s="100"/>
    </row>
    <row r="539" spans="1:29" ht="15.75" hidden="1" thickBot="1" x14ac:dyDescent="0.3">
      <c r="B539" s="269" t="s">
        <v>421</v>
      </c>
      <c r="C539" s="266"/>
      <c r="D539" s="270"/>
      <c r="E539" s="270"/>
      <c r="F539" s="270"/>
      <c r="G539" s="270"/>
      <c r="H539" s="267"/>
      <c r="I539" s="267"/>
      <c r="J539" s="295"/>
      <c r="K539" s="270"/>
      <c r="L539" s="270"/>
      <c r="M539" s="266"/>
      <c r="N539" s="266"/>
      <c r="O539" s="266"/>
      <c r="P539" s="267"/>
      <c r="Q539" s="267"/>
      <c r="R539" s="267"/>
      <c r="S539" s="267"/>
      <c r="T539" s="267"/>
      <c r="U539" s="267"/>
      <c r="V539" s="267"/>
      <c r="W539" s="267"/>
      <c r="X539" s="267"/>
      <c r="Y539" s="267"/>
      <c r="Z539" s="267"/>
      <c r="AA539" s="271"/>
      <c r="AC539" s="100"/>
    </row>
    <row r="540" spans="1:29" hidden="1" x14ac:dyDescent="0.25">
      <c r="B540" s="8" t="s">
        <v>395</v>
      </c>
      <c r="C540" s="8"/>
      <c r="D540" s="272"/>
      <c r="E540" s="272"/>
      <c r="F540" s="272"/>
      <c r="G540" s="272"/>
      <c r="H540" s="167"/>
      <c r="I540" s="167"/>
      <c r="J540" s="293"/>
      <c r="K540" s="272"/>
      <c r="L540" s="272"/>
      <c r="N540" s="99"/>
      <c r="O540" s="99"/>
      <c r="P540" s="99"/>
      <c r="Q540" s="167"/>
      <c r="R540" s="167"/>
      <c r="S540" s="99"/>
      <c r="T540" s="99"/>
      <c r="U540" s="99"/>
      <c r="V540" s="99"/>
      <c r="W540" s="99"/>
      <c r="X540" s="167"/>
      <c r="Y540" s="102"/>
      <c r="Z540" s="99"/>
      <c r="AA540" s="99"/>
      <c r="AB540" s="6"/>
      <c r="AC540" s="100"/>
    </row>
    <row r="541" spans="1:29" hidden="1" x14ac:dyDescent="0.25">
      <c r="B541" s="8" t="s">
        <v>396</v>
      </c>
      <c r="C541" s="8"/>
      <c r="D541" s="272"/>
      <c r="E541" s="272"/>
      <c r="F541" s="272"/>
      <c r="G541" s="272"/>
      <c r="H541" s="167"/>
      <c r="I541" s="167"/>
      <c r="J541" s="296"/>
      <c r="K541" s="272"/>
      <c r="L541" s="272"/>
      <c r="N541" s="8"/>
      <c r="O541" s="8"/>
      <c r="P541" s="102"/>
      <c r="R541" s="167"/>
      <c r="S541" s="102"/>
      <c r="T541" s="102"/>
      <c r="U541" s="102"/>
      <c r="V541" s="102"/>
      <c r="W541" s="102"/>
      <c r="X541" s="167"/>
      <c r="Y541" s="99"/>
      <c r="Z541" s="102"/>
      <c r="AA541" s="99"/>
      <c r="AC541" s="100"/>
    </row>
    <row r="542" spans="1:29" hidden="1" x14ac:dyDescent="0.25">
      <c r="J542" s="294"/>
      <c r="P542" s="167"/>
      <c r="U542" s="167"/>
      <c r="Y542" s="167"/>
    </row>
    <row r="543" spans="1:29" hidden="1" x14ac:dyDescent="0.25">
      <c r="B543" s="518" t="s">
        <v>602</v>
      </c>
      <c r="C543" s="518"/>
      <c r="D543" s="521"/>
      <c r="E543" s="521"/>
      <c r="F543" s="521"/>
      <c r="G543" s="521"/>
      <c r="H543" s="518"/>
      <c r="I543" s="518"/>
      <c r="J543" s="519"/>
      <c r="K543" s="521"/>
      <c r="L543" s="521"/>
      <c r="M543" s="518"/>
      <c r="N543" s="518"/>
      <c r="O543" s="518"/>
      <c r="P543" s="520"/>
      <c r="Q543" s="518"/>
      <c r="R543" s="518"/>
      <c r="S543" s="518"/>
      <c r="T543" s="518"/>
      <c r="U543" s="518"/>
      <c r="V543" s="518"/>
      <c r="W543" s="518"/>
      <c r="X543" s="520">
        <v>43728.7</v>
      </c>
      <c r="Y543" s="520"/>
      <c r="Z543" s="520"/>
      <c r="AA543" s="520">
        <v>11551.3</v>
      </c>
    </row>
    <row r="544" spans="1:29" hidden="1" x14ac:dyDescent="0.25"/>
    <row r="545" spans="8:18" s="1" customFormat="1" hidden="1" x14ac:dyDescent="0.25">
      <c r="H545" s="99"/>
      <c r="I545" s="99"/>
      <c r="J545" s="278"/>
      <c r="K545" s="5"/>
      <c r="L545" s="5"/>
      <c r="M545" s="8"/>
      <c r="P545" s="167"/>
      <c r="Q545" s="8"/>
      <c r="R545" s="99"/>
    </row>
  </sheetData>
  <mergeCells count="84">
    <mergeCell ref="N1:O1"/>
    <mergeCell ref="S1:T1"/>
    <mergeCell ref="W1:X1"/>
    <mergeCell ref="Z1:AA1"/>
    <mergeCell ref="N2:O2"/>
    <mergeCell ref="S2:T2"/>
    <mergeCell ref="W2:X2"/>
    <mergeCell ref="Z2:AA2"/>
    <mergeCell ref="H8:H11"/>
    <mergeCell ref="N3:O3"/>
    <mergeCell ref="S3:T3"/>
    <mergeCell ref="W3:X3"/>
    <mergeCell ref="Z3:AA3"/>
    <mergeCell ref="N4:S4"/>
    <mergeCell ref="B6:AA6"/>
    <mergeCell ref="B8:B11"/>
    <mergeCell ref="D8:D11"/>
    <mergeCell ref="E8:E11"/>
    <mergeCell ref="F8:F11"/>
    <mergeCell ref="G8:G11"/>
    <mergeCell ref="P8:P11"/>
    <mergeCell ref="K9:K11"/>
    <mergeCell ref="L9:L11"/>
    <mergeCell ref="N9:N11"/>
    <mergeCell ref="O9:O11"/>
    <mergeCell ref="I8:I11"/>
    <mergeCell ref="J8:J11"/>
    <mergeCell ref="K8:L8"/>
    <mergeCell ref="M8:M11"/>
    <mergeCell ref="N8:O8"/>
    <mergeCell ref="AB8:AB11"/>
    <mergeCell ref="Q8:Q11"/>
    <mergeCell ref="R8:R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B398:B399"/>
    <mergeCell ref="B410:B413"/>
    <mergeCell ref="C410:C413"/>
    <mergeCell ref="D410:D413"/>
    <mergeCell ref="E410:E413"/>
    <mergeCell ref="Z410:AA410"/>
    <mergeCell ref="AB410:AB413"/>
    <mergeCell ref="J411:J413"/>
    <mergeCell ref="K411:K413"/>
    <mergeCell ref="L411:L413"/>
    <mergeCell ref="N411:N413"/>
    <mergeCell ref="O411:O413"/>
    <mergeCell ref="S411:S413"/>
    <mergeCell ref="T411:T413"/>
    <mergeCell ref="U411:U413"/>
    <mergeCell ref="Q410:Q413"/>
    <mergeCell ref="R410:R413"/>
    <mergeCell ref="S410:T410"/>
    <mergeCell ref="V410:V413"/>
    <mergeCell ref="W410:X410"/>
    <mergeCell ref="Y410:Y413"/>
    <mergeCell ref="B527:C527"/>
    <mergeCell ref="Z411:Z413"/>
    <mergeCell ref="AA411:AA413"/>
    <mergeCell ref="B486:C486"/>
    <mergeCell ref="B490:C490"/>
    <mergeCell ref="B497:C497"/>
    <mergeCell ref="B503:C503"/>
    <mergeCell ref="W411:W413"/>
    <mergeCell ref="X411:X413"/>
    <mergeCell ref="G410:G413"/>
    <mergeCell ref="H410:H413"/>
    <mergeCell ref="K410:L410"/>
    <mergeCell ref="M410:M413"/>
    <mergeCell ref="N410:O410"/>
    <mergeCell ref="P410:P413"/>
    <mergeCell ref="F410:F413"/>
    <mergeCell ref="B508:C508"/>
    <mergeCell ref="B510:C510"/>
    <mergeCell ref="B515:C515"/>
    <mergeCell ref="B520:C520"/>
    <mergeCell ref="B524:C524"/>
  </mergeCells>
  <pageMargins left="0.25" right="0.25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программы и непрограммные расхо</vt:lpstr>
      <vt:lpstr>Лист2</vt:lpstr>
      <vt:lpstr>Лист1</vt:lpstr>
      <vt:lpstr>пр.6</vt:lpstr>
      <vt:lpstr>пр.9</vt:lpstr>
      <vt:lpstr>пр.22</vt:lpstr>
      <vt:lpstr>пр.12</vt:lpstr>
      <vt:lpstr>'программы и непрограммные расхо'!Заголовки_для_печати</vt:lpstr>
      <vt:lpstr>'программы и непрограммные расхо'!Область_печати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2023-11-14T10:59:13Z</dcterms:modified>
</cp:coreProperties>
</file>