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a\Downloads\"/>
    </mc:Choice>
  </mc:AlternateContent>
  <bookViews>
    <workbookView xWindow="0" yWindow="0" windowWidth="28800" windowHeight="12330"/>
  </bookViews>
  <sheets>
    <sheet name="Бюджет_3" sheetId="2" r:id="rId1"/>
  </sheets>
  <definedNames>
    <definedName name="_xlnm.Print_Titles" localSheetId="0">Бюджет_3!$7:$7</definedName>
    <definedName name="_xlnm.Print_Area" localSheetId="0">Бюджет_3!$B$1:$X$172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28" i="2" l="1"/>
  <c r="V73" i="2" l="1"/>
  <c r="V77" i="2"/>
  <c r="W130" i="2" l="1"/>
  <c r="V81" i="2"/>
  <c r="V163" i="2" l="1"/>
  <c r="V65" i="2" l="1"/>
  <c r="V48" i="2" l="1"/>
  <c r="V93" i="2" l="1"/>
  <c r="W93" i="2" s="1"/>
  <c r="V64" i="2"/>
  <c r="V87" i="2"/>
  <c r="V139" i="2" l="1"/>
  <c r="V164" i="2" l="1"/>
  <c r="V75" i="2" l="1"/>
  <c r="V136" i="2" l="1"/>
  <c r="W139" i="2"/>
  <c r="V133" i="2"/>
  <c r="V135" i="2"/>
  <c r="V161" i="2" l="1"/>
  <c r="V84" i="2"/>
  <c r="V142" i="2" l="1"/>
  <c r="V79" i="2" l="1"/>
  <c r="V58" i="2" l="1"/>
  <c r="V147" i="2"/>
  <c r="S147" i="2"/>
  <c r="S165" i="2" l="1"/>
  <c r="V165" i="2"/>
  <c r="V162" i="2"/>
  <c r="S162" i="2"/>
  <c r="V160" i="2"/>
  <c r="S160" i="2"/>
  <c r="W160" i="2" s="1"/>
  <c r="V155" i="2"/>
  <c r="S155" i="2"/>
  <c r="V153" i="2"/>
  <c r="S153" i="2"/>
  <c r="V150" i="2"/>
  <c r="S150" i="2"/>
  <c r="V145" i="2"/>
  <c r="S145" i="2"/>
  <c r="V141" i="2"/>
  <c r="S141" i="2"/>
  <c r="S136" i="2"/>
  <c r="S128" i="2"/>
  <c r="V124" i="2"/>
  <c r="S124" i="2"/>
  <c r="V122" i="2"/>
  <c r="S122" i="2"/>
  <c r="V117" i="2"/>
  <c r="V116" i="2" s="1"/>
  <c r="S117" i="2"/>
  <c r="V114" i="2"/>
  <c r="S114" i="2"/>
  <c r="V109" i="2"/>
  <c r="S109" i="2"/>
  <c r="V106" i="2"/>
  <c r="S106" i="2"/>
  <c r="V104" i="2"/>
  <c r="S104" i="2"/>
  <c r="V102" i="2"/>
  <c r="S102" i="2"/>
  <c r="W102" i="2" s="1"/>
  <c r="V100" i="2"/>
  <c r="S100" i="2"/>
  <c r="W100" i="2" s="1"/>
  <c r="V98" i="2"/>
  <c r="S98" i="2"/>
  <c r="W98" i="2" s="1"/>
  <c r="V94" i="2"/>
  <c r="S94" i="2"/>
  <c r="V91" i="2"/>
  <c r="S91" i="2"/>
  <c r="V88" i="2"/>
  <c r="S88" i="2"/>
  <c r="V86" i="2"/>
  <c r="S86" i="2"/>
  <c r="V83" i="2"/>
  <c r="S83" i="2"/>
  <c r="V78" i="2"/>
  <c r="S78" i="2"/>
  <c r="V76" i="2"/>
  <c r="S76" i="2"/>
  <c r="V72" i="2"/>
  <c r="S72" i="2"/>
  <c r="V67" i="2"/>
  <c r="V69" i="2"/>
  <c r="S69" i="2"/>
  <c r="W68" i="2"/>
  <c r="S67" i="2"/>
  <c r="V62" i="2"/>
  <c r="S62" i="2"/>
  <c r="V59" i="2"/>
  <c r="S59" i="2"/>
  <c r="W59" i="2" s="1"/>
  <c r="V54" i="2"/>
  <c r="S54" i="2"/>
  <c r="V51" i="2"/>
  <c r="S51" i="2"/>
  <c r="V49" i="2"/>
  <c r="S49" i="2"/>
  <c r="V47" i="2"/>
  <c r="S47" i="2"/>
  <c r="V43" i="2"/>
  <c r="S43" i="2"/>
  <c r="V38" i="2"/>
  <c r="S38" i="2"/>
  <c r="V35" i="2"/>
  <c r="V33" i="2"/>
  <c r="S35" i="2"/>
  <c r="S33" i="2"/>
  <c r="V30" i="2"/>
  <c r="S30" i="2"/>
  <c r="V27" i="2"/>
  <c r="S27" i="2"/>
  <c r="V25" i="2"/>
  <c r="S25" i="2"/>
  <c r="V21" i="2"/>
  <c r="S21" i="2"/>
  <c r="W28" i="2"/>
  <c r="W29" i="2"/>
  <c r="W31" i="2"/>
  <c r="W34" i="2"/>
  <c r="W36" i="2"/>
  <c r="W39" i="2"/>
  <c r="W40" i="2"/>
  <c r="W41" i="2"/>
  <c r="W42" i="2"/>
  <c r="W44" i="2"/>
  <c r="W45" i="2"/>
  <c r="W46" i="2"/>
  <c r="W48" i="2"/>
  <c r="W50" i="2"/>
  <c r="W52" i="2"/>
  <c r="W55" i="2"/>
  <c r="W56" i="2"/>
  <c r="W57" i="2"/>
  <c r="W58" i="2"/>
  <c r="W60" i="2"/>
  <c r="W61" i="2"/>
  <c r="W63" i="2"/>
  <c r="W64" i="2"/>
  <c r="W65" i="2"/>
  <c r="W70" i="2"/>
  <c r="W71" i="2"/>
  <c r="W73" i="2"/>
  <c r="W74" i="2"/>
  <c r="W75" i="2"/>
  <c r="W77" i="2"/>
  <c r="W79" i="2"/>
  <c r="W80" i="2"/>
  <c r="W81" i="2"/>
  <c r="W84" i="2"/>
  <c r="W85" i="2"/>
  <c r="W87" i="2"/>
  <c r="W89" i="2"/>
  <c r="W92" i="2"/>
  <c r="W95" i="2"/>
  <c r="W96" i="2"/>
  <c r="W97" i="2"/>
  <c r="W99" i="2"/>
  <c r="W101" i="2"/>
  <c r="W103" i="2"/>
  <c r="W105" i="2"/>
  <c r="W107" i="2"/>
  <c r="W110" i="2"/>
  <c r="W111" i="2"/>
  <c r="W112" i="2"/>
  <c r="W113" i="2"/>
  <c r="W115" i="2"/>
  <c r="W118" i="2"/>
  <c r="W119" i="2"/>
  <c r="W120" i="2"/>
  <c r="W121" i="2"/>
  <c r="W123" i="2"/>
  <c r="W125" i="2"/>
  <c r="W126" i="2"/>
  <c r="W129" i="2"/>
  <c r="W131" i="2"/>
  <c r="W132" i="2"/>
  <c r="W133" i="2"/>
  <c r="W134" i="2"/>
  <c r="W135" i="2"/>
  <c r="W137" i="2"/>
  <c r="W138" i="2"/>
  <c r="W140" i="2"/>
  <c r="W142" i="2"/>
  <c r="W143" i="2"/>
  <c r="W144" i="2"/>
  <c r="W146" i="2"/>
  <c r="W148" i="2"/>
  <c r="W151" i="2"/>
  <c r="W152" i="2"/>
  <c r="W154" i="2"/>
  <c r="W156" i="2"/>
  <c r="W157" i="2"/>
  <c r="W158" i="2"/>
  <c r="W161" i="2"/>
  <c r="W163" i="2"/>
  <c r="W164" i="2"/>
  <c r="W166" i="2"/>
  <c r="W167" i="2"/>
  <c r="W168" i="2"/>
  <c r="W169" i="2"/>
  <c r="W170" i="2"/>
  <c r="W171" i="2"/>
  <c r="W26" i="2"/>
  <c r="W23" i="2"/>
  <c r="W22" i="2"/>
  <c r="V16" i="2"/>
  <c r="S16" i="2"/>
  <c r="W17" i="2"/>
  <c r="W18" i="2"/>
  <c r="W19" i="2"/>
  <c r="W20" i="2"/>
  <c r="V13" i="2"/>
  <c r="W15" i="2"/>
  <c r="W14" i="2"/>
  <c r="W13" i="2" s="1"/>
  <c r="W12" i="2"/>
  <c r="W11" i="2" s="1"/>
  <c r="W10" i="2"/>
  <c r="W9" i="2" s="1"/>
  <c r="V11" i="2"/>
  <c r="V9" i="2"/>
  <c r="S13" i="2"/>
  <c r="S8" i="2" s="1"/>
  <c r="S11" i="2"/>
  <c r="S9" i="2"/>
  <c r="W35" i="2" l="1"/>
  <c r="W43" i="2"/>
  <c r="W69" i="2"/>
  <c r="W114" i="2"/>
  <c r="W122" i="2"/>
  <c r="W136" i="2"/>
  <c r="W141" i="2"/>
  <c r="V127" i="2"/>
  <c r="V53" i="2"/>
  <c r="V149" i="2"/>
  <c r="V66" i="2"/>
  <c r="V32" i="2"/>
  <c r="S24" i="2"/>
  <c r="W165" i="2"/>
  <c r="W51" i="2"/>
  <c r="W38" i="2"/>
  <c r="S149" i="2"/>
  <c r="W145" i="2"/>
  <c r="W109" i="2"/>
  <c r="W88" i="2"/>
  <c r="W83" i="2"/>
  <c r="S82" i="2"/>
  <c r="W72" i="2"/>
  <c r="W21" i="2"/>
  <c r="W16" i="2"/>
  <c r="V159" i="2"/>
  <c r="V24" i="2"/>
  <c r="S37" i="2"/>
  <c r="S66" i="2"/>
  <c r="V90" i="2"/>
  <c r="W78" i="2"/>
  <c r="W106" i="2"/>
  <c r="W128" i="2"/>
  <c r="V8" i="2"/>
  <c r="W33" i="2"/>
  <c r="W62" i="2"/>
  <c r="W94" i="2"/>
  <c r="S108" i="2"/>
  <c r="W117" i="2"/>
  <c r="W124" i="2"/>
  <c r="W150" i="2"/>
  <c r="W162" i="2"/>
  <c r="W159" i="2" s="1"/>
  <c r="W24" i="2"/>
  <c r="S53" i="2"/>
  <c r="W53" i="2" s="1"/>
  <c r="S127" i="2"/>
  <c r="W27" i="2"/>
  <c r="W30" i="2"/>
  <c r="W49" i="2"/>
  <c r="W54" i="2"/>
  <c r="W67" i="2"/>
  <c r="W91" i="2"/>
  <c r="W104" i="2"/>
  <c r="S116" i="2"/>
  <c r="W147" i="2"/>
  <c r="S90" i="2"/>
  <c r="W25" i="2"/>
  <c r="S32" i="2"/>
  <c r="V108" i="2"/>
  <c r="W155" i="2"/>
  <c r="V37" i="2"/>
  <c r="W86" i="2"/>
  <c r="V82" i="2"/>
  <c r="W153" i="2"/>
  <c r="S159" i="2"/>
  <c r="W76" i="2"/>
  <c r="W47" i="2"/>
  <c r="W8" i="2"/>
  <c r="W32" i="2" l="1"/>
  <c r="W127" i="2"/>
  <c r="W149" i="2"/>
  <c r="W116" i="2"/>
  <c r="W90" i="2"/>
  <c r="W108" i="2"/>
  <c r="W82" i="2"/>
  <c r="V172" i="2"/>
  <c r="W66" i="2"/>
  <c r="S172" i="2"/>
  <c r="W37" i="2"/>
  <c r="W172" i="2" l="1"/>
</calcChain>
</file>

<file path=xl/sharedStrings.xml><?xml version="1.0" encoding="utf-8"?>
<sst xmlns="http://schemas.openxmlformats.org/spreadsheetml/2006/main" count="1390" uniqueCount="452">
  <si>
    <t>000</t>
  </si>
  <si>
    <t>4000799990</t>
  </si>
  <si>
    <t>99990</t>
  </si>
  <si>
    <t>07</t>
  </si>
  <si>
    <t>0</t>
  </si>
  <si>
    <t>40</t>
  </si>
  <si>
    <t/>
  </si>
  <si>
    <t>4000685060</t>
  </si>
  <si>
    <t>06</t>
  </si>
  <si>
    <t>4000600000</t>
  </si>
  <si>
    <t>4000571604</t>
  </si>
  <si>
    <t>05</t>
  </si>
  <si>
    <t>4000500000</t>
  </si>
  <si>
    <t>4000499990</t>
  </si>
  <si>
    <t>04</t>
  </si>
  <si>
    <t>4000220901</t>
  </si>
  <si>
    <t>02</t>
  </si>
  <si>
    <t>4000200000</t>
  </si>
  <si>
    <t>4000102400</t>
  </si>
  <si>
    <t>01</t>
  </si>
  <si>
    <t>4000100000</t>
  </si>
  <si>
    <t>4000000000</t>
  </si>
  <si>
    <t>232F255550</t>
  </si>
  <si>
    <t>F2</t>
  </si>
  <si>
    <t>2</t>
  </si>
  <si>
    <t>23</t>
  </si>
  <si>
    <t>23201S2420</t>
  </si>
  <si>
    <t>2320100000</t>
  </si>
  <si>
    <t>2320000000</t>
  </si>
  <si>
    <t>231F255550</t>
  </si>
  <si>
    <t>1</t>
  </si>
  <si>
    <t>2300000000</t>
  </si>
  <si>
    <t>2230300590</t>
  </si>
  <si>
    <t>03</t>
  </si>
  <si>
    <t>3</t>
  </si>
  <si>
    <t>22</t>
  </si>
  <si>
    <t>2230200590</t>
  </si>
  <si>
    <t>2230199990</t>
  </si>
  <si>
    <t>2230100000</t>
  </si>
  <si>
    <t>2230000000</t>
  </si>
  <si>
    <t>22201S2370</t>
  </si>
  <si>
    <t>2220100000</t>
  </si>
  <si>
    <t>22102D9300</t>
  </si>
  <si>
    <t>2210200000</t>
  </si>
  <si>
    <t>2210120901</t>
  </si>
  <si>
    <t>2210100000</t>
  </si>
  <si>
    <t>2210000000</t>
  </si>
  <si>
    <t>2200000000</t>
  </si>
  <si>
    <t>2100199990</t>
  </si>
  <si>
    <t>21</t>
  </si>
  <si>
    <t>2100100000</t>
  </si>
  <si>
    <t>2040199990</t>
  </si>
  <si>
    <t>4</t>
  </si>
  <si>
    <t>20</t>
  </si>
  <si>
    <t>2030399990</t>
  </si>
  <si>
    <t>2030200590</t>
  </si>
  <si>
    <t>20301S2050</t>
  </si>
  <si>
    <t>2030100000</t>
  </si>
  <si>
    <t>2030000000</t>
  </si>
  <si>
    <t>202E1S2690</t>
  </si>
  <si>
    <t>E1</t>
  </si>
  <si>
    <t>202E100000</t>
  </si>
  <si>
    <t>2020399990</t>
  </si>
  <si>
    <t>2020199990</t>
  </si>
  <si>
    <t>2020000000</t>
  </si>
  <si>
    <t>2010784030</t>
  </si>
  <si>
    <t>2010700000</t>
  </si>
  <si>
    <t>2010600590</t>
  </si>
  <si>
    <t>2010599990</t>
  </si>
  <si>
    <t>2010484302</t>
  </si>
  <si>
    <t>2010400000</t>
  </si>
  <si>
    <t>2010384050</t>
  </si>
  <si>
    <t>2010284303</t>
  </si>
  <si>
    <t>2010200000</t>
  </si>
  <si>
    <t>2010102400</t>
  </si>
  <si>
    <t>2010100000</t>
  </si>
  <si>
    <t>2010000000</t>
  </si>
  <si>
    <t>2000000000</t>
  </si>
  <si>
    <t>1830299990</t>
  </si>
  <si>
    <t>18</t>
  </si>
  <si>
    <t>1830199990</t>
  </si>
  <si>
    <t>1830000000</t>
  </si>
  <si>
    <t>18201S2560</t>
  </si>
  <si>
    <t>1820100000</t>
  </si>
  <si>
    <t>18105S2560</t>
  </si>
  <si>
    <t>1810500000</t>
  </si>
  <si>
    <t>1810399990</t>
  </si>
  <si>
    <t>1810299990</t>
  </si>
  <si>
    <t>1810199990</t>
  </si>
  <si>
    <t>1810000000</t>
  </si>
  <si>
    <t>1800000000</t>
  </si>
  <si>
    <t>1720120040</t>
  </si>
  <si>
    <t>17</t>
  </si>
  <si>
    <t>1710420050</t>
  </si>
  <si>
    <t>1710320050</t>
  </si>
  <si>
    <t>1710220060</t>
  </si>
  <si>
    <t>17101S2300</t>
  </si>
  <si>
    <t>1710100000</t>
  </si>
  <si>
    <t>1710000000</t>
  </si>
  <si>
    <t>1700000000</t>
  </si>
  <si>
    <t>1600142110</t>
  </si>
  <si>
    <t>16</t>
  </si>
  <si>
    <t>15001S2671</t>
  </si>
  <si>
    <t>15</t>
  </si>
  <si>
    <t>1500100000</t>
  </si>
  <si>
    <t>1450161600</t>
  </si>
  <si>
    <t>5</t>
  </si>
  <si>
    <t>14</t>
  </si>
  <si>
    <t>1440199990</t>
  </si>
  <si>
    <t>1430120020</t>
  </si>
  <si>
    <t>1420384230</t>
  </si>
  <si>
    <t>1420261600</t>
  </si>
  <si>
    <t>14201S2591</t>
  </si>
  <si>
    <t>1420100000</t>
  </si>
  <si>
    <t>1420000000</t>
  </si>
  <si>
    <t>1410299990</t>
  </si>
  <si>
    <t>1410200000</t>
  </si>
  <si>
    <t>1410184280</t>
  </si>
  <si>
    <t>1410100000</t>
  </si>
  <si>
    <t>1410000000</t>
  </si>
  <si>
    <t>1400000000</t>
  </si>
  <si>
    <t>13301S2730</t>
  </si>
  <si>
    <t>13</t>
  </si>
  <si>
    <t>1330100000</t>
  </si>
  <si>
    <t>1320199990</t>
  </si>
  <si>
    <t>1310299990</t>
  </si>
  <si>
    <t>1310199990</t>
  </si>
  <si>
    <t>1310000000</t>
  </si>
  <si>
    <t>1300000000</t>
  </si>
  <si>
    <t>1200399990</t>
  </si>
  <si>
    <t>12</t>
  </si>
  <si>
    <t>1200200590</t>
  </si>
  <si>
    <t>1200199990</t>
  </si>
  <si>
    <t>1200000000</t>
  </si>
  <si>
    <t>11401L1780</t>
  </si>
  <si>
    <t>11</t>
  </si>
  <si>
    <t>113F36748S</t>
  </si>
  <si>
    <t>F3</t>
  </si>
  <si>
    <t>113F300000</t>
  </si>
  <si>
    <t>11303S2672</t>
  </si>
  <si>
    <t>1130300000</t>
  </si>
  <si>
    <t>11301S2661</t>
  </si>
  <si>
    <t>1130100000</t>
  </si>
  <si>
    <t>1130000000</t>
  </si>
  <si>
    <t>1120284220</t>
  </si>
  <si>
    <t>1120184310</t>
  </si>
  <si>
    <t>1120100000</t>
  </si>
  <si>
    <t>1120000000</t>
  </si>
  <si>
    <t>11101L4970</t>
  </si>
  <si>
    <t>1100000000</t>
  </si>
  <si>
    <t>1000399990</t>
  </si>
  <si>
    <t>10</t>
  </si>
  <si>
    <t>1000299990</t>
  </si>
  <si>
    <t>1000102400</t>
  </si>
  <si>
    <t>1000100000</t>
  </si>
  <si>
    <t>1000000000</t>
  </si>
  <si>
    <t>09203S2110</t>
  </si>
  <si>
    <t>09</t>
  </si>
  <si>
    <t>0920300000</t>
  </si>
  <si>
    <t>09201S2110</t>
  </si>
  <si>
    <t>0920100000</t>
  </si>
  <si>
    <t>0920000000</t>
  </si>
  <si>
    <t>0910500590</t>
  </si>
  <si>
    <t>0910499990</t>
  </si>
  <si>
    <t>0910299990</t>
  </si>
  <si>
    <t>0910199990</t>
  </si>
  <si>
    <t>0910000000</t>
  </si>
  <si>
    <t>0900000000</t>
  </si>
  <si>
    <t>0800199990</t>
  </si>
  <si>
    <t>08</t>
  </si>
  <si>
    <t>0800100000</t>
  </si>
  <si>
    <t>0700199990</t>
  </si>
  <si>
    <t>0630100590</t>
  </si>
  <si>
    <t>0620399990</t>
  </si>
  <si>
    <t>06202L4660</t>
  </si>
  <si>
    <t>0620199990</t>
  </si>
  <si>
    <t>0620000000</t>
  </si>
  <si>
    <t>061A154540</t>
  </si>
  <si>
    <t>A1</t>
  </si>
  <si>
    <t>06103L4660</t>
  </si>
  <si>
    <t>0610300000</t>
  </si>
  <si>
    <t>0610299990</t>
  </si>
  <si>
    <t>06101S2520</t>
  </si>
  <si>
    <t>0610100000</t>
  </si>
  <si>
    <t>0610000000</t>
  </si>
  <si>
    <t>0600000000</t>
  </si>
  <si>
    <t>0520199990</t>
  </si>
  <si>
    <t>0510120901</t>
  </si>
  <si>
    <t>0510100000</t>
  </si>
  <si>
    <t>0500000000</t>
  </si>
  <si>
    <t>0430199990</t>
  </si>
  <si>
    <t>0420399990</t>
  </si>
  <si>
    <t>0420299990</t>
  </si>
  <si>
    <t>0420000000</t>
  </si>
  <si>
    <t>0410199990</t>
  </si>
  <si>
    <t>0410100000</t>
  </si>
  <si>
    <t>0400000000</t>
  </si>
  <si>
    <t>030I8S2380</t>
  </si>
  <si>
    <t>I8</t>
  </si>
  <si>
    <t>030I800000</t>
  </si>
  <si>
    <t>030I4S2380</t>
  </si>
  <si>
    <t>I4</t>
  </si>
  <si>
    <t>030I400000</t>
  </si>
  <si>
    <t>0300000000</t>
  </si>
  <si>
    <t>0200499990</t>
  </si>
  <si>
    <t>0200399990</t>
  </si>
  <si>
    <t>0200299990</t>
  </si>
  <si>
    <t>0200199990</t>
  </si>
  <si>
    <t>0200100000</t>
  </si>
  <si>
    <t>0200000000</t>
  </si>
  <si>
    <t>0130299990</t>
  </si>
  <si>
    <t>0130100590</t>
  </si>
  <si>
    <t>0130000000</t>
  </si>
  <si>
    <t>0120199990</t>
  </si>
  <si>
    <t>0110199990</t>
  </si>
  <si>
    <t>0100000000</t>
  </si>
  <si>
    <t>9</t>
  </si>
  <si>
    <t>8</t>
  </si>
  <si>
    <t>7</t>
  </si>
  <si>
    <t>6</t>
  </si>
  <si>
    <t>Роспись на третий год</t>
  </si>
  <si>
    <t>Роспись на второй год</t>
  </si>
  <si>
    <t>Роспись за 4-й квартал</t>
  </si>
  <si>
    <t>Роспись за 3-й квартал</t>
  </si>
  <si>
    <t>Роспись за 2-й квартал</t>
  </si>
  <si>
    <t>Роспись за 1-й квартал</t>
  </si>
  <si>
    <t>КВР</t>
  </si>
  <si>
    <t>КЦСР</t>
  </si>
  <si>
    <t>КЦСР xx.x.xx.ddddd</t>
  </si>
  <si>
    <t>Информация об изменении показателей объема бюджетных ассигнований на реализацию муниципальных программ и непрограммных направлений деятельности к первоначально утвержденным</t>
  </si>
  <si>
    <t>Муниципальная программа "Развитие систем гражданской защиты населения городского округа город Мегион на 2019-2025 годы"</t>
  </si>
  <si>
    <t>Наименование муниципальной программы городского округа город Мегион</t>
  </si>
  <si>
    <t>№ муниципальной программы</t>
  </si>
  <si>
    <t>Изменения сводной бюджетной росписи (+;-)                                                                   (тыс. рублей)</t>
  </si>
  <si>
    <t>Проект с учетом внесенных изменений                   (тыс. рублей)</t>
  </si>
  <si>
    <t>Примечание</t>
  </si>
  <si>
    <t>приложение  2</t>
  </si>
  <si>
    <t>к пояснительной записке</t>
  </si>
  <si>
    <t>Решение Думы города Мегиона от 29.11.2019 №407 утверждённый бюджет)                                                      (тыс. рублей)</t>
  </si>
  <si>
    <t>подпрограмма "Функционирование единой дежурно - диспетчерской службы  городского округа город Мегион"</t>
  </si>
  <si>
    <t>подпрограмма "Развитие системы оповещения населения при угрозе возникновения чрезвычайных ситуаций на территории городского округа город Мегион"</t>
  </si>
  <si>
    <t>Муниципальная программа  "Улучшение условий и охраны труда в  городском округе город Мегион на 2019-2025 годы"</t>
  </si>
  <si>
    <t>Муниципальная программа "Поддержка и развитие малого и среднего предпринимательства  на территории городского округа город Мегион на 2019-2025 годы"</t>
  </si>
  <si>
    <t>Муниципальная программа "Развитие гражданского общества на территории городского округа город Мегион  на 2020-2025 годы"</t>
  </si>
  <si>
    <t>Муниципальная программа "Управление муниципальными финансами в городском округе город Мегион на 2019-2025 годы"</t>
  </si>
  <si>
    <t>подпрограмма "Сохранение исторического и культурного наследия, снижение инфраструктурных ограничений с целью обеспечения функционирования всех видов культурной деятельности"</t>
  </si>
  <si>
    <t>Муниципальная программа  "Культурное пространство в городском округе город Мегион на 2019 -2025 годы"</t>
  </si>
  <si>
    <t>Муниципальная программа "Развитие муниципальной службы в городском округе город Мегион на 2019-2025 годы"</t>
  </si>
  <si>
    <t>Муниципальная программа "Информационное обеспечение деятельности органов местного самоуправления городского округа город Мегион на 2019-2025 годы"</t>
  </si>
  <si>
    <t>Муниципальная программа "Развитие физической культуры и спорта в муниципальном образовании  город Мегион на 2019 -2025 годы"</t>
  </si>
  <si>
    <t>Муниципальная программа "Управление муниципальным имуществом городского округа город Мегион на 2019-2025 годы"</t>
  </si>
  <si>
    <t>Муниципальная программа "Развитие жилищной сферы на территории городского округа город Мегион на 2019-2025 годы"</t>
  </si>
  <si>
    <t>Муниципальная программа "Развитие информационного общества на территории городского округа город Мегион на 2019-2025 годы"</t>
  </si>
  <si>
    <t>Муниципальная программа "Развитие транспортной системы городского округа город Мегион на 2019-2025 годы"</t>
  </si>
  <si>
    <t>Муниципальная программа "Развитие жилищно-коммунального комплекса и повышение энергетической эффективности в городском округе город Мегион на 2019-2025 годы"</t>
  </si>
  <si>
    <t>Муниципальная программа "Мероприятия в области градостроительной деятельности городского округа город Мегион на 2019-2025 годы"</t>
  </si>
  <si>
    <t>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2019-2025 годы"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</si>
  <si>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2019-2025 годы"</t>
  </si>
  <si>
    <t>Муниципальная программа "Укрепление межнационального и межконфессионального согласия, профилактика экстремизма и терроризма в городском округе город Мегион на 2019-2025 годы"</t>
  </si>
  <si>
    <t>Муниципальная программа "Развитие системы образования  и молодежной политики городского округа город Мегион на 2019-2025 годы"</t>
  </si>
  <si>
    <t>Муниципальная программа "Развитие системы обращения с отходами производства и потребления на территории городского округа город Мегион на 2019-2025 годы"</t>
  </si>
  <si>
    <t>Муниципальная программа "Развитие муниципального управления на 2019-2025 годы"</t>
  </si>
  <si>
    <t>Муниципальная программа "Формирование современной городской среды городского округа город Мегион на 2019-2025 годы"</t>
  </si>
  <si>
    <t>Непрограммные расходы органов местного самоуправления</t>
  </si>
  <si>
    <t>Итого</t>
  </si>
  <si>
    <t>основное мероприятие "Содержание каналов связи, обеспечение информационной безопасности"</t>
  </si>
  <si>
    <t>основное мероприятие "Совершенствование системы оповещения населения городского округа"</t>
  </si>
  <si>
    <t>подпрограмма "Предупреждение и ликвидация чрезвычайных ситуаций"</t>
  </si>
  <si>
    <t>основное мероприятие "Обеспечение деятельности МКУ "УГЗН"</t>
  </si>
  <si>
    <t>основное мероприятие "Обеспечение выполнения полномочий и функций МКУ "УГЗН в установленных сферах деятельности"</t>
  </si>
  <si>
    <t>основное мероприятие "Совершенствование государственного управления охраной труда в городском округе город Мегион"</t>
  </si>
  <si>
    <t>основное мероприятие "Развитие социального партнерства между органами исполнительной власти, органами местного самоуправления, работодателями и общественными организациями для реализации государственной политики в области охраны труда"</t>
  </si>
  <si>
    <t>основное мероприятие "Снижение производственного травматизма"</t>
  </si>
  <si>
    <t>основное мероприятие " Улучшение условий труда в городском округе город Мегион"</t>
  </si>
  <si>
    <t>Региональный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</si>
  <si>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Региональный проект "Популяризация предпринимательства"</t>
  </si>
  <si>
    <t>подпрограмма "Создание условий для реализации гражданских инициатив"</t>
  </si>
  <si>
    <t>основное мероприятие "Организация и проведение информационных мероприятий для местных СМИ"</t>
  </si>
  <si>
    <t>основное мероприятие "Содействие развитию социальной рекламы деятельности СОНКО в средствах массовой информации, а также размещению наружной социальной рекламы"</t>
  </si>
  <si>
    <t>подпрограмма "Обеспечение доступа граждан к информации о социально значимых мероприятиях города Мегиона"</t>
  </si>
  <si>
    <t>подпрограмма "Создание условий для выполнения функций, направленных на обеспечение прав и законных интересов  жителей городского округа в отдельных сферах жизнедеятельности"</t>
  </si>
  <si>
    <t>подпрограмма  "Организация бюджетного процесса в городском округе город Мегион"</t>
  </si>
  <si>
    <t>основное мероприятие "Обеспечение деятельности главных распорядителей бюджетных средств в бюджетной сфере, в сфере налогов и сборов, в сфере закупок"</t>
  </si>
  <si>
    <t>основное мероприятие "Обслуживание муниципального внутреннего долга "</t>
  </si>
  <si>
    <t>основное мероприятие "Развитие библиотечного дела"</t>
  </si>
  <si>
    <t>основное мероприятие "Развитие музейного дела"</t>
  </si>
  <si>
    <t>основное мероприятие "Укрепление материально-технической базы учреждений культуры"</t>
  </si>
  <si>
    <t>Региональный проект  "Культурная среда"</t>
  </si>
  <si>
    <t>подпрограмма "Поддержка творческих инициатив, способствующих самореализации населения"</t>
  </si>
  <si>
    <t>основное мероприятие "Поддержка одаренных детей и молодежи, развитие художественного образования"</t>
  </si>
  <si>
    <t>основное мероприятие "Развитие профессионального искусства"</t>
  </si>
  <si>
    <t>основное мероприятие "Стимулирование культурного разнообразия в городском округе"</t>
  </si>
  <si>
    <t>подпрограмма "Организационные, экономические механизмы развития культуры  и историко-культурного наследия"</t>
  </si>
  <si>
    <t>основное мероприятие "Реализация единой государственной политики в сфере культуры"</t>
  </si>
  <si>
    <t>основное мероприятие "Повышение  уровня профессиональной компетенции муниципальных служащих"</t>
  </si>
  <si>
    <t>основное мероприятие "Обеспечение производства и распространение информации о деятельности органов местного самоуправления, иной социально значимой информации на территории муниципального образования городской округ город Мегион"</t>
  </si>
  <si>
    <t>подпрограмма "Развитие физической культуры и массового спорта"</t>
  </si>
  <si>
    <t>основное мероприятие "Реализация Всероссийского физкультурно-спортивного комплекса "Готов к труду и обороне" (ГТО)</t>
  </si>
  <si>
    <t>основное мероприятие "Проведение муниципальных Спартакиад, физкультурно-массовых мероприятий, спортивных мероприятий, первенств и чемпионатов по видам спорта"</t>
  </si>
  <si>
    <t>основное мероприятие "Мероприятия по обеспечению комплексной безопасности и комфортных условий в муниципальных спортивных учреждениях.Ремонтные работы спортивных объектов и сооружений"</t>
  </si>
  <si>
    <t>основное мероприятие "Создание условий для удовлетворения потребности населения города в оказании услуг в сфере физической культуры и спорта"</t>
  </si>
  <si>
    <t>подпрограмма "Развитие системы подготовки спортивного резерва"</t>
  </si>
  <si>
    <t>основное мороприятие "Обеспечение участия сборных команд по видам спорта в межмуниципальных, региональных, всерросийских соревнованиях, подготовка и обеспечение спортивного резерва, участие в тренировочных мероприятиях.Проведение соревнований по видам спорта"</t>
  </si>
  <si>
    <t>основное мероприятие "Реализация мероприятий по приобретению спортивного оборудования и инвентаря"</t>
  </si>
  <si>
    <t>основное мероприятие "Обеспечение деятельности  департамента муниципальной собственности администрации города"</t>
  </si>
  <si>
    <t>основное мероприятие "Обеспечение выполнения полномочий и функций Департамента муниципальной собственности администрации города в установленных сферах деятельности"</t>
  </si>
  <si>
    <t>основное мероприятие "Капитальный ремонт, реконструкция и ремонт муниципального имущества"</t>
  </si>
  <si>
    <t>подпрограмма "Обеспечение жильем молодых семей"</t>
  </si>
  <si>
    <t>подпрограмма  "Улучшение жилищных условий отдельных категорий граждан"</t>
  </si>
  <si>
    <t>основное мероприятие "Повышение уровня благосостояния малоимущих граждан и граждан, нуждающихся в особой заботе государства"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</si>
  <si>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</si>
  <si>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подпрограмма "Содействие развитию жилищного строительства на территории городского округа город Мегион"</t>
  </si>
  <si>
    <t>основное мероприятие "Приобретение жилья, изъятие земельного участка, в целях реализации полномочий в области жилищных отношений, установленных законодательством Российской Федерации"</t>
  </si>
  <si>
    <t>основное мероприятие "Мероприятия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строительства"</t>
  </si>
  <si>
    <t>Региональный проект "Обеспечение устойчивого сокращения непригодного для проживания жилищного фонда"</t>
  </si>
  <si>
    <t>подпрограмма  "Адресная программа  по ликвидации и расселению строений, приспособленных для проживания, расположенных на территории городского округа город Мегион"</t>
  </si>
  <si>
    <t>основное мероприятие "Ликвидация и расселение приспособленных для проживания строений"</t>
  </si>
  <si>
    <t>основное мероприятие "Обеспечение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сетей"</t>
  </si>
  <si>
    <t>основное мероприятие "Обеспечение деятельности муниципальных  учреждений"</t>
  </si>
  <si>
    <t>основное мероприятие "Защита информации органов местного самоуправления городского округа город Мегион"</t>
  </si>
  <si>
    <t>подпрограмма "Развитие транспортной системы"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</si>
  <si>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</si>
  <si>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основное мероприятие "Обеспечение доступности и повышение качества транспортных услуг автомобильным транспортом"</t>
  </si>
  <si>
    <t>подпрограмма "Содержание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Мегион"</t>
  </si>
  <si>
    <t>основное мероприятие " Обеспечение функционирования сети автомобильных дорог общего пользования городского округа"</t>
  </si>
  <si>
    <t>подпрограмма   "Формирование законопослушного поведения участников дорожного движения, повышение безопасности дорожного движения в городском округе город Мегион"</t>
  </si>
  <si>
    <t>основное мероприятие "Совершенствование условий движения и организации  дорожного движения на улично-дорожной сети города"</t>
  </si>
  <si>
    <t>подпрограмма  "Содержание объектов внешнего благоустройства городского округа  город Мегион"</t>
  </si>
  <si>
    <t>основное мероприятие "Обеспечение стабильной благополучной эпизоотической обстановки в городском округе город Мегион и защита населения от болезней, общих для человека и животных"</t>
  </si>
  <si>
    <t>основное мероприятие "Обеспечение единого порядка содержания объектов внешнего благоустройства (в том числе с применением инициативного бюджетирования)"</t>
  </si>
  <si>
    <t>подпрограмма "Модернизация и реформирование жилищно-коммунального комплекса городского округа город Мегион"</t>
  </si>
  <si>
    <t>основное мероприятие " Реконструкция, расширение, модернизация, строительство и капитальный ремонт объектов коммунального комплекса"</t>
  </si>
  <si>
    <t>основное мероприятие "Субсидии на возмещение недополученных доходов организациям осуществляющим вывоз жидких бытовых отходов"</t>
  </si>
  <si>
    <t>основное мероприятие "Предоставление 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ценам"</t>
  </si>
  <si>
    <t>подпрограмма "Энергосбережение  и повышение  энергетической эффективности и энергобезопасности муниципального образования городской округ город Мегион"</t>
  </si>
  <si>
    <t>основное мероприятие "Энергосбережение в бюджетной сфере"</t>
  </si>
  <si>
    <t>подпрограмма "Капитальный ремонт, реконструкция и ремонт  муниципального жилого фонда городского округа город Мегион"</t>
  </si>
  <si>
    <t>основное мероприятие "Капитальный ремонт, реконструкция и ремонт  муниципального жилого фонда"</t>
  </si>
  <si>
    <t>подпрограмма "Содействие проведению капитального ремонта многоквартирных домов на территории городского округа город Мегион"</t>
  </si>
  <si>
    <t>основное мероприятие "Муниципальная поддержка проведения капитального ремонта общего имущества в многоквартирных домах, расположенных на территории городского округа город Мегион"</t>
  </si>
  <si>
    <t>основное мероприятие "Повышение условий доступности приоритетных объектов в приоритетных сферах жизнедеятельности и других маломобильных групп населения"</t>
  </si>
  <si>
    <t>подпрограмма "Профилактика правонарушений"</t>
  </si>
  <si>
    <t>основное мероприятие "Создание условий для деятельности народных дружин"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</si>
  <si>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</si>
  <si>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основное мероприятие "Обеспечение функционирования и развития систем видеонаблюдения в сфере общественного порядка"</t>
  </si>
  <si>
    <t>основное мероприятие "Правовое просвещение и информирование в сфере профилактики правонарушений"</t>
  </si>
  <si>
    <t>подпрограмма "Профилактика незаконного оборота и потребления наркотических средств и психотропных веществ"</t>
  </si>
  <si>
    <t>основное мероприятие "Развитие профилактической антинаркотической деятельности"</t>
  </si>
  <si>
    <t>подпрограмма " Укрепление межнационального и межконфессионального согласия, поддержка и развитие языков и культуры народов Российской Федерации, проживающих в городе Мегионе,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</si>
  <si>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основное мероприятие "Содействие этнокультурному развитию народов, формированию общероссийского гражданского самосознания, патриотизма и солидарности"</t>
  </si>
  <si>
    <t>основное мероприятие "Содействие развитию общественных инициатив, направленных на гармонизацию межэтнических отношений, укрепление позитивного этнического самосознания и обеспечение потребностей граждан, связанных с их этнической  принадлежностью"</t>
  </si>
  <si>
    <t>основное мероприятие " Содействие поддержке русского языка как государственного языка Российской Федерации и средства межнационального общения и языков народов России, проживающих в городе Мегионе"</t>
  </si>
  <si>
    <t>основное мероприятие " Реализация комплексной информационной кампании, направленной на укрепление общегражданской идентичности и межнационального ( межэтнического), межконфессионального и межкультурного взаимодействия"</t>
  </si>
  <si>
    <t>подпрограмма " Участие в профилактике экстремизма, а также в минимизации и (или) ликвидации последствий проявлений экстремизма"</t>
  </si>
  <si>
    <t>основное мероприятие "Профилактика экстремизма, минимизация условий для проявлений экстремизма на территории города Мегиона"</t>
  </si>
  <si>
    <t>подпрограмма "Участие в профилактике терроризма, а также в минимизации и (или) ликвидации последствий проявлений терроризма"</t>
  </si>
  <si>
    <t>основное мероприятие " Мероприятия по информационному противодействию идеологии терроризма"</t>
  </si>
  <si>
    <t>основное мероприятие " Обеспечение выполнения требований антитеррористической защищенности объектов массового пребывания людей"</t>
  </si>
  <si>
    <t>подпрограмма "Развитие системы дошкольного и общего образования"</t>
  </si>
  <si>
    <t>основное мероприятие "Обеспечение функций органов местного самоуправления (управление) и обеспечения деятельности департамента образования и молодежной политики администрации города"</t>
  </si>
  <si>
    <t>основное мероприятие "Развитие системы дошкольного и общего образования"</t>
  </si>
  <si>
    <t>основное мероприятие "Финансовое обеспечение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образования"</t>
  </si>
  <si>
    <t>основное мероприятие "Субсидии юридическим лицам (кроме некоммерческих организаций), индивидуальным предпринимателям, физическим лицам"</t>
  </si>
  <si>
    <t>основное мероприятие "Развитие системы, методического и информационного сопровождения традиционных, муниципальных и региональных мероприятий дошкольного и общего образования"</t>
  </si>
  <si>
    <t>основное мероприятие "Развитие и организационное обеспечение деятельности (оказание услуг в муниципальных организациях)"</t>
  </si>
  <si>
    <t>основное мероприятие "Дополнительное финансовое обеспечение мероприятий по организации питания в муниципальных образовательных организациях"</t>
  </si>
  <si>
    <t>подпрограмма "Обеспечение комплексной безопасности и комфортных условий муниципальных образовательных организаций городского округа город Мегион"</t>
  </si>
  <si>
    <t>основное мероприятие "Обеспечение комплексной безопасности образовательных организаций и организаций молодежной политики"</t>
  </si>
  <si>
    <t>основное мероприятие "Предоставление субсидий инвесторам на возмещения затрат на подготовку земельного участка, строительство и (или)  реконструкцию инженерных сетей и объектов инженерной инфраструктуры необходимых для строительства объектов образования"</t>
  </si>
  <si>
    <t>Региональный прект "Современная школа"</t>
  </si>
  <si>
    <t>подпрограмма "Развитие молодежного движения, организация отдыха, оздоровления, занятости детей, подростков и молодежи"</t>
  </si>
  <si>
    <t>основное мероприятие "Организация отдыха и оздоровления детей и молодежи"</t>
  </si>
  <si>
    <t>основное мероприятие  "Обеспечение развития молодежной политики и патриотического воспитания граждан"</t>
  </si>
  <si>
    <t>основное мероприятие "Организация мероприятий, творческой, добровольческой, трудовой, спортивной, гражданско-патриотической и профилактической направленности для детей и молодежи"</t>
  </si>
  <si>
    <t>подпрограмма "Создание условий для функционирования и обеспечения системы персонифицированного финансирования дополнительного образования детей"</t>
  </si>
  <si>
    <t>основное мероприятие "Финансирование сертификатов персонифицированного финансирования дополнительного образования детей"</t>
  </si>
  <si>
    <t>основное мероприятие "Снижение и ликвидация вредного воздействия отходов производства и потребления на окружающую среду  и здоровье населения"</t>
  </si>
  <si>
    <t>подпрограмма "Осуществление функций должностных лиц и органов администрации города в рамках собственных и переданных государственных полномочий"</t>
  </si>
  <si>
    <t>основное мероприятие "Обеспечение деятельности администрации города"</t>
  </si>
  <si>
    <t>основное мероприятие "Осуществление переданных государственных полномочий"</t>
  </si>
  <si>
    <t>подпрограмма "Повышение доступности и качества предоставляемых государственных и муниципальных услуг"</t>
  </si>
  <si>
    <t>основное мероприятие "Реализация общесистемных мер по повышению доступности и качества государственных и муниципальных услуг"</t>
  </si>
  <si>
    <t>подпрограмма "Обеспечение исполнения функций и полномочий органов местного самоуправления, совершенствование учета деятельности муниципальных учреждений"</t>
  </si>
  <si>
    <t>основное мероприятие "Обеспечение деятельности органов местного самоуправления"</t>
  </si>
  <si>
    <t>основное мероприятие "Реализация полномочий органов местного самоуправления в сфере строительства, реконструкции, ремонта, технического обслуживания объектов жилищного, промышленного, гражданского строительства, объектов коммунального, социально-культурного назначения, а так же реализация полномочий в сфере владения и пользования муниципальным имуществом"</t>
  </si>
  <si>
    <t>основное мероприятие "Обеспечение централизованного учета хозяйственной деятельности муниципальных учреждений"</t>
  </si>
  <si>
    <t>подпрограмма "Благоустройство дворовых территорий"</t>
  </si>
  <si>
    <t>Региональный проект "Формирование комфортной городской среды"</t>
  </si>
  <si>
    <t>подпрограмма "Благоустройство территорий общего пользования"</t>
  </si>
  <si>
    <t>основное мероприятие "Повышение качества и комфорта территорий общего пользования"</t>
  </si>
  <si>
    <t>основное мероприятие "Обеспечение деятельности  Думы города"</t>
  </si>
  <si>
    <t>основное мероприятие "Обеспечение деятельности контрольно-счетной палаты городского округа"</t>
  </si>
  <si>
    <t>основное мероприятие "Реализация иных полномочий органов местного самоуправления"</t>
  </si>
  <si>
    <t>основное мероприятие "Реализация норм, установленных Бюджетным кодексом Российской Федерации"</t>
  </si>
  <si>
    <t>основное мероприятие "Формирование резервного фонда администрации города"</t>
  </si>
  <si>
    <t>основное мероприятие "Обеспечение взаимодействия с политическими партиями, избирательными комиссиями, законодательными(представительными) органами государственной власти и местного самоуправления в сфере регионального развития и содействия развитию местного самоуправления в городском округе город Мегион, прогноза общественно-политической ситуации"</t>
  </si>
  <si>
    <t>основное мероприятие "Улучшение жилищных условий молодых семей"</t>
  </si>
  <si>
    <t>подпрограмма  "Управление муниципальным долгом"</t>
  </si>
  <si>
    <t>основное мероприятие "Совершенствование системы управления градостроительным развитием территории"</t>
  </si>
  <si>
    <t xml:space="preserve">(-) 1 614,9 тыс. рублей – уменьшен объем бюджетных ассигнований путем внутреннего перераспределения на организацию и проведение мероприятий в области информатики МБУ «МЦИКТ «Вектор»(средства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(+) 32,5 тыс. рублей - увеличен объем бюджетных ассигнований на сумму остатка средств резервного фонда Правительства Тюменской области ( приобретение компьютерной техники и оргтехники для муниципальных учреждений (расп. №1264-рп от 04.10.2019) (остатки 2019 года) (средства бюджета автономного округа).      </t>
  </si>
  <si>
    <t>(+) 15 000,0 тыс. рублей - увеличен объем бюджетных ассигнований на организацию отдыха и оздоровление детей жителей города Мегион и поселка Высокий в течение 2020 года на территории РФ (соглашение о благотворительной деятельности с ПАО "СН-МНГ" от 09.01.2020 №06).</t>
  </si>
  <si>
    <t>(-) 12 787,0 тыс.рублей-уменьшен объем бюджетных ассигнований на обеспечение деятельности МКУ "ЦБ" (средства местного бюджета)</t>
  </si>
  <si>
    <t xml:space="preserve">(+) 195,1 тыс. рублей – увеличен объем бюджетных ассигнований на реализацию мероприятий по обеспечению жильем молодых семей (из них: 186,0 тыс. рублей – средства бюджета автономного округа; 9,1 тыс. рублей – средства федерального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</si>
  <si>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(+) 300,0 тыс. рублей - увеличен объем бюджетных ассигнований на сумму остатка средств резервного фонда Правительства Тюменской области ( приобретение компьютерной техники и комплектующих, автомобильных шин и дисков МАУ ДО "ДЮСШ "Вымпел" (расп. №1766-рп от 24.12.2019) (остатки 2019 года)                                                                         </t>
  </si>
  <si>
    <t>(-) 12 688,5 тыс. рублей – уменьшен объем бюджетных ассигнований по мероприятию капитальный ремонт и ремонт автомобильных дорог и внутриквартальных проездов (средства местного бюджета);                                                                                            (+) 2 474,9 тыс. рублей – увеличен объем бюджетных ассигнований на погашение кредиторской задолженности за 2019 год по объекту автомобильная дорога по ул.Нефтяников от ул.Заречной до ул.Губкина г.Мегиона (средства местного бюджета)</t>
  </si>
  <si>
    <t>(-) 9 437,5 тыс.рублей - уменьшен объем бюджетных ассигнований по благоустройству дворовых территорий (из них: 4 893,4 тыс. рублей – средства бюджета автономного округа; 3 128,5 тыс. рублей – средства федерального бюджета; 1 415,6 тыс. рублей - средства местного бюджета)</t>
  </si>
  <si>
    <t>(+) 102,1 тыс. рублей - увеличен объем бюджетных ассигнований в целях разработки проектно-изыскательных работ на обустройство входной группы для беспрепятственного доступа маломобильных групп населения помещений МБУ «Централизованная библиотечная система»</t>
  </si>
  <si>
    <t>основное мероприятие "Финансовая поддержка социально ориентированных некоммерческих организаций"</t>
  </si>
  <si>
    <t xml:space="preserve">(+) 993,8 тыс. рублей -  увеличение бюджетных ассигнований путем перераспределения для оплаты кредиторской задолженности образовавшейся на 01.01.2020 год </t>
  </si>
  <si>
    <t xml:space="preserve">(+) 906,7 тыс. рублей -  увеличение бюджетных ассигнований путем перераспределения для оплаты кредиторской задолженности образовавшейся на 01.01.2020 год </t>
  </si>
  <si>
    <t>основное мероприятие "Развитие материально-технической базы образовательных организаций и учреждений молодежной политики"</t>
  </si>
  <si>
    <t xml:space="preserve">(+) 133,0 тыс.рублей - увеличен объем бюджетных ассигнований за счет средств резервного фонда Правительства ХМАО-Югры (оказание финансовой помощи на организацию и проведение V регионального фестиваля "Хатлые"). </t>
  </si>
  <si>
    <t>(+) 373,7 тыс.рублей - увеличен объем бюджетных ассигнований путем перераспределения плановых ассигнований в рамках субсидии на поддержку творческой деятельности и укрепление материально-технической базы муниципальнвх театров в населенных пунктах с численностью населения до 300 тысяч человек (100,8 тыс.рублей - средства федерального бюджета, 235,2 тыс.рублей - средства автономного округа, 37,7 тыс.рублей - средства местного бюджета);</t>
  </si>
  <si>
    <t>(-)348,4 тыс.рублей - уменьшен объем бюджетных ассигнований путем перераспределения плановых ассигнований в рамках субсидии на поддержку творческой деятельности и укрепление материально-технической базы муниципальнвх театров в населенных пунктах с численностью населения до 300 тысяч человек (-100,8 тыс.рублей - средства федерального бюджета, -235,2 тыс.рублей - средства автономного округа, - 12,4 тыс.рублей - средства местного бюджета);
(+)67,0 тыс.рублей - увеличен объем бюджетных ассигнований за счет средств резервного фонда Правительства ХМАО-Югры (оказание финансовой помощи на организацию и проведение V регионального фестиваля "Хатлые";                                                                                                            (-)102,1 тыс.рублей - уменьшен объем бюджетных ассигнований в целях разработки проектно-изыскательных работ на обустройство входной группы для беспрепятственного доступа маломобильных групп населения помещений МБУ «Централизованная библиотечная система».</t>
  </si>
  <si>
    <t>(+) 1 124,5 тыс. рублей - увеличение бюджетных ассигнований  в целях оплаты расходов, направленных на  оснащение объектов капитального строительства, реконструкции средствами обучения и воспитания, необходимыми для реализации образовательных программ, соответствующими современным условиям обучения общего образования, включая дошкольное ("Школа на 300 мест") (средства местного бюджета)</t>
  </si>
  <si>
    <t>(+) 9 499,8 тыс. рублей – увеличен объем бюджетных ассигнований на увеличение цены контракта по содержанию атомобильных дорог;                                                                                                                                                           (+) 14 600,0 тыс.рублей-увеличен объем бюджетных ассигнований на оплату кредиторской задолженности за 2019 год на содержание и текущий ремонт автодорог общего пользования (средства местного бюджета)</t>
  </si>
  <si>
    <t>(+) 6000,0 тыс.рублей-увеличен объем бюджетных ассигнований на проведение муниципальных выборов (средства местного бюджета)</t>
  </si>
  <si>
    <t>(+) 147,0 тыс.рублей увеличен объем бюджетных ассигнований на оплату кредиторской задолженности 2019 года по аренде автотраспорта для Думы города (средства местного бюджета)</t>
  </si>
  <si>
    <t>(+) 373,7 тыс.рублей - увеличен объем бюджетных ассигнований путем перераспределения плановых ассигнований в рамках субсидии на поддержку творческой деятельности и укрепление материально-технической базы муниципальнвх театров в населенных пунктах с численностью населения до 300 тысяч человек (100,8 тыс.рублей - средства федерального бюджета, 235,2 тыс.рублей - средства автономного округа, 37,7 тыс.рублей - средства местного бюджета)</t>
  </si>
  <si>
    <t>(+) 3000,0 тыс.рублей - увеличен объем бюджетных ассигнований МАУ "ИА "Мегионские новости"(на печать газеты - 650,0 тыс.руб, заработную плату 3 шт.ед. (выпускающего редактора, корреспондента, видеоредактора) творческой группы - 2 258,0 тыс.руб., обслуживание сайта  - 92,0 тыс.рублей)</t>
  </si>
  <si>
    <t>(-) 117,3 тыс. рублей - уменьшен объем бюджетных ассигнований в целях осуществления выплат возмещений за изымаемые жилые помещения собственникам, которые являются единственными проживающими в многоквартирных домах (средства местного бюджета);                                                                                                                                          (+) 3 833,8 тыс.рублей- увеличен объем бюджетных ассигнований на оплату взносов по капитальному ремонту имущества, находящегося в муниципальной собственности (средства местного бюджета)</t>
  </si>
  <si>
    <t>(+) 24,5 тыс. рублей – увеличен объем бюджетных ассигнований на погашение кредиторской задолженности за 2019 год на строительство, ремонт площадок, установка нового игрового оборудования на детских площадках (средства местного бюджета);                                              (-) 170,0 тыс.рублей-уменьшен объем бюджетных ассигнований в целях оплаты кредиторской задолженности за 2019 год (Благоустройство мемориала "Вечный огонь "Звездочка" в пгт.Высокий) (средства местного бюджета)</t>
  </si>
  <si>
    <t>(-)25,3 тыс.рублей  - уменьшен объем бюджетных ассигнований  в целях обеспечения доли софинансирования субсидии на поддержку творческой деятельности муниципальных театров в городах с численностью населения до 300 тысяч жителей из бюджета городского округа город Мегион;                                                                                                                                                                             (+)1300,0 -увеличен объем бюджетных ассигнований для оплаты кредиторской задолженности за 2019 год муниципальных учреждений культуры.</t>
  </si>
  <si>
    <t>(+) 3 251,9 тыс.рублей-увеличен объем бюджетных ассигнований на оплату кредиторской задолженности за 2019 год по ремонту муниципального имущества (средства местного бюджета)</t>
  </si>
  <si>
    <t xml:space="preserve">(+) 230 215,8 тыс. рублей – увеличен объем бюджетных ассигнований на обеспечение устойчивого сокращения непригодного для проживания жилищного фонда (переселение граждан из аварийного жилищного фонда)(из них: 70 282,1 тыс. рублей - средства Фонда содействию реформированию ЖКХ; 159 933,7 тыс. рублей - средства бюджета автономного округа):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6 947,1 тыс. рублей - увеличен объем бюджетных ассигнований в целях обеспечения доли софинансирования по обеспечению устойчивого сокращения непригодного для проживания жилищного фонда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389,6 тыс. рублей -увеличен объем бюджетных ассигнований в целях обеспечения доли софинансирования  по обеспечению устойчивого сокращения непригодного для проживания жилищного фонда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3 631,5 тыс. рублей - уменьшен объем бюджетных ассигнований по обеспечению устойчивого сокращения непригодного для проживания жилищного фонда (средства бюджета автономного округа);                                                                                                                                       </t>
  </si>
  <si>
    <t>(+) 9 499,8 тыс. рублей – увеличен объем бюджетных ассигнований на увеличение цены контракта по содержанию атомобильных дорог;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14 600,0 тыс.рублей-увеличен объем бюджетных ассигнований на оплату кредиторской задолженности за 2019 год на содержание и текущий ремонт автодорог общего пользования (средства местного бюджета)</t>
  </si>
  <si>
    <t>(+) 24,5 тыс. рублей – увеличен объем бюджетных ассигнований на погашение кредиторской задолженности за 2019 год на строительство, ремонт площадок, установка нового игрового оборудования на детских площадках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(-) 170,0 тыс.рублей-уменьшен объем бюджетных ассигнований в целях оплаты кредиторской задолженности за 2019 год (Благоустройство мемориала "Вечный огонь "Звездочка" в пгт.Высокий) (средства местного бюджета)</t>
  </si>
  <si>
    <t>(+) 9 437,5 тыс.рублей - увеличен объем бюджетных ассигнований на благоустройство мест общего пользования (парки, скверы) (из них: 4 893,4 тыс. рублей – средства бюджета автономного округа; 3 128,5 тыс. рублей – средства федерального бюджета; 1 415,6 тыс. рублей - средства местного бюджета);                                                                                                                                 (-) 0,1 тыс. рублей – уменьшен объем бюджетных ассигнований на благоустройство объекта "Аллея трудовой славы в г.Мегионе" (средства бюджета автономного округа).</t>
  </si>
  <si>
    <t>(-) 117,3 тыс. рублей - уменьшен объем бюджетных ассигнований в целях осуществления выплат возмещений за изымаемые жилые помещения собственникам, которые являются единственными проживающими в многоквартирных домах (средства местного бюджета);                                                                                                                                          (+) 3 833,8 тыс.рублей- увеличен объем бюджетных ассигнований на оплату взносов по капитальному ремонту имущества, находящегося в муниципальной собственности (средства местного бюджета);                                                                                                                                                                                                    (+) 3 251,9 тыс.рублей-увеличен объем бюджетных ассигнований на оплату кредиторской задолженности за 2019 год по ремонту муниципального имущества (средства местного бюджета)</t>
  </si>
  <si>
    <t>(+) 3 992,5 тыс. рублей - увеличен объем бюджетных ассигнований на строительство объекта "Аллея трудовой Славы" (средства бюджета автономного округа наказы избирателей);                                                                                                                                                                                                                                                  (+) 170,0 тыс.рублей-увеличен объем бюджетных ассигнований на оплату кредиторской задолженности за 2019 год  (Благоустройство мемориала "Вечный огонь "Звездочка" в пгт.Высокий)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(+) 9 437,5 тыс.рублей - увеличен объем бюджетных ассигнований на благоустройство мест общего пользования (парки, скверы) (из них: 4 893,4 тыс. рублей – средства бюджета автономного округа; 3 128,5 тыс. рублей – средства федерального бюджета; 1 415,6 тыс. рублей - 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0,1 тыс. рублей – уменьшен объем бюджетных ассигнований на благоустройство объекта "Аллея трудовой славы в г.Мегионе" (средства бюджета автономного округа)</t>
  </si>
  <si>
    <t>(+) 3992,5 тыс. рублей - увеличен объем бюджетных ассигнований на строительство объекта "Аллея трудовой Славы" (средства бюджета автономного округа наказы избирателей);                                                                                 (+) 170,0 тыс.рублей-увеличен объем бюджетных ассигнований на оплату кредиторской задолженности за 2019 год  (Благоустройство мемориала "Вечный огонь "Звездочка" в пгт.Высокий) (средства местного бюджета)</t>
  </si>
  <si>
    <t>контрольные</t>
  </si>
  <si>
    <t>(+) 32,5 тыс. рублей - увеличен объем бюджетных ассигнований на сумму остатка средств резервного фонда Правительства Тюменской области ( приобретение компьютерной техники и оргтехники для муниципальных учреждений МБУ «МЦИКТ «Вектор» (расп. №1264-рп от 04.10.2019) (остатки 2019 года) (средства бюджета автономного округа);                                                                                                            (+) 275,5 тыс. рублей - увеличен объем бюджетных ассигнований для проведения мероприятий по защите информации органов местного самоуправления (средства местного бюджета).</t>
  </si>
  <si>
    <t xml:space="preserve">(+) 1 614,9 тыс. рублей – увеличен объем бюджетных ассигнований путем внутреннего перераспределения на организацию и проведение мероприятий в области информатики (средства местного бюджета);                                                                                      (+) 275,5 тыс рубле - увеличен объем бюджетных ассигнований для проведения мероприятий по защите информации органов местного самоуправления (средства местного бюджета).  </t>
  </si>
  <si>
    <t>(+) 38,0 тыс.рублей - увеличен объем бюджетных ассигнований для оплаты кредиторской задолженности (средства местного бюджета).</t>
  </si>
  <si>
    <t>(+) 15 000,0 тыс. рублей - увеличен объем бюджетных ассигнований на организацию отдыха и оздоровление детей жителей города Мегион и поселка Высокий в течение 2020 года на территории РФ (соглашение о благотворительной деятельности с ПАО "СН-МНГ" от 09.01.2020 №06);                                                                                         (+) 38,0 тыс.рублей - увеличен объем бюджетных ассигнований для оплаты кредиторской задолженности (средства местного бюджета).</t>
  </si>
  <si>
    <t>(+) 765.9 тыс. рублей - увеличен объем бюджетных ассигнований для оплаты кредиторской задолженности (средства местного бюджета).</t>
  </si>
  <si>
    <t>(-)25,3 тыс.рублей  - уменьшен объем бюджетных ассигнований  в целях обеспечения доли софинансирования субсидии на поддержку творческой деятельности муниципальных театров в городах с численностью населения до 300 тысяч жителей из бюджета городского округа город Мегион (средства местного бюджета);                                                                                           (+)1300,0 -увеличен объем бюджетных ассигнований для оплаты кредиторской задолженности за 2019 год муниципальных учреждений культуры (средства местного бюджета).</t>
  </si>
  <si>
    <t>(+) 365,0 тыс. рублей -  увеличен объем целевых межбюджетных трансфертов на финансирование наказов избирателей депутатам Думы Ханты-Мансийского автономного округа - Югры (средства бюджета автономного округа)                                                                                                                             (-) 2 263,1 тыс. рублей - уменьшение бюджетных ассигнований путем перераспределения для оплаты кредиторской задолженности (средства местного бюджета);                                                                    (+) 5 662,0 тыс. рублей - увеличен объем бюджетных ассигнований для оплаты кредиторской задолженности по муниципальным учреждениям (средства местного бюджета);                                             (-) 42,5 тыс. рублей - уменьшен объем бюджетных ассигнований путем перераспределения для  заключения контракта по информационной безопасности (средства местного бюджета).</t>
  </si>
  <si>
    <t xml:space="preserve">(+) 362,6 тыс. рублей - увеличение бюджетных ассигнований путем перераспределения для оплаты кредиторской задолженности по состоянию на 01.01.2020 по мероприятиям, направленным на антитеррористическую защищенность объектов в сфере образования проведенное в 2019 году (средства местного бюджета); (+) 42,5 тыс. рублей - увеличен объем бюджетных ассигнований путем перераспределения для залючения контракта по информационной безовасности (средства местного бюджета).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</si>
  <si>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(+) 5 500,0 тыс.рублей-увеличен объем бюджетных ассигнований на оплату услуг по организации пассажирских перевозок (средства местного бюджета)</t>
  </si>
  <si>
    <t xml:space="preserve">(-) 12 688,5 тыс. рублей – уменьшен объем бюджетных ассигнований по мероприятию капитальный ремонт и ремонт автомобильных дорог и внутриквартальных проездов (средства местного бюджета);                                                                                                                                                                  (+) 2 474,9 тыс. рублей – увеличен объем бюджетных ассигнований на погашение кредиторской задолженности за 2019 год по объекту автомобильная дорога по ул.Нефтяников от ул.Заречной до ул.Губкина г.Мегиона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(+) 5 500,0 тыс.рублей-увеличен объем бюджетных ассигнований на оплату услуг по организации пассажирских перевозок (средства местного бюджета)                                                            </t>
  </si>
  <si>
    <t>(+) 300,0 тыс.рублей- увеличен объем бюджетных ассигнований на оплату административных штрафов МКУ "КС" (средства местного бюджета)</t>
  </si>
  <si>
    <t>(-) 12 787,0 тыс.рублей-уменьшен объем бюджетных ассигнований на обеспечение деятельности МКУ "ЦБ" (средства местного бюджета);                                                                               (+) 300,0 тыс.рублей- увеличен объем бюджетных ассигнований на оплату административных штрафов МКУ "КС" (средства местного бюджета)</t>
  </si>
  <si>
    <t>(-) 7 402,6 тыс. рублей – уменьшен объем бюджетных ассигнований по мероприятию по переселению граждан из не предназначенных для проживания строений, созданных в период промышленного освоения Сибири и Дальнего Востока (из них: 5 181,8 тыс. рублей – средства бюджета автономного округа; 2 220,8 тыс. рублей – средства федерального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389,6 тыс. рублей - уменьшен объем бюджетных ассигнований в целях обеспечения доли софинансирования к средствам окружного бюджета по обеспечению устойчивого сокращения непригодного для проживания жилищного фонда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2 195,3 тыс.рублей- увеличен объем бюджетных ассигнований (средства местного бюджета-доля софинансирования)</t>
  </si>
  <si>
    <t>(-) 7 402,6 тыс. рублей – уменьшен объем бюджетных ассигнований по мероприятию по переселению граждан из не предназначенных для проживания строений, созданных в период промышленного освоения Сибири и Дальнего Востока (из них: 5 181,8 тыс. рублей – средства бюджета автономного округа; 2 220,8 тыс. рублей – средства федерального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389,6 тыс. рублей - уменьшен объем бюджетных ассигнований в целях обеспечения доли софинансирования к средствам окружного бюджета по обеспечению устойчивого сокращения непригодного для проживания жилищного фонда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29 166,1 тыс. рублей - увеличен объем бюджетных ассигнований  по реализации полномочий в области жилищных отношений (Субсидии на ликвидацию и расселение приспособленных для проживания строений)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2 195,3 тыс.рублей- увеличен объем бюджетных ассигнований (средства местного бюджета-доля софинансирования)</t>
  </si>
  <si>
    <t>(+)200,0 тыс.рублей - увеличен объем целевых  межбюджетных ассигнований за счет средств резервного фонда Правительства ХМАО-Югры (оказание финансовой помощи на организацию и проведение V регионального фестиваля "Хатлые") (средства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(-)348,4 тыс.рублей - уменьшен объем бюджетных ассигнований путем перераспределения плановых ассигнований в рамках субсидии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(-100,8 тыс.рублей - средства федерального бюджета, -235,2 тыс.рублей - средства автономного округа, - 12,4 тыс.рублей - 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(-)102,1 тыс.рублей - уменьшен объем бюджетных ассигнований в целях разработки проектно-изыскательных работ на обустройство входной группы для беспрепятственного доступа маломобильных групп населения помещений МБУ «Централизованная библиотечная система» (средства местного бюджета).</t>
  </si>
  <si>
    <t xml:space="preserve">(+) 300,0 тыс. рублей - увеличен объем бюджетных ассигнований на сумму остатка средств резервного фонда Правительства Тюменской области ( приобретение компьютерной техники и комплектующих, автомобильных шин и дисков МАУ ДО "ДЮСШ "Вымпел" (расп. №1766-рп от 24.12.2019) (остатки 2019 года);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 765,9 тыс. рублей - увеличен объем бюджетных ассигнований для оплаты кредиторской задолженности за 2019 год (средства местного бюджета).  </t>
  </si>
  <si>
    <t>(-) 95 928,7 тыс. рублей – уменьшен объем бюджетных ассигнований по реализации полномочий в области жилищных отношений (ликвидация и расселение приспособленных для проживания строений)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6 947,1 тыс. рублей - уменьшен объем бюджетных ассигнований в целях обеспечения доли софинансирования по обеспечению устойчивого сокращения непригодного для проживания жилищного фонда (средства местного бюджета);                                                                                                           (+)117,3 тыс. рублей - увеличен объем бюджетных ассигнований в целях осуществления выплат возмещений за изымаемые жилые помещения собственникам, которые являются единственными проживающими в многоквартирных домах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10 000,0 тыс.рублей-увеличен объем бюджетных ассигнований на приобретение жилых помещений в целях исполнения решений суда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25 534,6 тыс. рублей - уменьшен объем бюджетных ассигнований  по реализации полномочий в области жилищных отношений  (Субсидии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2 195,3 тыс.рублей- уменьшен объем бюджетных ассигнований (перераспределено на подпрограмму "Адресная программа  по ликвидации и расселению строений, приспособленных для проживания, расположенных на территории городского округа город Мегион" (средства местного бюджета-доля софинансирования)</t>
  </si>
  <si>
    <t xml:space="preserve">(+) 365,0 тыс. рублей -  увеличен объем целевых межбюджетных трансфертов на финансирование наказов избирателей депутатам Думы Ханты-Мансийского автономного округа - Югры (средства бюджета автономного округа)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362,6 тыс. рублей - уменьшен бюджетных ассигнований путем перераспределения для оплаты кредиторской задолженности по состоянию на 01.01.2020 по мероприятиям, направленным на антитеррористическую защищенность объектов в сфере образования проведенное в 2019 году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5662,0 тыс. рублей - увеличен объем бюджетных ассигнований для погашения кредиторской задолженности по муниципальным учреждениям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42,5 тыс. рублей - уменьшен объем бюджетных ассигнований для заключения контракта по информационной безопасности (средства местного бюджета).        </t>
  </si>
  <si>
    <t>(+) 362,6 тыс. рублей - увеличен бюджетных ассигнований путем перераспределения для оплаты кредиторской задолженности по состоянию на 01.01.2020 по мероприятиям, направленным на антитеррористическую защищенность объектов в сфере образования проведенное в 2019 году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1124,5 тыс.рублей - увеличен бюджетных ассигнований в целях обеспечения доли софинансирования по оснащению объекта капитального строительства средствами обучения и воспитания, необходимыми для реализации образовательных программ, соответствующими современными условиями обучения общего образования, включая дошкольное "Школа на 300учащихся п.г.т.Высокий"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42,5 тыс. рублей -увеличен объем бюджетных ассигнований путем перераспределения для заключения контракта по информационной безопасности (средства местного бюджета).</t>
  </si>
  <si>
    <t>(+) 147,0 тыс.рублей - увеличен объем бюджетных ассигнований на оплату кредиторской задолженности 2019 года по аренде автотраспорта для Думы города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6000,0 тыс.рублей-увеличен объем бюджетных ассигнований на проведение муниципальных выборов (средства местного бюджета)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</si>
</sst>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;[Red]\-#,##0.00;0.00"/>
    <numFmt numFmtId="165" formatCode="000"/>
    <numFmt numFmtId="166" formatCode="00\.0\.0000"/>
    <numFmt numFmtId="167" formatCode="0000000000"/>
    <numFmt numFmtId="168" formatCode="00.0.00.00000"/>
    <numFmt numFmtId="169" formatCode="#,##0.0;[Red]\-#,##0.0;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5" fillId="0" borderId="0"/>
  </cellStyleXfs>
  <cellXfs count="165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1" xfId="1" applyBorder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2" xfId="1" applyBorder="1" applyProtection="1">
      <protection hidden="1"/>
    </xf>
    <xf numFmtId="0" fontId="1" fillId="0" borderId="3" xfId="1" applyNumberFormat="1" applyFont="1" applyFill="1" applyBorder="1" applyAlignment="1" applyProtection="1">
      <protection hidden="1"/>
    </xf>
    <xf numFmtId="40" fontId="2" fillId="0" borderId="4" xfId="1" applyNumberFormat="1" applyFont="1" applyFill="1" applyBorder="1" applyAlignment="1" applyProtection="1">
      <alignment vertical="center"/>
      <protection hidden="1"/>
    </xf>
    <xf numFmtId="0" fontId="1" fillId="0" borderId="7" xfId="1" applyNumberFormat="1" applyFont="1" applyFill="1" applyBorder="1" applyAlignment="1" applyProtection="1">
      <protection hidden="1"/>
    </xf>
    <xf numFmtId="0" fontId="1" fillId="0" borderId="3" xfId="1" applyBorder="1" applyProtection="1">
      <protection hidden="1"/>
    </xf>
    <xf numFmtId="164" fontId="4" fillId="0" borderId="9" xfId="1" applyNumberFormat="1" applyFont="1" applyFill="1" applyBorder="1" applyAlignment="1" applyProtection="1">
      <alignment vertical="center"/>
      <protection hidden="1"/>
    </xf>
    <xf numFmtId="164" fontId="4" fillId="0" borderId="10" xfId="1" applyNumberFormat="1" applyFont="1" applyFill="1" applyBorder="1" applyAlignment="1" applyProtection="1">
      <alignment vertical="center"/>
      <protection hidden="1"/>
    </xf>
    <xf numFmtId="165" fontId="4" fillId="0" borderId="9" xfId="1" applyNumberFormat="1" applyFont="1" applyFill="1" applyBorder="1" applyAlignment="1" applyProtection="1">
      <alignment horizontal="center" vertical="center"/>
      <protection hidden="1"/>
    </xf>
    <xf numFmtId="168" fontId="4" fillId="7" borderId="12" xfId="1" applyNumberFormat="1" applyFont="1" applyFill="1" applyBorder="1" applyAlignment="1" applyProtection="1">
      <alignment wrapText="1"/>
      <protection hidden="1"/>
    </xf>
    <xf numFmtId="0" fontId="4" fillId="0" borderId="17" xfId="1" applyNumberFormat="1" applyFont="1" applyFill="1" applyBorder="1" applyAlignment="1" applyProtection="1">
      <alignment horizontal="center" vertical="center"/>
      <protection hidden="1"/>
    </xf>
    <xf numFmtId="0" fontId="4" fillId="2" borderId="18" xfId="1" applyNumberFormat="1" applyFont="1" applyFill="1" applyBorder="1" applyAlignment="1" applyProtection="1">
      <alignment horizontal="center" vertical="center"/>
      <protection hidden="1"/>
    </xf>
    <xf numFmtId="0" fontId="4" fillId="8" borderId="17" xfId="1" applyNumberFormat="1" applyFont="1" applyFill="1" applyBorder="1" applyAlignment="1" applyProtection="1">
      <alignment horizontal="center" vertical="center"/>
      <protection hidden="1"/>
    </xf>
    <xf numFmtId="0" fontId="4" fillId="5" borderId="18" xfId="1" applyNumberFormat="1" applyFont="1" applyFill="1" applyBorder="1" applyAlignment="1" applyProtection="1">
      <alignment horizontal="center" vertical="center"/>
      <protection hidden="1"/>
    </xf>
    <xf numFmtId="0" fontId="4" fillId="4" borderId="18" xfId="1" applyNumberFormat="1" applyFont="1" applyFill="1" applyBorder="1" applyAlignment="1" applyProtection="1">
      <alignment horizontal="center" vertical="center"/>
      <protection hidden="1"/>
    </xf>
    <xf numFmtId="0" fontId="4" fillId="7" borderId="17" xfId="1" applyNumberFormat="1" applyFont="1" applyFill="1" applyBorder="1" applyAlignment="1" applyProtection="1">
      <alignment horizontal="center" vertical="center"/>
      <protection hidden="1"/>
    </xf>
    <xf numFmtId="0" fontId="4" fillId="7" borderId="18" xfId="1" applyNumberFormat="1" applyFont="1" applyFill="1" applyBorder="1" applyAlignment="1" applyProtection="1">
      <alignment horizontal="center" vertical="center"/>
      <protection hidden="1"/>
    </xf>
    <xf numFmtId="0" fontId="4" fillId="0" borderId="18" xfId="1" applyNumberFormat="1" applyFont="1" applyFill="1" applyBorder="1" applyAlignment="1" applyProtection="1">
      <alignment horizontal="center" vertical="center"/>
      <protection hidden="1"/>
    </xf>
    <xf numFmtId="0" fontId="4" fillId="5" borderId="19" xfId="1" applyNumberFormat="1" applyFont="1" applyFill="1" applyBorder="1" applyAlignment="1" applyProtection="1">
      <alignment horizontal="center" vertical="center"/>
      <protection hidden="1"/>
    </xf>
    <xf numFmtId="0" fontId="4" fillId="6" borderId="20" xfId="1" applyNumberFormat="1" applyFont="1" applyFill="1" applyBorder="1" applyAlignment="1" applyProtection="1">
      <alignment horizontal="center" vertical="center"/>
      <protection hidden="1"/>
    </xf>
    <xf numFmtId="0" fontId="4" fillId="7" borderId="21" xfId="1" applyNumberFormat="1" applyFont="1" applyFill="1" applyBorder="1" applyAlignment="1" applyProtection="1">
      <alignment horizontal="center" vertical="center"/>
      <protection hidden="1"/>
    </xf>
    <xf numFmtId="0" fontId="1" fillId="2" borderId="22" xfId="1" applyFont="1" applyFill="1" applyBorder="1" applyAlignment="1" applyProtection="1">
      <protection hidden="1"/>
    </xf>
    <xf numFmtId="0" fontId="1" fillId="3" borderId="24" xfId="1" applyFont="1" applyFill="1" applyBorder="1" applyAlignment="1" applyProtection="1">
      <protection hidden="1"/>
    </xf>
    <xf numFmtId="0" fontId="1" fillId="3" borderId="25" xfId="1" applyFont="1" applyFill="1" applyBorder="1" applyAlignment="1" applyProtection="1">
      <protection hidden="1"/>
    </xf>
    <xf numFmtId="0" fontId="1" fillId="0" borderId="0" xfId="1" applyBorder="1" applyProtection="1">
      <protection hidden="1"/>
    </xf>
    <xf numFmtId="0" fontId="1" fillId="2" borderId="17" xfId="1" applyFont="1" applyFill="1" applyBorder="1" applyAlignment="1" applyProtection="1">
      <protection hidden="1"/>
    </xf>
    <xf numFmtId="0" fontId="1" fillId="3" borderId="28" xfId="1" applyFont="1" applyFill="1" applyBorder="1" applyAlignment="1" applyProtection="1">
      <protection hidden="1"/>
    </xf>
    <xf numFmtId="0" fontId="1" fillId="3" borderId="29" xfId="1" applyFont="1" applyFill="1" applyBorder="1" applyAlignment="1" applyProtection="1">
      <protection hidden="1"/>
    </xf>
    <xf numFmtId="0" fontId="2" fillId="2" borderId="21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20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3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1" xfId="1" applyBorder="1" applyProtection="1"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0" fontId="1" fillId="0" borderId="0" xfId="1" applyAlignment="1" applyProtection="1">
      <alignment wrapText="1"/>
      <protection hidden="1"/>
    </xf>
    <xf numFmtId="0" fontId="8" fillId="0" borderId="0" xfId="2" applyFont="1" applyFill="1" applyAlignment="1">
      <alignment horizontal="right"/>
    </xf>
    <xf numFmtId="0" fontId="8" fillId="9" borderId="0" xfId="2" applyFont="1" applyFill="1" applyAlignment="1">
      <alignment horizontal="right"/>
    </xf>
    <xf numFmtId="0" fontId="1" fillId="0" borderId="0" xfId="1" applyFill="1" applyBorder="1" applyProtection="1">
      <protection hidden="1"/>
    </xf>
    <xf numFmtId="164" fontId="9" fillId="0" borderId="9" xfId="3" applyNumberFormat="1" applyFont="1" applyFill="1" applyBorder="1" applyAlignment="1" applyProtection="1">
      <alignment vertical="center"/>
      <protection hidden="1"/>
    </xf>
    <xf numFmtId="0" fontId="10" fillId="0" borderId="32" xfId="1" applyNumberFormat="1" applyFont="1" applyFill="1" applyBorder="1" applyAlignment="1" applyProtection="1">
      <protection hidden="1"/>
    </xf>
    <xf numFmtId="0" fontId="3" fillId="0" borderId="41" xfId="1" applyNumberFormat="1" applyFont="1" applyFill="1" applyBorder="1" applyAlignment="1" applyProtection="1">
      <protection hidden="1"/>
    </xf>
    <xf numFmtId="40" fontId="2" fillId="3" borderId="41" xfId="1" applyNumberFormat="1" applyFont="1" applyFill="1" applyBorder="1" applyAlignment="1" applyProtection="1">
      <alignment vertical="center"/>
      <protection hidden="1"/>
    </xf>
    <xf numFmtId="40" fontId="2" fillId="0" borderId="42" xfId="1" applyNumberFormat="1" applyFont="1" applyFill="1" applyBorder="1" applyAlignment="1" applyProtection="1">
      <alignment vertical="center"/>
      <protection hidden="1"/>
    </xf>
    <xf numFmtId="167" fontId="4" fillId="11" borderId="6" xfId="1" applyNumberFormat="1" applyFont="1" applyFill="1" applyBorder="1" applyAlignment="1" applyProtection="1">
      <alignment wrapText="1"/>
      <protection hidden="1"/>
    </xf>
    <xf numFmtId="0" fontId="4" fillId="11" borderId="9" xfId="1" applyNumberFormat="1" applyFont="1" applyFill="1" applyBorder="1" applyAlignment="1" applyProtection="1">
      <alignment horizontal="center" vertical="center" wrapText="1"/>
      <protection hidden="1"/>
    </xf>
    <xf numFmtId="0" fontId="4" fillId="11" borderId="10" xfId="1" applyNumberFormat="1" applyFont="1" applyFill="1" applyBorder="1" applyAlignment="1" applyProtection="1">
      <alignment horizontal="center" vertical="center" wrapText="1"/>
      <protection hidden="1"/>
    </xf>
    <xf numFmtId="166" fontId="4" fillId="11" borderId="6" xfId="1" applyNumberFormat="1" applyFont="1" applyFill="1" applyBorder="1" applyAlignment="1" applyProtection="1">
      <alignment horizontal="center" vertical="center" wrapText="1"/>
      <protection hidden="1"/>
    </xf>
    <xf numFmtId="165" fontId="4" fillId="11" borderId="9" xfId="1" applyNumberFormat="1" applyFont="1" applyFill="1" applyBorder="1" applyAlignment="1" applyProtection="1">
      <alignment horizontal="center" vertical="center"/>
      <protection hidden="1"/>
    </xf>
    <xf numFmtId="164" fontId="4" fillId="11" borderId="9" xfId="1" applyNumberFormat="1" applyFont="1" applyFill="1" applyBorder="1" applyAlignment="1" applyProtection="1">
      <alignment vertical="center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0" fontId="4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38" xfId="1" applyNumberFormat="1" applyFont="1" applyFill="1" applyBorder="1" applyAlignment="1" applyProtection="1">
      <alignment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7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38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5" xfId="1" applyNumberFormat="1" applyFont="1" applyFill="1" applyBorder="1" applyAlignment="1" applyProtection="1">
      <alignment horizontal="center" vertical="center"/>
      <protection hidden="1"/>
    </xf>
    <xf numFmtId="164" fontId="4" fillId="0" borderId="5" xfId="1" applyNumberFormat="1" applyFont="1" applyFill="1" applyBorder="1" applyAlignment="1" applyProtection="1">
      <alignment vertical="center"/>
      <protection hidden="1"/>
    </xf>
    <xf numFmtId="0" fontId="9" fillId="0" borderId="9" xfId="3" applyNumberFormat="1" applyFont="1" applyFill="1" applyBorder="1" applyAlignment="1" applyProtection="1">
      <alignment horizontal="center" vertical="center" wrapText="1"/>
      <protection hidden="1"/>
    </xf>
    <xf numFmtId="40" fontId="2" fillId="0" borderId="41" xfId="1" applyNumberFormat="1" applyFont="1" applyFill="1" applyBorder="1" applyAlignment="1" applyProtection="1">
      <alignment vertical="center"/>
      <protection hidden="1"/>
    </xf>
    <xf numFmtId="167" fontId="6" fillId="10" borderId="16" xfId="1" applyNumberFormat="1" applyFont="1" applyFill="1" applyBorder="1" applyAlignment="1" applyProtection="1">
      <alignment wrapText="1"/>
      <protection hidden="1"/>
    </xf>
    <xf numFmtId="0" fontId="6" fillId="10" borderId="14" xfId="1" applyNumberFormat="1" applyFont="1" applyFill="1" applyBorder="1" applyAlignment="1" applyProtection="1">
      <alignment horizontal="center" vertical="center" wrapText="1"/>
      <protection hidden="1"/>
    </xf>
    <xf numFmtId="0" fontId="6" fillId="10" borderId="15" xfId="1" applyNumberFormat="1" applyFont="1" applyFill="1" applyBorder="1" applyAlignment="1" applyProtection="1">
      <alignment horizontal="center" vertical="center" wrapText="1"/>
      <protection hidden="1"/>
    </xf>
    <xf numFmtId="166" fontId="6" fillId="10" borderId="16" xfId="1" applyNumberFormat="1" applyFont="1" applyFill="1" applyBorder="1" applyAlignment="1" applyProtection="1">
      <alignment horizontal="center" vertical="center" wrapText="1"/>
      <protection hidden="1"/>
    </xf>
    <xf numFmtId="165" fontId="6" fillId="10" borderId="14" xfId="1" applyNumberFormat="1" applyFont="1" applyFill="1" applyBorder="1" applyAlignment="1" applyProtection="1">
      <alignment horizontal="center" vertical="center"/>
      <protection hidden="1"/>
    </xf>
    <xf numFmtId="164" fontId="6" fillId="10" borderId="14" xfId="1" applyNumberFormat="1" applyFont="1" applyFill="1" applyBorder="1" applyAlignment="1" applyProtection="1">
      <alignment vertical="center"/>
      <protection hidden="1"/>
    </xf>
    <xf numFmtId="167" fontId="6" fillId="10" borderId="6" xfId="1" applyNumberFormat="1" applyFont="1" applyFill="1" applyBorder="1" applyAlignment="1" applyProtection="1">
      <alignment wrapText="1"/>
      <protection hidden="1"/>
    </xf>
    <xf numFmtId="0" fontId="6" fillId="10" borderId="9" xfId="1" applyNumberFormat="1" applyFont="1" applyFill="1" applyBorder="1" applyAlignment="1" applyProtection="1">
      <alignment horizontal="center" vertical="center" wrapText="1"/>
      <protection hidden="1"/>
    </xf>
    <xf numFmtId="0" fontId="6" fillId="10" borderId="10" xfId="1" applyNumberFormat="1" applyFont="1" applyFill="1" applyBorder="1" applyAlignment="1" applyProtection="1">
      <alignment horizontal="center" vertical="center" wrapText="1"/>
      <protection hidden="1"/>
    </xf>
    <xf numFmtId="166" fontId="6" fillId="10" borderId="6" xfId="1" applyNumberFormat="1" applyFont="1" applyFill="1" applyBorder="1" applyAlignment="1" applyProtection="1">
      <alignment horizontal="center" vertical="center" wrapText="1"/>
      <protection hidden="1"/>
    </xf>
    <xf numFmtId="165" fontId="6" fillId="10" borderId="9" xfId="1" applyNumberFormat="1" applyFont="1" applyFill="1" applyBorder="1" applyAlignment="1" applyProtection="1">
      <alignment horizontal="center" vertical="center"/>
      <protection hidden="1"/>
    </xf>
    <xf numFmtId="164" fontId="6" fillId="10" borderId="9" xfId="1" applyNumberFormat="1" applyFont="1" applyFill="1" applyBorder="1" applyAlignment="1" applyProtection="1">
      <alignment vertical="center"/>
      <protection hidden="1"/>
    </xf>
    <xf numFmtId="167" fontId="6" fillId="10" borderId="6" xfId="1" applyNumberFormat="1" applyFont="1" applyFill="1" applyBorder="1" applyAlignment="1" applyProtection="1">
      <alignment horizontal="left" wrapText="1"/>
      <protection hidden="1"/>
    </xf>
    <xf numFmtId="0" fontId="6" fillId="10" borderId="9" xfId="1" applyNumberFormat="1" applyFont="1" applyFill="1" applyBorder="1" applyAlignment="1" applyProtection="1">
      <alignment horizontal="left" vertical="center" wrapText="1"/>
      <protection hidden="1"/>
    </xf>
    <xf numFmtId="0" fontId="6" fillId="10" borderId="10" xfId="1" applyNumberFormat="1" applyFont="1" applyFill="1" applyBorder="1" applyAlignment="1" applyProtection="1">
      <alignment horizontal="left" vertical="center" wrapText="1"/>
      <protection hidden="1"/>
    </xf>
    <xf numFmtId="166" fontId="6" fillId="10" borderId="6" xfId="1" applyNumberFormat="1" applyFont="1" applyFill="1" applyBorder="1" applyAlignment="1" applyProtection="1">
      <alignment horizontal="left" vertical="center" wrapText="1"/>
      <protection hidden="1"/>
    </xf>
    <xf numFmtId="165" fontId="6" fillId="10" borderId="9" xfId="1" applyNumberFormat="1" applyFont="1" applyFill="1" applyBorder="1" applyAlignment="1" applyProtection="1">
      <alignment horizontal="left" vertical="center"/>
      <protection hidden="1"/>
    </xf>
    <xf numFmtId="164" fontId="6" fillId="10" borderId="9" xfId="1" applyNumberFormat="1" applyFont="1" applyFill="1" applyBorder="1" applyAlignment="1" applyProtection="1">
      <alignment horizontal="right" vertical="center"/>
      <protection hidden="1"/>
    </xf>
    <xf numFmtId="0" fontId="1" fillId="0" borderId="0" xfId="1" applyBorder="1"/>
    <xf numFmtId="164" fontId="6" fillId="10" borderId="13" xfId="1" applyNumberFormat="1" applyFont="1" applyFill="1" applyBorder="1" applyAlignment="1" applyProtection="1">
      <alignment horizontal="left" vertical="center" wrapText="1"/>
      <protection hidden="1"/>
    </xf>
    <xf numFmtId="164" fontId="4" fillId="11" borderId="8" xfId="1" applyNumberFormat="1" applyFont="1" applyFill="1" applyBorder="1" applyAlignment="1" applyProtection="1">
      <alignment horizontal="left" vertical="center" wrapText="1"/>
      <protection hidden="1"/>
    </xf>
    <xf numFmtId="164" fontId="4" fillId="0" borderId="8" xfId="1" applyNumberFormat="1" applyFont="1" applyFill="1" applyBorder="1" applyAlignment="1" applyProtection="1">
      <alignment horizontal="left" vertical="center" wrapText="1"/>
      <protection hidden="1"/>
    </xf>
    <xf numFmtId="164" fontId="6" fillId="10" borderId="8" xfId="1" applyNumberFormat="1" applyFont="1" applyFill="1" applyBorder="1" applyAlignment="1" applyProtection="1">
      <alignment horizontal="left" vertical="center" wrapText="1"/>
      <protection hidden="1"/>
    </xf>
    <xf numFmtId="164" fontId="4" fillId="0" borderId="39" xfId="1" applyNumberFormat="1" applyFont="1" applyFill="1" applyBorder="1" applyAlignment="1" applyProtection="1">
      <alignment horizontal="left" vertical="center" wrapText="1"/>
      <protection hidden="1"/>
    </xf>
    <xf numFmtId="168" fontId="4" fillId="6" borderId="12" xfId="1" applyNumberFormat="1" applyFont="1" applyFill="1" applyBorder="1" applyAlignment="1" applyProtection="1">
      <alignment horizontal="left" vertical="center" wrapText="1"/>
      <protection hidden="1"/>
    </xf>
    <xf numFmtId="168" fontId="9" fillId="6" borderId="11" xfId="1" applyNumberFormat="1" applyFont="1" applyFill="1" applyBorder="1" applyAlignment="1" applyProtection="1">
      <alignment horizontal="left" vertical="center" wrapText="1"/>
      <protection hidden="1"/>
    </xf>
    <xf numFmtId="40" fontId="2" fillId="0" borderId="41" xfId="1" applyNumberFormat="1" applyFont="1" applyFill="1" applyBorder="1" applyAlignment="1" applyProtection="1">
      <alignment horizontal="right" vertical="center"/>
      <protection hidden="1"/>
    </xf>
    <xf numFmtId="164" fontId="4" fillId="0" borderId="10" xfId="1" applyNumberFormat="1" applyFont="1" applyFill="1" applyBorder="1" applyAlignment="1" applyProtection="1">
      <alignment vertical="center"/>
      <protection hidden="1"/>
    </xf>
    <xf numFmtId="164" fontId="4" fillId="11" borderId="9" xfId="1" applyNumberFormat="1" applyFont="1" applyFill="1" applyBorder="1" applyAlignment="1" applyProtection="1">
      <alignment vertical="center"/>
      <protection hidden="1"/>
    </xf>
    <xf numFmtId="164" fontId="4" fillId="0" borderId="10" xfId="1" applyNumberFormat="1" applyFont="1" applyFill="1" applyBorder="1" applyAlignment="1" applyProtection="1">
      <alignment vertical="center"/>
      <protection hidden="1"/>
    </xf>
    <xf numFmtId="164" fontId="4" fillId="0" borderId="9" xfId="1" applyNumberFormat="1" applyFont="1" applyFill="1" applyBorder="1" applyAlignment="1" applyProtection="1">
      <alignment vertical="center"/>
      <protection hidden="1"/>
    </xf>
    <xf numFmtId="164" fontId="11" fillId="0" borderId="8" xfId="1" applyNumberFormat="1" applyFont="1" applyFill="1" applyBorder="1" applyAlignment="1" applyProtection="1">
      <alignment horizontal="left" vertical="center" wrapText="1"/>
      <protection hidden="1"/>
    </xf>
    <xf numFmtId="164" fontId="11" fillId="11" borderId="8" xfId="1" applyNumberFormat="1" applyFont="1" applyFill="1" applyBorder="1" applyAlignment="1" applyProtection="1">
      <alignment horizontal="left" vertical="center" wrapText="1"/>
      <protection hidden="1"/>
    </xf>
    <xf numFmtId="169" fontId="11" fillId="0" borderId="10" xfId="3" applyNumberFormat="1" applyFont="1" applyFill="1" applyBorder="1" applyAlignment="1" applyProtection="1">
      <alignment vertical="center" wrapText="1"/>
      <protection hidden="1"/>
    </xf>
    <xf numFmtId="0" fontId="12" fillId="0" borderId="0" xfId="0" applyFont="1" applyAlignment="1">
      <alignment vertical="center" wrapText="1"/>
    </xf>
    <xf numFmtId="164" fontId="4" fillId="12" borderId="9" xfId="1" applyNumberFormat="1" applyFont="1" applyFill="1" applyBorder="1" applyAlignment="1" applyProtection="1">
      <alignment vertical="center"/>
      <protection hidden="1"/>
    </xf>
    <xf numFmtId="164" fontId="11" fillId="12" borderId="8" xfId="1" applyNumberFormat="1" applyFont="1" applyFill="1" applyBorder="1" applyAlignment="1" applyProtection="1">
      <alignment horizontal="left" vertical="center" wrapText="1"/>
      <protection hidden="1"/>
    </xf>
    <xf numFmtId="164" fontId="4" fillId="11" borderId="9" xfId="1" applyNumberFormat="1" applyFont="1" applyFill="1" applyBorder="1" applyAlignment="1" applyProtection="1">
      <alignment vertical="center"/>
      <protection hidden="1"/>
    </xf>
    <xf numFmtId="169" fontId="11" fillId="11" borderId="10" xfId="3" applyNumberFormat="1" applyFont="1" applyFill="1" applyBorder="1" applyAlignment="1" applyProtection="1">
      <alignment vertical="center" wrapText="1"/>
      <protection hidden="1"/>
    </xf>
    <xf numFmtId="164" fontId="11" fillId="10" borderId="8" xfId="1" applyNumberFormat="1" applyFont="1" applyFill="1" applyBorder="1" applyAlignment="1" applyProtection="1">
      <alignment horizontal="left" vertical="center" wrapText="1"/>
      <protection hidden="1"/>
    </xf>
    <xf numFmtId="164" fontId="11" fillId="11" borderId="8" xfId="1" applyNumberFormat="1" applyFont="1" applyFill="1" applyBorder="1" applyAlignment="1" applyProtection="1">
      <alignment horizontal="left" vertical="top" wrapText="1"/>
      <protection hidden="1"/>
    </xf>
    <xf numFmtId="164" fontId="6" fillId="10" borderId="9" xfId="1" applyNumberFormat="1" applyFont="1" applyFill="1" applyBorder="1" applyAlignment="1" applyProtection="1">
      <alignment vertical="center"/>
      <protection hidden="1"/>
    </xf>
    <xf numFmtId="4" fontId="1" fillId="9" borderId="1" xfId="1" applyNumberFormat="1" applyFill="1" applyBorder="1" applyProtection="1">
      <protection hidden="1"/>
    </xf>
    <xf numFmtId="0" fontId="6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7" xfId="1" applyNumberFormat="1" applyFont="1" applyFill="1" applyBorder="1" applyAlignment="1" applyProtection="1">
      <alignment horizontal="center" vertical="center" wrapText="1"/>
      <protection hidden="1"/>
    </xf>
    <xf numFmtId="168" fontId="2" fillId="10" borderId="35" xfId="1" applyNumberFormat="1" applyFont="1" applyFill="1" applyBorder="1" applyAlignment="1" applyProtection="1">
      <alignment horizontal="left" vertical="center" wrapText="1"/>
      <protection hidden="1"/>
    </xf>
    <xf numFmtId="168" fontId="6" fillId="10" borderId="16" xfId="1" applyNumberFormat="1" applyFont="1" applyFill="1" applyBorder="1" applyAlignment="1" applyProtection="1">
      <alignment horizontal="left" vertical="center" wrapText="1"/>
      <protection hidden="1"/>
    </xf>
    <xf numFmtId="168" fontId="6" fillId="10" borderId="36" xfId="1" applyNumberFormat="1" applyFont="1" applyFill="1" applyBorder="1" applyAlignment="1" applyProtection="1">
      <alignment horizontal="left" vertical="center" wrapText="1"/>
      <protection hidden="1"/>
    </xf>
    <xf numFmtId="168" fontId="6" fillId="10" borderId="12" xfId="1" applyNumberFormat="1" applyFont="1" applyFill="1" applyBorder="1" applyAlignment="1" applyProtection="1">
      <alignment horizontal="left" vertical="center" wrapText="1"/>
      <protection hidden="1"/>
    </xf>
    <xf numFmtId="168" fontId="6" fillId="10" borderId="6" xfId="1" applyNumberFormat="1" applyFont="1" applyFill="1" applyBorder="1" applyAlignment="1" applyProtection="1">
      <alignment horizontal="left" vertical="center" wrapText="1"/>
      <protection hidden="1"/>
    </xf>
    <xf numFmtId="168" fontId="6" fillId="10" borderId="34" xfId="1" applyNumberFormat="1" applyFont="1" applyFill="1" applyBorder="1" applyAlignment="1" applyProtection="1">
      <alignment horizontal="left" vertical="center" wrapText="1"/>
      <protection hidden="1"/>
    </xf>
    <xf numFmtId="168" fontId="9" fillId="0" borderId="10" xfId="1" applyNumberFormat="1" applyFont="1" applyFill="1" applyBorder="1" applyAlignment="1" applyProtection="1">
      <alignment horizontal="left" vertical="center" wrapText="1"/>
      <protection hidden="1"/>
    </xf>
    <xf numFmtId="168" fontId="4" fillId="0" borderId="10" xfId="1" applyNumberFormat="1" applyFont="1" applyFill="1" applyBorder="1" applyAlignment="1" applyProtection="1">
      <alignment horizontal="left" vertical="center" wrapText="1"/>
      <protection hidden="1"/>
    </xf>
    <xf numFmtId="164" fontId="6" fillId="10" borderId="10" xfId="1" applyNumberFormat="1" applyFont="1" applyFill="1" applyBorder="1" applyAlignment="1" applyProtection="1">
      <alignment vertical="center"/>
      <protection hidden="1"/>
    </xf>
    <xf numFmtId="164" fontId="6" fillId="10" borderId="9" xfId="1" applyNumberFormat="1" applyFont="1" applyFill="1" applyBorder="1" applyAlignment="1" applyProtection="1">
      <alignment vertical="center"/>
      <protection hidden="1"/>
    </xf>
    <xf numFmtId="164" fontId="4" fillId="0" borderId="10" xfId="1" applyNumberFormat="1" applyFont="1" applyFill="1" applyBorder="1" applyAlignment="1" applyProtection="1">
      <alignment vertical="center"/>
      <protection hidden="1"/>
    </xf>
    <xf numFmtId="164" fontId="4" fillId="0" borderId="9" xfId="1" applyNumberFormat="1" applyFont="1" applyFill="1" applyBorder="1" applyAlignment="1" applyProtection="1">
      <alignment vertical="center"/>
      <protection hidden="1"/>
    </xf>
    <xf numFmtId="0" fontId="2" fillId="4" borderId="26" xfId="1" applyNumberFormat="1" applyFont="1" applyFill="1" applyBorder="1" applyAlignment="1" applyProtection="1">
      <alignment horizontal="center" vertical="center" wrapText="1"/>
      <protection hidden="1"/>
    </xf>
    <xf numFmtId="164" fontId="6" fillId="10" borderId="15" xfId="1" applyNumberFormat="1" applyFont="1" applyFill="1" applyBorder="1" applyAlignment="1" applyProtection="1">
      <alignment vertical="center"/>
      <protection hidden="1"/>
    </xf>
    <xf numFmtId="164" fontId="6" fillId="10" borderId="14" xfId="1" applyNumberFormat="1" applyFont="1" applyFill="1" applyBorder="1" applyAlignment="1" applyProtection="1">
      <alignment vertical="center"/>
      <protection hidden="1"/>
    </xf>
    <xf numFmtId="0" fontId="2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2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7" xfId="1" applyNumberFormat="1" applyFont="1" applyFill="1" applyBorder="1" applyAlignment="1" applyProtection="1">
      <alignment horizontal="center"/>
      <protection hidden="1"/>
    </xf>
    <xf numFmtId="0" fontId="10" fillId="0" borderId="33" xfId="1" applyNumberFormat="1" applyFont="1" applyFill="1" applyBorder="1" applyAlignment="1" applyProtection="1">
      <alignment horizontal="center"/>
      <protection hidden="1"/>
    </xf>
    <xf numFmtId="0" fontId="10" fillId="0" borderId="40" xfId="1" applyNumberFormat="1" applyFont="1" applyFill="1" applyBorder="1" applyAlignment="1" applyProtection="1">
      <alignment horizontal="center"/>
      <protection hidden="1"/>
    </xf>
    <xf numFmtId="168" fontId="9" fillId="11" borderId="11" xfId="1" applyNumberFormat="1" applyFont="1" applyFill="1" applyBorder="1" applyAlignment="1" applyProtection="1">
      <alignment horizontal="left" vertical="center" wrapText="1"/>
      <protection hidden="1"/>
    </xf>
    <xf numFmtId="168" fontId="4" fillId="11" borderId="10" xfId="1" applyNumberFormat="1" applyFont="1" applyFill="1" applyBorder="1" applyAlignment="1" applyProtection="1">
      <alignment horizontal="left" vertical="center" wrapText="1"/>
      <protection hidden="1"/>
    </xf>
    <xf numFmtId="164" fontId="4" fillId="11" borderId="10" xfId="1" applyNumberFormat="1" applyFont="1" applyFill="1" applyBorder="1" applyAlignment="1" applyProtection="1">
      <alignment vertical="center"/>
      <protection hidden="1"/>
    </xf>
    <xf numFmtId="164" fontId="4" fillId="11" borderId="9" xfId="1" applyNumberFormat="1" applyFont="1" applyFill="1" applyBorder="1" applyAlignment="1" applyProtection="1">
      <alignment vertical="center"/>
      <protection hidden="1"/>
    </xf>
    <xf numFmtId="168" fontId="9" fillId="11" borderId="10" xfId="1" applyNumberFormat="1" applyFont="1" applyFill="1" applyBorder="1" applyAlignment="1" applyProtection="1">
      <alignment horizontal="left" vertical="center" wrapText="1"/>
      <protection hidden="1"/>
    </xf>
    <xf numFmtId="168" fontId="9" fillId="0" borderId="37" xfId="1" applyNumberFormat="1" applyFont="1" applyFill="1" applyBorder="1" applyAlignment="1" applyProtection="1">
      <alignment horizontal="left" vertical="center" wrapText="1"/>
      <protection hidden="1"/>
    </xf>
    <xf numFmtId="168" fontId="4" fillId="0" borderId="37" xfId="1" applyNumberFormat="1" applyFont="1" applyFill="1" applyBorder="1" applyAlignment="1" applyProtection="1">
      <alignment horizontal="left" vertical="center" wrapText="1"/>
      <protection hidden="1"/>
    </xf>
    <xf numFmtId="164" fontId="4" fillId="0" borderId="37" xfId="1" applyNumberFormat="1" applyFont="1" applyFill="1" applyBorder="1" applyAlignment="1" applyProtection="1">
      <alignment vertical="center"/>
      <protection hidden="1"/>
    </xf>
    <xf numFmtId="164" fontId="4" fillId="0" borderId="5" xfId="1" applyNumberFormat="1" applyFont="1" applyFill="1" applyBorder="1" applyAlignment="1" applyProtection="1">
      <alignment vertical="center"/>
      <protection hidden="1"/>
    </xf>
    <xf numFmtId="168" fontId="6" fillId="10" borderId="11" xfId="1" applyNumberFormat="1" applyFont="1" applyFill="1" applyBorder="1" applyAlignment="1" applyProtection="1">
      <alignment horizontal="left" vertical="center" wrapText="1"/>
      <protection hidden="1"/>
    </xf>
    <xf numFmtId="168" fontId="6" fillId="10" borderId="10" xfId="1" applyNumberFormat="1" applyFont="1" applyFill="1" applyBorder="1" applyAlignment="1" applyProtection="1">
      <alignment horizontal="left" vertical="center" wrapText="1"/>
      <protection hidden="1"/>
    </xf>
    <xf numFmtId="164" fontId="6" fillId="10" borderId="10" xfId="1" applyNumberFormat="1" applyFont="1" applyFill="1" applyBorder="1" applyAlignment="1" applyProtection="1">
      <alignment horizontal="left" vertical="center"/>
      <protection hidden="1"/>
    </xf>
    <xf numFmtId="164" fontId="6" fillId="10" borderId="9" xfId="1" applyNumberFormat="1" applyFont="1" applyFill="1" applyBorder="1" applyAlignment="1" applyProtection="1">
      <alignment horizontal="left" vertical="center"/>
      <protection hidden="1"/>
    </xf>
    <xf numFmtId="168" fontId="9" fillId="0" borderId="10" xfId="3" applyNumberFormat="1" applyFont="1" applyFill="1" applyBorder="1" applyAlignment="1" applyProtection="1">
      <alignment horizontal="left" vertical="center" wrapText="1"/>
      <protection hidden="1"/>
    </xf>
    <xf numFmtId="168" fontId="9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9" fillId="0" borderId="6" xfId="1" applyNumberFormat="1" applyFont="1" applyFill="1" applyBorder="1" applyAlignment="1" applyProtection="1">
      <alignment horizontal="left" vertical="center" wrapText="1"/>
      <protection hidden="1"/>
    </xf>
    <xf numFmtId="168" fontId="9" fillId="0" borderId="34" xfId="1" applyNumberFormat="1" applyFont="1" applyFill="1" applyBorder="1" applyAlignment="1" applyProtection="1">
      <alignment horizontal="left" vertical="center" wrapText="1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showGridLines="0" tabSelected="1" topLeftCell="A162" workbookViewId="0">
      <selection activeCell="K188" sqref="K188"/>
    </sheetView>
  </sheetViews>
  <sheetFormatPr defaultColWidth="9.140625" defaultRowHeight="12.75" outlineLevelRow="2" x14ac:dyDescent="0.2"/>
  <cols>
    <col min="1" max="1" width="0.42578125" style="1" customWidth="1"/>
    <col min="2" max="2" width="2.7109375" style="1" hidden="1" customWidth="1"/>
    <col min="3" max="3" width="1.28515625" style="1" hidden="1" customWidth="1"/>
    <col min="4" max="6" width="2.7109375" style="1" customWidth="1"/>
    <col min="7" max="7" width="85.140625" style="1" customWidth="1"/>
    <col min="8" max="8" width="0" style="1" hidden="1" customWidth="1"/>
    <col min="9" max="9" width="6.140625" style="1" customWidth="1"/>
    <col min="10" max="11" width="4.85546875" style="1" customWidth="1"/>
    <col min="12" max="12" width="11.85546875" style="1" hidden="1" customWidth="1"/>
    <col min="13" max="13" width="0" style="1" hidden="1" customWidth="1"/>
    <col min="14" max="14" width="5.42578125" style="1" hidden="1" customWidth="1"/>
    <col min="15" max="18" width="0" style="1" hidden="1" customWidth="1"/>
    <col min="19" max="19" width="14.5703125" style="1" customWidth="1"/>
    <col min="20" max="21" width="0" style="1" hidden="1" customWidth="1"/>
    <col min="22" max="22" width="16" style="1" customWidth="1"/>
    <col min="23" max="23" width="13.42578125" style="1" customWidth="1"/>
    <col min="24" max="24" width="59.85546875" style="1" customWidth="1"/>
    <col min="25" max="25" width="1" style="1" customWidth="1"/>
    <col min="26" max="253" width="9.140625" style="1" customWidth="1"/>
    <col min="254" max="16384" width="9.140625" style="1"/>
  </cols>
  <sheetData>
    <row r="1" spans="1:25" ht="13.5" customHeight="1" x14ac:dyDescent="0.25">
      <c r="A1" s="2"/>
      <c r="B1" s="2"/>
      <c r="C1" s="2"/>
      <c r="D1" s="2"/>
      <c r="E1" s="2"/>
      <c r="F1" s="2"/>
      <c r="G1" s="3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40" t="s">
        <v>236</v>
      </c>
      <c r="Y1" s="2"/>
    </row>
    <row r="2" spans="1:25" ht="13.5" customHeight="1" x14ac:dyDescent="0.25">
      <c r="A2" s="2"/>
      <c r="B2" s="2"/>
      <c r="C2" s="2"/>
      <c r="D2" s="2"/>
      <c r="E2" s="2"/>
      <c r="F2" s="2"/>
      <c r="G2" s="3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9" t="s">
        <v>237</v>
      </c>
      <c r="Y2" s="2"/>
    </row>
    <row r="3" spans="1:25" ht="12.75" customHeight="1" thickBot="1" x14ac:dyDescent="0.25">
      <c r="A3" s="2"/>
      <c r="B3" s="41"/>
      <c r="C3" s="41" t="s">
        <v>229</v>
      </c>
      <c r="D3" s="29"/>
      <c r="E3" s="29"/>
      <c r="F3" s="29"/>
      <c r="G3" s="29"/>
      <c r="H3" s="36"/>
      <c r="I3" s="2"/>
      <c r="J3" s="2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2"/>
      <c r="Y3" s="2"/>
    </row>
    <row r="4" spans="1:25" ht="37.5" customHeight="1" thickBot="1" x14ac:dyDescent="0.25">
      <c r="A4" s="29"/>
      <c r="B4" s="127" t="s">
        <v>231</v>
      </c>
      <c r="C4" s="128"/>
      <c r="D4" s="128"/>
      <c r="E4" s="128"/>
      <c r="F4" s="128"/>
      <c r="G4" s="129"/>
      <c r="H4" s="126" t="s">
        <v>227</v>
      </c>
      <c r="I4" s="136" t="s">
        <v>232</v>
      </c>
      <c r="J4" s="137"/>
      <c r="K4" s="138"/>
      <c r="L4" s="122" t="s">
        <v>228</v>
      </c>
      <c r="M4" s="122" t="s">
        <v>227</v>
      </c>
      <c r="N4" s="125" t="s">
        <v>226</v>
      </c>
      <c r="O4" s="35" t="s">
        <v>225</v>
      </c>
      <c r="P4" s="34" t="s">
        <v>224</v>
      </c>
      <c r="Q4" s="34" t="s">
        <v>223</v>
      </c>
      <c r="R4" s="34" t="s">
        <v>222</v>
      </c>
      <c r="S4" s="138" t="s">
        <v>238</v>
      </c>
      <c r="T4" s="33" t="s">
        <v>221</v>
      </c>
      <c r="U4" s="33" t="s">
        <v>220</v>
      </c>
      <c r="V4" s="108" t="s">
        <v>233</v>
      </c>
      <c r="W4" s="108" t="s">
        <v>234</v>
      </c>
      <c r="X4" s="108" t="s">
        <v>235</v>
      </c>
      <c r="Y4" s="6"/>
    </row>
    <row r="5" spans="1:25" ht="11.25" customHeight="1" thickBot="1" x14ac:dyDescent="0.25">
      <c r="A5" s="29"/>
      <c r="B5" s="130"/>
      <c r="C5" s="131"/>
      <c r="D5" s="131"/>
      <c r="E5" s="131"/>
      <c r="F5" s="131"/>
      <c r="G5" s="132"/>
      <c r="H5" s="126"/>
      <c r="I5" s="139"/>
      <c r="J5" s="140"/>
      <c r="K5" s="141"/>
      <c r="L5" s="122"/>
      <c r="M5" s="122"/>
      <c r="N5" s="125"/>
      <c r="O5" s="32"/>
      <c r="P5" s="31"/>
      <c r="Q5" s="31"/>
      <c r="R5" s="31"/>
      <c r="S5" s="141"/>
      <c r="T5" s="30"/>
      <c r="U5" s="30"/>
      <c r="V5" s="109"/>
      <c r="W5" s="109"/>
      <c r="X5" s="109"/>
      <c r="Y5" s="6"/>
    </row>
    <row r="6" spans="1:25" ht="55.5" customHeight="1" thickBot="1" x14ac:dyDescent="0.25">
      <c r="A6" s="29"/>
      <c r="B6" s="133"/>
      <c r="C6" s="134"/>
      <c r="D6" s="134"/>
      <c r="E6" s="134"/>
      <c r="F6" s="134"/>
      <c r="G6" s="135"/>
      <c r="H6" s="126"/>
      <c r="I6" s="142"/>
      <c r="J6" s="143"/>
      <c r="K6" s="144"/>
      <c r="L6" s="122"/>
      <c r="M6" s="122"/>
      <c r="N6" s="125"/>
      <c r="O6" s="28"/>
      <c r="P6" s="27"/>
      <c r="Q6" s="27"/>
      <c r="R6" s="27"/>
      <c r="S6" s="144"/>
      <c r="T6" s="26"/>
      <c r="U6" s="26"/>
      <c r="V6" s="109"/>
      <c r="W6" s="109"/>
      <c r="X6" s="109"/>
      <c r="Y6" s="6"/>
    </row>
    <row r="7" spans="1:25" ht="12.75" hidden="1" customHeight="1" x14ac:dyDescent="0.2">
      <c r="A7" s="2"/>
      <c r="B7" s="25" t="s">
        <v>30</v>
      </c>
      <c r="C7" s="24"/>
      <c r="D7" s="23"/>
      <c r="E7" s="19" t="s">
        <v>24</v>
      </c>
      <c r="F7" s="22" t="s">
        <v>34</v>
      </c>
      <c r="G7" s="18" t="s">
        <v>52</v>
      </c>
      <c r="H7" s="18"/>
      <c r="I7" s="21"/>
      <c r="J7" s="20"/>
      <c r="K7" s="18"/>
      <c r="L7" s="19"/>
      <c r="M7" s="19"/>
      <c r="N7" s="18"/>
      <c r="O7" s="17" t="s">
        <v>106</v>
      </c>
      <c r="P7" s="17" t="s">
        <v>219</v>
      </c>
      <c r="Q7" s="17" t="s">
        <v>218</v>
      </c>
      <c r="R7" s="17" t="s">
        <v>217</v>
      </c>
      <c r="S7" s="16" t="s">
        <v>216</v>
      </c>
      <c r="T7" s="16" t="s">
        <v>151</v>
      </c>
      <c r="U7" s="16" t="s">
        <v>135</v>
      </c>
      <c r="V7" s="15"/>
      <c r="W7" s="15"/>
      <c r="X7" s="15"/>
      <c r="Y7" s="6"/>
    </row>
    <row r="8" spans="1:25" ht="21.75" customHeight="1" x14ac:dyDescent="0.2">
      <c r="A8" s="10"/>
      <c r="C8" s="110" t="s">
        <v>230</v>
      </c>
      <c r="D8" s="111"/>
      <c r="E8" s="111"/>
      <c r="F8" s="111"/>
      <c r="G8" s="112"/>
      <c r="H8" s="65" t="s">
        <v>215</v>
      </c>
      <c r="I8" s="66" t="s">
        <v>19</v>
      </c>
      <c r="J8" s="66" t="s">
        <v>6</v>
      </c>
      <c r="K8" s="66" t="s">
        <v>6</v>
      </c>
      <c r="L8" s="67" t="s">
        <v>6</v>
      </c>
      <c r="M8" s="68" t="s">
        <v>210</v>
      </c>
      <c r="N8" s="69" t="s">
        <v>6</v>
      </c>
      <c r="O8" s="123"/>
      <c r="P8" s="123"/>
      <c r="Q8" s="123"/>
      <c r="R8" s="124"/>
      <c r="S8" s="70">
        <f>S9+S11+S13</f>
        <v>38761.300000000003</v>
      </c>
      <c r="T8" s="123"/>
      <c r="U8" s="124"/>
      <c r="V8" s="70">
        <f>V9+V11+V13</f>
        <v>0</v>
      </c>
      <c r="W8" s="70">
        <f>W9+W11+W13</f>
        <v>38761.300000000003</v>
      </c>
      <c r="X8" s="84"/>
      <c r="Y8" s="6"/>
    </row>
    <row r="9" spans="1:25" ht="21.75" hidden="1" customHeight="1" x14ac:dyDescent="0.2">
      <c r="A9" s="10"/>
      <c r="B9" s="14"/>
      <c r="C9" s="148" t="s">
        <v>239</v>
      </c>
      <c r="D9" s="149"/>
      <c r="E9" s="149"/>
      <c r="F9" s="149"/>
      <c r="G9" s="149"/>
      <c r="H9" s="47" t="s">
        <v>214</v>
      </c>
      <c r="I9" s="48" t="s">
        <v>19</v>
      </c>
      <c r="J9" s="48" t="s">
        <v>30</v>
      </c>
      <c r="K9" s="48" t="s">
        <v>6</v>
      </c>
      <c r="L9" s="49" t="s">
        <v>6</v>
      </c>
      <c r="M9" s="50" t="s">
        <v>214</v>
      </c>
      <c r="N9" s="51" t="s">
        <v>6</v>
      </c>
      <c r="O9" s="150"/>
      <c r="P9" s="150"/>
      <c r="Q9" s="150"/>
      <c r="R9" s="151"/>
      <c r="S9" s="52">
        <f>SUM(S10)</f>
        <v>1500</v>
      </c>
      <c r="T9" s="150"/>
      <c r="U9" s="151"/>
      <c r="V9" s="52">
        <f>SUM(V10)</f>
        <v>0</v>
      </c>
      <c r="W9" s="52">
        <f>SUM(W10)</f>
        <v>1500</v>
      </c>
      <c r="X9" s="85"/>
      <c r="Y9" s="6"/>
    </row>
    <row r="10" spans="1:25" ht="12.75" hidden="1" customHeight="1" outlineLevel="1" x14ac:dyDescent="0.2">
      <c r="A10" s="10"/>
      <c r="B10" s="14"/>
      <c r="C10" s="89"/>
      <c r="D10" s="116" t="s">
        <v>265</v>
      </c>
      <c r="E10" s="117"/>
      <c r="F10" s="117"/>
      <c r="G10" s="117"/>
      <c r="H10" s="53" t="s">
        <v>214</v>
      </c>
      <c r="I10" s="54" t="s">
        <v>19</v>
      </c>
      <c r="J10" s="54" t="s">
        <v>30</v>
      </c>
      <c r="K10" s="54" t="s">
        <v>19</v>
      </c>
      <c r="L10" s="55" t="s">
        <v>6</v>
      </c>
      <c r="M10" s="56" t="s">
        <v>214</v>
      </c>
      <c r="N10" s="13" t="s">
        <v>6</v>
      </c>
      <c r="O10" s="120"/>
      <c r="P10" s="120"/>
      <c r="Q10" s="120"/>
      <c r="R10" s="121"/>
      <c r="S10" s="11">
        <v>1500</v>
      </c>
      <c r="T10" s="120"/>
      <c r="U10" s="121"/>
      <c r="V10" s="11"/>
      <c r="W10" s="11">
        <f>SUM(S10:V10)</f>
        <v>1500</v>
      </c>
      <c r="X10" s="86"/>
      <c r="Y10" s="6"/>
    </row>
    <row r="11" spans="1:25" ht="21.75" hidden="1" customHeight="1" collapsed="1" x14ac:dyDescent="0.2">
      <c r="A11" s="10"/>
      <c r="B11" s="14"/>
      <c r="C11" s="148" t="s">
        <v>240</v>
      </c>
      <c r="D11" s="149"/>
      <c r="E11" s="149"/>
      <c r="F11" s="149"/>
      <c r="G11" s="149"/>
      <c r="H11" s="47" t="s">
        <v>213</v>
      </c>
      <c r="I11" s="48" t="s">
        <v>19</v>
      </c>
      <c r="J11" s="48" t="s">
        <v>24</v>
      </c>
      <c r="K11" s="48" t="s">
        <v>6</v>
      </c>
      <c r="L11" s="49" t="s">
        <v>6</v>
      </c>
      <c r="M11" s="50" t="s">
        <v>213</v>
      </c>
      <c r="N11" s="51" t="s">
        <v>6</v>
      </c>
      <c r="O11" s="150"/>
      <c r="P11" s="150"/>
      <c r="Q11" s="150"/>
      <c r="R11" s="151"/>
      <c r="S11" s="52">
        <f>S12</f>
        <v>400</v>
      </c>
      <c r="T11" s="150"/>
      <c r="U11" s="151"/>
      <c r="V11" s="52">
        <f>V12</f>
        <v>0</v>
      </c>
      <c r="W11" s="52">
        <f>W12</f>
        <v>400</v>
      </c>
      <c r="X11" s="85"/>
      <c r="Y11" s="6"/>
    </row>
    <row r="12" spans="1:25" ht="12.75" hidden="1" customHeight="1" outlineLevel="1" x14ac:dyDescent="0.2">
      <c r="A12" s="10"/>
      <c r="B12" s="14"/>
      <c r="C12" s="89"/>
      <c r="D12" s="116" t="s">
        <v>266</v>
      </c>
      <c r="E12" s="117"/>
      <c r="F12" s="117"/>
      <c r="G12" s="117"/>
      <c r="H12" s="53" t="s">
        <v>213</v>
      </c>
      <c r="I12" s="54" t="s">
        <v>19</v>
      </c>
      <c r="J12" s="54" t="s">
        <v>24</v>
      </c>
      <c r="K12" s="54" t="s">
        <v>19</v>
      </c>
      <c r="L12" s="55" t="s">
        <v>6</v>
      </c>
      <c r="M12" s="56" t="s">
        <v>213</v>
      </c>
      <c r="N12" s="13" t="s">
        <v>6</v>
      </c>
      <c r="O12" s="120"/>
      <c r="P12" s="120"/>
      <c r="Q12" s="120"/>
      <c r="R12" s="121"/>
      <c r="S12" s="11">
        <v>400</v>
      </c>
      <c r="T12" s="120"/>
      <c r="U12" s="121"/>
      <c r="V12" s="11"/>
      <c r="W12" s="11">
        <f>SUM(S12:V12)</f>
        <v>400</v>
      </c>
      <c r="X12" s="86"/>
      <c r="Y12" s="6"/>
    </row>
    <row r="13" spans="1:25" ht="12.75" hidden="1" customHeight="1" collapsed="1" x14ac:dyDescent="0.2">
      <c r="A13" s="10"/>
      <c r="B13" s="14"/>
      <c r="C13" s="148" t="s">
        <v>267</v>
      </c>
      <c r="D13" s="149"/>
      <c r="E13" s="149"/>
      <c r="F13" s="149"/>
      <c r="G13" s="149"/>
      <c r="H13" s="47" t="s">
        <v>212</v>
      </c>
      <c r="I13" s="48" t="s">
        <v>19</v>
      </c>
      <c r="J13" s="48" t="s">
        <v>34</v>
      </c>
      <c r="K13" s="48" t="s">
        <v>6</v>
      </c>
      <c r="L13" s="49" t="s">
        <v>6</v>
      </c>
      <c r="M13" s="50" t="s">
        <v>210</v>
      </c>
      <c r="N13" s="51" t="s">
        <v>6</v>
      </c>
      <c r="O13" s="150"/>
      <c r="P13" s="150"/>
      <c r="Q13" s="150"/>
      <c r="R13" s="151"/>
      <c r="S13" s="52">
        <f>S14+S15</f>
        <v>36861.300000000003</v>
      </c>
      <c r="T13" s="150"/>
      <c r="U13" s="151"/>
      <c r="V13" s="52">
        <f>V14+V15</f>
        <v>0</v>
      </c>
      <c r="W13" s="52">
        <f>W14+W15</f>
        <v>36861.300000000003</v>
      </c>
      <c r="X13" s="85"/>
      <c r="Y13" s="6"/>
    </row>
    <row r="14" spans="1:25" ht="12.75" hidden="1" customHeight="1" outlineLevel="1" x14ac:dyDescent="0.2">
      <c r="A14" s="10"/>
      <c r="B14" s="14"/>
      <c r="C14" s="89"/>
      <c r="D14" s="116" t="s">
        <v>268</v>
      </c>
      <c r="E14" s="117"/>
      <c r="F14" s="117"/>
      <c r="G14" s="117"/>
      <c r="H14" s="53" t="s">
        <v>211</v>
      </c>
      <c r="I14" s="54" t="s">
        <v>19</v>
      </c>
      <c r="J14" s="54" t="s">
        <v>34</v>
      </c>
      <c r="K14" s="54" t="s">
        <v>19</v>
      </c>
      <c r="L14" s="55" t="s">
        <v>6</v>
      </c>
      <c r="M14" s="56" t="s">
        <v>211</v>
      </c>
      <c r="N14" s="13" t="s">
        <v>6</v>
      </c>
      <c r="O14" s="120"/>
      <c r="P14" s="120"/>
      <c r="Q14" s="120"/>
      <c r="R14" s="121"/>
      <c r="S14" s="11">
        <v>36561.300000000003</v>
      </c>
      <c r="T14" s="120"/>
      <c r="U14" s="121"/>
      <c r="V14" s="11"/>
      <c r="W14" s="11">
        <f>SUM(S14:V14)</f>
        <v>36561.300000000003</v>
      </c>
      <c r="X14" s="86"/>
      <c r="Y14" s="6"/>
    </row>
    <row r="15" spans="1:25" ht="21.75" hidden="1" customHeight="1" outlineLevel="1" x14ac:dyDescent="0.2">
      <c r="A15" s="10"/>
      <c r="B15" s="14"/>
      <c r="C15" s="89"/>
      <c r="D15" s="116" t="s">
        <v>269</v>
      </c>
      <c r="E15" s="117"/>
      <c r="F15" s="117"/>
      <c r="G15" s="117"/>
      <c r="H15" s="53" t="s">
        <v>210</v>
      </c>
      <c r="I15" s="54" t="s">
        <v>19</v>
      </c>
      <c r="J15" s="54" t="s">
        <v>34</v>
      </c>
      <c r="K15" s="54" t="s">
        <v>16</v>
      </c>
      <c r="L15" s="55" t="s">
        <v>6</v>
      </c>
      <c r="M15" s="56" t="s">
        <v>210</v>
      </c>
      <c r="N15" s="13" t="s">
        <v>6</v>
      </c>
      <c r="O15" s="120"/>
      <c r="P15" s="120"/>
      <c r="Q15" s="120"/>
      <c r="R15" s="121"/>
      <c r="S15" s="11">
        <v>300</v>
      </c>
      <c r="T15" s="120"/>
      <c r="U15" s="121"/>
      <c r="V15" s="11"/>
      <c r="W15" s="11">
        <f>SUM(S15:V15)</f>
        <v>300</v>
      </c>
      <c r="X15" s="86"/>
      <c r="Y15" s="6"/>
    </row>
    <row r="16" spans="1:25" ht="21.75" customHeight="1" collapsed="1" x14ac:dyDescent="0.2">
      <c r="A16" s="10"/>
      <c r="C16" s="113" t="s">
        <v>241</v>
      </c>
      <c r="D16" s="114"/>
      <c r="E16" s="114"/>
      <c r="F16" s="114"/>
      <c r="G16" s="115"/>
      <c r="H16" s="71" t="s">
        <v>209</v>
      </c>
      <c r="I16" s="72" t="s">
        <v>16</v>
      </c>
      <c r="J16" s="72" t="s">
        <v>6</v>
      </c>
      <c r="K16" s="72" t="s">
        <v>6</v>
      </c>
      <c r="L16" s="73" t="s">
        <v>6</v>
      </c>
      <c r="M16" s="74" t="s">
        <v>204</v>
      </c>
      <c r="N16" s="75" t="s">
        <v>6</v>
      </c>
      <c r="O16" s="118"/>
      <c r="P16" s="118"/>
      <c r="Q16" s="118"/>
      <c r="R16" s="119"/>
      <c r="S16" s="76">
        <f>SUM(S17+S18+S19+S20)</f>
        <v>4521.5</v>
      </c>
      <c r="T16" s="118"/>
      <c r="U16" s="119"/>
      <c r="V16" s="76">
        <f>SUM(V17+V18+V19+V20)</f>
        <v>0</v>
      </c>
      <c r="W16" s="76">
        <f>SUM(W17+W18+W19+W20)</f>
        <v>4521.5</v>
      </c>
      <c r="X16" s="87"/>
      <c r="Y16" s="6"/>
    </row>
    <row r="17" spans="1:25" ht="21.75" hidden="1" customHeight="1" outlineLevel="1" x14ac:dyDescent="0.2">
      <c r="A17" s="10"/>
      <c r="B17" s="14"/>
      <c r="C17" s="89"/>
      <c r="D17" s="116" t="s">
        <v>270</v>
      </c>
      <c r="E17" s="117"/>
      <c r="F17" s="117"/>
      <c r="G17" s="117"/>
      <c r="H17" s="53" t="s">
        <v>208</v>
      </c>
      <c r="I17" s="54" t="s">
        <v>16</v>
      </c>
      <c r="J17" s="54" t="s">
        <v>4</v>
      </c>
      <c r="K17" s="54" t="s">
        <v>19</v>
      </c>
      <c r="L17" s="55" t="s">
        <v>6</v>
      </c>
      <c r="M17" s="56" t="s">
        <v>207</v>
      </c>
      <c r="N17" s="13" t="s">
        <v>6</v>
      </c>
      <c r="O17" s="120"/>
      <c r="P17" s="120"/>
      <c r="Q17" s="120"/>
      <c r="R17" s="121"/>
      <c r="S17" s="11">
        <v>3411</v>
      </c>
      <c r="T17" s="120"/>
      <c r="U17" s="121"/>
      <c r="V17" s="11"/>
      <c r="W17" s="11">
        <f>SUM(S17:V17)</f>
        <v>3411</v>
      </c>
      <c r="X17" s="86"/>
      <c r="Y17" s="6"/>
    </row>
    <row r="18" spans="1:25" ht="32.25" hidden="1" customHeight="1" outlineLevel="1" x14ac:dyDescent="0.2">
      <c r="A18" s="10"/>
      <c r="B18" s="14"/>
      <c r="C18" s="89"/>
      <c r="D18" s="116" t="s">
        <v>271</v>
      </c>
      <c r="E18" s="117"/>
      <c r="F18" s="117"/>
      <c r="G18" s="117"/>
      <c r="H18" s="53" t="s">
        <v>206</v>
      </c>
      <c r="I18" s="54" t="s">
        <v>16</v>
      </c>
      <c r="J18" s="54" t="s">
        <v>4</v>
      </c>
      <c r="K18" s="54" t="s">
        <v>16</v>
      </c>
      <c r="L18" s="55" t="s">
        <v>6</v>
      </c>
      <c r="M18" s="56" t="s">
        <v>206</v>
      </c>
      <c r="N18" s="13" t="s">
        <v>6</v>
      </c>
      <c r="O18" s="120"/>
      <c r="P18" s="120"/>
      <c r="Q18" s="120"/>
      <c r="R18" s="121"/>
      <c r="S18" s="11">
        <v>0.5</v>
      </c>
      <c r="T18" s="120"/>
      <c r="U18" s="121"/>
      <c r="V18" s="11"/>
      <c r="W18" s="11">
        <f t="shared" ref="W18:W21" si="0">SUM(S18:V18)</f>
        <v>0.5</v>
      </c>
      <c r="X18" s="86"/>
      <c r="Y18" s="6"/>
    </row>
    <row r="19" spans="1:25" ht="12.75" hidden="1" customHeight="1" outlineLevel="1" x14ac:dyDescent="0.2">
      <c r="A19" s="10"/>
      <c r="B19" s="14"/>
      <c r="C19" s="89"/>
      <c r="D19" s="116" t="s">
        <v>272</v>
      </c>
      <c r="E19" s="117"/>
      <c r="F19" s="117"/>
      <c r="G19" s="117"/>
      <c r="H19" s="53" t="s">
        <v>205</v>
      </c>
      <c r="I19" s="54" t="s">
        <v>16</v>
      </c>
      <c r="J19" s="54" t="s">
        <v>4</v>
      </c>
      <c r="K19" s="54" t="s">
        <v>33</v>
      </c>
      <c r="L19" s="55" t="s">
        <v>6</v>
      </c>
      <c r="M19" s="56" t="s">
        <v>205</v>
      </c>
      <c r="N19" s="13" t="s">
        <v>6</v>
      </c>
      <c r="O19" s="120"/>
      <c r="P19" s="120"/>
      <c r="Q19" s="120"/>
      <c r="R19" s="121"/>
      <c r="S19" s="11">
        <v>1100</v>
      </c>
      <c r="T19" s="120"/>
      <c r="U19" s="121"/>
      <c r="V19" s="11"/>
      <c r="W19" s="11">
        <f t="shared" si="0"/>
        <v>1100</v>
      </c>
      <c r="X19" s="86"/>
      <c r="Y19" s="6"/>
    </row>
    <row r="20" spans="1:25" ht="12.75" hidden="1" customHeight="1" outlineLevel="1" x14ac:dyDescent="0.2">
      <c r="A20" s="10"/>
      <c r="B20" s="14"/>
      <c r="C20" s="89"/>
      <c r="D20" s="116" t="s">
        <v>273</v>
      </c>
      <c r="E20" s="117"/>
      <c r="F20" s="117"/>
      <c r="G20" s="117"/>
      <c r="H20" s="53" t="s">
        <v>204</v>
      </c>
      <c r="I20" s="54" t="s">
        <v>16</v>
      </c>
      <c r="J20" s="54" t="s">
        <v>4</v>
      </c>
      <c r="K20" s="54" t="s">
        <v>14</v>
      </c>
      <c r="L20" s="55" t="s">
        <v>6</v>
      </c>
      <c r="M20" s="56" t="s">
        <v>204</v>
      </c>
      <c r="N20" s="13" t="s">
        <v>6</v>
      </c>
      <c r="O20" s="120"/>
      <c r="P20" s="120"/>
      <c r="Q20" s="120"/>
      <c r="R20" s="121"/>
      <c r="S20" s="11">
        <v>10</v>
      </c>
      <c r="T20" s="120"/>
      <c r="U20" s="121"/>
      <c r="V20" s="11"/>
      <c r="W20" s="11">
        <f t="shared" si="0"/>
        <v>10</v>
      </c>
      <c r="X20" s="86"/>
      <c r="Y20" s="6"/>
    </row>
    <row r="21" spans="1:25" ht="21" customHeight="1" collapsed="1" x14ac:dyDescent="0.2">
      <c r="A21" s="10"/>
      <c r="C21" s="113" t="s">
        <v>242</v>
      </c>
      <c r="D21" s="114"/>
      <c r="E21" s="114"/>
      <c r="F21" s="114"/>
      <c r="G21" s="115"/>
      <c r="H21" s="71" t="s">
        <v>203</v>
      </c>
      <c r="I21" s="72" t="s">
        <v>33</v>
      </c>
      <c r="J21" s="72" t="s">
        <v>6</v>
      </c>
      <c r="K21" s="72" t="s">
        <v>6</v>
      </c>
      <c r="L21" s="73" t="s">
        <v>6</v>
      </c>
      <c r="M21" s="74" t="s">
        <v>197</v>
      </c>
      <c r="N21" s="75" t="s">
        <v>6</v>
      </c>
      <c r="O21" s="118"/>
      <c r="P21" s="118"/>
      <c r="Q21" s="118"/>
      <c r="R21" s="119"/>
      <c r="S21" s="76">
        <f>SUM(S22+S23)</f>
        <v>4860.5</v>
      </c>
      <c r="T21" s="118"/>
      <c r="U21" s="119"/>
      <c r="V21" s="76">
        <f>SUM(V22+V23)</f>
        <v>0</v>
      </c>
      <c r="W21" s="76">
        <f t="shared" si="0"/>
        <v>4860.5</v>
      </c>
      <c r="X21" s="87"/>
      <c r="Y21" s="6"/>
    </row>
    <row r="22" spans="1:25" ht="21.75" hidden="1" customHeight="1" x14ac:dyDescent="0.2">
      <c r="A22" s="10"/>
      <c r="B22" s="14"/>
      <c r="C22" s="89"/>
      <c r="D22" s="152" t="s">
        <v>274</v>
      </c>
      <c r="E22" s="149"/>
      <c r="F22" s="149"/>
      <c r="G22" s="149"/>
      <c r="H22" s="47" t="s">
        <v>202</v>
      </c>
      <c r="I22" s="48" t="s">
        <v>33</v>
      </c>
      <c r="J22" s="48" t="s">
        <v>4</v>
      </c>
      <c r="K22" s="48" t="s">
        <v>201</v>
      </c>
      <c r="L22" s="49" t="s">
        <v>6</v>
      </c>
      <c r="M22" s="50" t="s">
        <v>200</v>
      </c>
      <c r="N22" s="51" t="s">
        <v>6</v>
      </c>
      <c r="O22" s="150"/>
      <c r="P22" s="150"/>
      <c r="Q22" s="150"/>
      <c r="R22" s="151"/>
      <c r="S22" s="52">
        <v>4219.6000000000004</v>
      </c>
      <c r="T22" s="150"/>
      <c r="U22" s="151"/>
      <c r="V22" s="52"/>
      <c r="W22" s="52">
        <f>SUM(S22:V22)</f>
        <v>4219.6000000000004</v>
      </c>
      <c r="X22" s="85"/>
      <c r="Y22" s="6"/>
    </row>
    <row r="23" spans="1:25" ht="12.75" hidden="1" customHeight="1" x14ac:dyDescent="0.2">
      <c r="A23" s="10"/>
      <c r="B23" s="14"/>
      <c r="C23" s="89"/>
      <c r="D23" s="152" t="s">
        <v>275</v>
      </c>
      <c r="E23" s="149"/>
      <c r="F23" s="149"/>
      <c r="G23" s="149"/>
      <c r="H23" s="47" t="s">
        <v>199</v>
      </c>
      <c r="I23" s="48" t="s">
        <v>33</v>
      </c>
      <c r="J23" s="48" t="s">
        <v>4</v>
      </c>
      <c r="K23" s="48" t="s">
        <v>198</v>
      </c>
      <c r="L23" s="49" t="s">
        <v>6</v>
      </c>
      <c r="M23" s="50" t="s">
        <v>197</v>
      </c>
      <c r="N23" s="51" t="s">
        <v>6</v>
      </c>
      <c r="O23" s="150"/>
      <c r="P23" s="150"/>
      <c r="Q23" s="150"/>
      <c r="R23" s="151"/>
      <c r="S23" s="52">
        <v>640.9</v>
      </c>
      <c r="T23" s="150"/>
      <c r="U23" s="151"/>
      <c r="V23" s="52"/>
      <c r="W23" s="52">
        <f>SUM(S23:V23)</f>
        <v>640.9</v>
      </c>
      <c r="X23" s="85"/>
      <c r="Y23" s="6"/>
    </row>
    <row r="24" spans="1:25" ht="21.75" customHeight="1" x14ac:dyDescent="0.2">
      <c r="A24" s="10"/>
      <c r="C24" s="113" t="s">
        <v>243</v>
      </c>
      <c r="D24" s="114"/>
      <c r="E24" s="114"/>
      <c r="F24" s="114"/>
      <c r="G24" s="115"/>
      <c r="H24" s="71" t="s">
        <v>196</v>
      </c>
      <c r="I24" s="72" t="s">
        <v>14</v>
      </c>
      <c r="J24" s="72" t="s">
        <v>6</v>
      </c>
      <c r="K24" s="72" t="s">
        <v>6</v>
      </c>
      <c r="L24" s="73" t="s">
        <v>6</v>
      </c>
      <c r="M24" s="74" t="s">
        <v>190</v>
      </c>
      <c r="N24" s="75" t="s">
        <v>6</v>
      </c>
      <c r="O24" s="118"/>
      <c r="P24" s="118"/>
      <c r="Q24" s="118"/>
      <c r="R24" s="119"/>
      <c r="S24" s="76">
        <f>S25+S27+S30</f>
        <v>1230</v>
      </c>
      <c r="T24" s="118"/>
      <c r="U24" s="119"/>
      <c r="V24" s="76">
        <f>V25+V27+V30</f>
        <v>0</v>
      </c>
      <c r="W24" s="76">
        <f t="shared" ref="W24:W25" si="1">SUM(S24:V24)</f>
        <v>1230</v>
      </c>
      <c r="X24" s="87"/>
      <c r="Y24" s="6"/>
    </row>
    <row r="25" spans="1:25" ht="1.5" customHeight="1" x14ac:dyDescent="0.2">
      <c r="A25" s="10"/>
      <c r="B25" s="14"/>
      <c r="C25" s="148" t="s">
        <v>276</v>
      </c>
      <c r="D25" s="149"/>
      <c r="E25" s="149"/>
      <c r="F25" s="149"/>
      <c r="G25" s="149"/>
      <c r="H25" s="47" t="s">
        <v>195</v>
      </c>
      <c r="I25" s="48" t="s">
        <v>14</v>
      </c>
      <c r="J25" s="48" t="s">
        <v>30</v>
      </c>
      <c r="K25" s="48" t="s">
        <v>6</v>
      </c>
      <c r="L25" s="49" t="s">
        <v>6</v>
      </c>
      <c r="M25" s="50" t="s">
        <v>194</v>
      </c>
      <c r="N25" s="51" t="s">
        <v>6</v>
      </c>
      <c r="O25" s="150"/>
      <c r="P25" s="150"/>
      <c r="Q25" s="150"/>
      <c r="R25" s="151"/>
      <c r="S25" s="52">
        <f>SUM(S26)</f>
        <v>1000</v>
      </c>
      <c r="T25" s="150"/>
      <c r="U25" s="151"/>
      <c r="V25" s="52">
        <f>SUM(V26)</f>
        <v>0</v>
      </c>
      <c r="W25" s="52">
        <f t="shared" si="1"/>
        <v>1000</v>
      </c>
      <c r="X25" s="85"/>
      <c r="Y25" s="6"/>
    </row>
    <row r="26" spans="1:25" ht="45.75" hidden="1" customHeight="1" outlineLevel="1" x14ac:dyDescent="0.2">
      <c r="A26" s="10"/>
      <c r="B26" s="14"/>
      <c r="C26" s="89"/>
      <c r="D26" s="116" t="s">
        <v>407</v>
      </c>
      <c r="E26" s="117"/>
      <c r="F26" s="117"/>
      <c r="G26" s="117"/>
      <c r="H26" s="53" t="s">
        <v>195</v>
      </c>
      <c r="I26" s="54" t="s">
        <v>14</v>
      </c>
      <c r="J26" s="54" t="s">
        <v>30</v>
      </c>
      <c r="K26" s="54" t="s">
        <v>19</v>
      </c>
      <c r="L26" s="55" t="s">
        <v>6</v>
      </c>
      <c r="M26" s="56" t="s">
        <v>194</v>
      </c>
      <c r="N26" s="13" t="s">
        <v>6</v>
      </c>
      <c r="O26" s="120"/>
      <c r="P26" s="120"/>
      <c r="Q26" s="120"/>
      <c r="R26" s="121"/>
      <c r="S26" s="11">
        <v>1000</v>
      </c>
      <c r="T26" s="120"/>
      <c r="U26" s="121"/>
      <c r="V26" s="11"/>
      <c r="W26" s="11">
        <f>SUM(S26:V26)</f>
        <v>1000</v>
      </c>
      <c r="X26" s="86"/>
      <c r="Y26" s="6"/>
    </row>
    <row r="27" spans="1:25" ht="21.75" hidden="1" customHeight="1" collapsed="1" x14ac:dyDescent="0.2">
      <c r="A27" s="10"/>
      <c r="B27" s="14"/>
      <c r="C27" s="148" t="s">
        <v>279</v>
      </c>
      <c r="D27" s="149"/>
      <c r="E27" s="149"/>
      <c r="F27" s="149"/>
      <c r="G27" s="149"/>
      <c r="H27" s="47" t="s">
        <v>193</v>
      </c>
      <c r="I27" s="48" t="s">
        <v>14</v>
      </c>
      <c r="J27" s="48" t="s">
        <v>24</v>
      </c>
      <c r="K27" s="48" t="s">
        <v>6</v>
      </c>
      <c r="L27" s="49" t="s">
        <v>6</v>
      </c>
      <c r="M27" s="50" t="s">
        <v>191</v>
      </c>
      <c r="N27" s="51" t="s">
        <v>6</v>
      </c>
      <c r="O27" s="150"/>
      <c r="P27" s="150"/>
      <c r="Q27" s="150"/>
      <c r="R27" s="151"/>
      <c r="S27" s="52">
        <f>S28+S29</f>
        <v>30</v>
      </c>
      <c r="T27" s="150"/>
      <c r="U27" s="151"/>
      <c r="V27" s="52">
        <f>V28+V29</f>
        <v>0</v>
      </c>
      <c r="W27" s="52">
        <f>SUM(S27:V27)</f>
        <v>30</v>
      </c>
      <c r="X27" s="85"/>
      <c r="Y27" s="6"/>
    </row>
    <row r="28" spans="1:25" ht="12.75" hidden="1" customHeight="1" outlineLevel="1" x14ac:dyDescent="0.2">
      <c r="A28" s="10"/>
      <c r="B28" s="14"/>
      <c r="C28" s="89"/>
      <c r="D28" s="116" t="s">
        <v>277</v>
      </c>
      <c r="E28" s="117"/>
      <c r="F28" s="117"/>
      <c r="G28" s="117"/>
      <c r="H28" s="53" t="s">
        <v>192</v>
      </c>
      <c r="I28" s="54" t="s">
        <v>14</v>
      </c>
      <c r="J28" s="54" t="s">
        <v>24</v>
      </c>
      <c r="K28" s="54" t="s">
        <v>16</v>
      </c>
      <c r="L28" s="55" t="s">
        <v>6</v>
      </c>
      <c r="M28" s="56" t="s">
        <v>192</v>
      </c>
      <c r="N28" s="13" t="s">
        <v>6</v>
      </c>
      <c r="O28" s="120"/>
      <c r="P28" s="120"/>
      <c r="Q28" s="120"/>
      <c r="R28" s="121"/>
      <c r="S28" s="11">
        <v>10</v>
      </c>
      <c r="T28" s="120"/>
      <c r="U28" s="121"/>
      <c r="V28" s="11"/>
      <c r="W28" s="11">
        <f t="shared" ref="W28:W92" si="2">SUM(S28:V28)</f>
        <v>10</v>
      </c>
      <c r="X28" s="86"/>
      <c r="Y28" s="6"/>
    </row>
    <row r="29" spans="1:25" ht="21.75" hidden="1" customHeight="1" outlineLevel="1" x14ac:dyDescent="0.2">
      <c r="A29" s="10"/>
      <c r="B29" s="14"/>
      <c r="C29" s="89"/>
      <c r="D29" s="116" t="s">
        <v>278</v>
      </c>
      <c r="E29" s="117"/>
      <c r="F29" s="117"/>
      <c r="G29" s="117"/>
      <c r="H29" s="53" t="s">
        <v>191</v>
      </c>
      <c r="I29" s="54" t="s">
        <v>14</v>
      </c>
      <c r="J29" s="54" t="s">
        <v>24</v>
      </c>
      <c r="K29" s="54" t="s">
        <v>33</v>
      </c>
      <c r="L29" s="55" t="s">
        <v>6</v>
      </c>
      <c r="M29" s="56" t="s">
        <v>191</v>
      </c>
      <c r="N29" s="13" t="s">
        <v>6</v>
      </c>
      <c r="O29" s="120"/>
      <c r="P29" s="120"/>
      <c r="Q29" s="120"/>
      <c r="R29" s="121"/>
      <c r="S29" s="11">
        <v>20</v>
      </c>
      <c r="T29" s="120"/>
      <c r="U29" s="121"/>
      <c r="V29" s="11"/>
      <c r="W29" s="11">
        <f t="shared" si="2"/>
        <v>20</v>
      </c>
      <c r="X29" s="86"/>
      <c r="Y29" s="6"/>
    </row>
    <row r="30" spans="1:25" ht="21.75" hidden="1" customHeight="1" collapsed="1" x14ac:dyDescent="0.2">
      <c r="A30" s="10"/>
      <c r="B30" s="14"/>
      <c r="C30" s="148" t="s">
        <v>280</v>
      </c>
      <c r="D30" s="149"/>
      <c r="E30" s="149"/>
      <c r="F30" s="149"/>
      <c r="G30" s="149"/>
      <c r="H30" s="47" t="s">
        <v>190</v>
      </c>
      <c r="I30" s="48" t="s">
        <v>14</v>
      </c>
      <c r="J30" s="48" t="s">
        <v>34</v>
      </c>
      <c r="K30" s="48" t="s">
        <v>6</v>
      </c>
      <c r="L30" s="49" t="s">
        <v>6</v>
      </c>
      <c r="M30" s="50" t="s">
        <v>190</v>
      </c>
      <c r="N30" s="51" t="s">
        <v>6</v>
      </c>
      <c r="O30" s="150"/>
      <c r="P30" s="150"/>
      <c r="Q30" s="150"/>
      <c r="R30" s="151"/>
      <c r="S30" s="52">
        <f>S31</f>
        <v>200</v>
      </c>
      <c r="T30" s="150"/>
      <c r="U30" s="151"/>
      <c r="V30" s="52">
        <f>V31</f>
        <v>0</v>
      </c>
      <c r="W30" s="52">
        <f t="shared" si="2"/>
        <v>200</v>
      </c>
      <c r="X30" s="85"/>
      <c r="Y30" s="6"/>
    </row>
    <row r="31" spans="1:25" ht="51" hidden="1" customHeight="1" outlineLevel="1" x14ac:dyDescent="0.2">
      <c r="A31" s="10"/>
      <c r="B31" s="14"/>
      <c r="C31" s="89"/>
      <c r="D31" s="116" t="s">
        <v>395</v>
      </c>
      <c r="E31" s="117"/>
      <c r="F31" s="117"/>
      <c r="G31" s="117"/>
      <c r="H31" s="53" t="s">
        <v>190</v>
      </c>
      <c r="I31" s="54" t="s">
        <v>14</v>
      </c>
      <c r="J31" s="54" t="s">
        <v>34</v>
      </c>
      <c r="K31" s="54" t="s">
        <v>19</v>
      </c>
      <c r="L31" s="55" t="s">
        <v>6</v>
      </c>
      <c r="M31" s="56" t="s">
        <v>190</v>
      </c>
      <c r="N31" s="13" t="s">
        <v>6</v>
      </c>
      <c r="O31" s="120"/>
      <c r="P31" s="120"/>
      <c r="Q31" s="120"/>
      <c r="R31" s="121"/>
      <c r="S31" s="11">
        <v>200</v>
      </c>
      <c r="T31" s="120"/>
      <c r="U31" s="121"/>
      <c r="V31" s="11"/>
      <c r="W31" s="11">
        <f t="shared" si="2"/>
        <v>200</v>
      </c>
      <c r="X31" s="86"/>
      <c r="Y31" s="6"/>
    </row>
    <row r="32" spans="1:25" ht="21.75" customHeight="1" collapsed="1" x14ac:dyDescent="0.2">
      <c r="A32" s="10"/>
      <c r="C32" s="113" t="s">
        <v>244</v>
      </c>
      <c r="D32" s="114"/>
      <c r="E32" s="114"/>
      <c r="F32" s="114"/>
      <c r="G32" s="115"/>
      <c r="H32" s="71" t="s">
        <v>189</v>
      </c>
      <c r="I32" s="72" t="s">
        <v>11</v>
      </c>
      <c r="J32" s="72" t="s">
        <v>6</v>
      </c>
      <c r="K32" s="72" t="s">
        <v>6</v>
      </c>
      <c r="L32" s="73" t="s">
        <v>6</v>
      </c>
      <c r="M32" s="74" t="s">
        <v>186</v>
      </c>
      <c r="N32" s="75" t="s">
        <v>6</v>
      </c>
      <c r="O32" s="118"/>
      <c r="P32" s="118"/>
      <c r="Q32" s="118"/>
      <c r="R32" s="119"/>
      <c r="S32" s="76">
        <f>S33+S35</f>
        <v>37364.5</v>
      </c>
      <c r="T32" s="118"/>
      <c r="U32" s="119"/>
      <c r="V32" s="76">
        <f>V33+V35</f>
        <v>0</v>
      </c>
      <c r="W32" s="76">
        <f t="shared" si="2"/>
        <v>37364.5</v>
      </c>
      <c r="X32" s="87"/>
      <c r="Y32" s="6"/>
    </row>
    <row r="33" spans="1:25" ht="1.5" customHeight="1" x14ac:dyDescent="0.2">
      <c r="A33" s="10"/>
      <c r="B33" s="14"/>
      <c r="C33" s="148" t="s">
        <v>281</v>
      </c>
      <c r="D33" s="149"/>
      <c r="E33" s="149"/>
      <c r="F33" s="149"/>
      <c r="G33" s="149"/>
      <c r="H33" s="47" t="s">
        <v>188</v>
      </c>
      <c r="I33" s="48" t="s">
        <v>11</v>
      </c>
      <c r="J33" s="48" t="s">
        <v>30</v>
      </c>
      <c r="K33" s="48" t="s">
        <v>6</v>
      </c>
      <c r="L33" s="49" t="s">
        <v>6</v>
      </c>
      <c r="M33" s="50" t="s">
        <v>187</v>
      </c>
      <c r="N33" s="51" t="s">
        <v>6</v>
      </c>
      <c r="O33" s="150"/>
      <c r="P33" s="150"/>
      <c r="Q33" s="150"/>
      <c r="R33" s="151"/>
      <c r="S33" s="52">
        <f>S34</f>
        <v>33187.5</v>
      </c>
      <c r="T33" s="150"/>
      <c r="U33" s="151"/>
      <c r="V33" s="52">
        <f>V34</f>
        <v>0</v>
      </c>
      <c r="W33" s="52">
        <f t="shared" si="2"/>
        <v>33187.5</v>
      </c>
      <c r="X33" s="85"/>
      <c r="Y33" s="6"/>
    </row>
    <row r="34" spans="1:25" ht="21.75" hidden="1" customHeight="1" outlineLevel="1" x14ac:dyDescent="0.2">
      <c r="A34" s="10"/>
      <c r="B34" s="14"/>
      <c r="C34" s="89"/>
      <c r="D34" s="116" t="s">
        <v>282</v>
      </c>
      <c r="E34" s="117"/>
      <c r="F34" s="117"/>
      <c r="G34" s="117"/>
      <c r="H34" s="53" t="s">
        <v>188</v>
      </c>
      <c r="I34" s="54" t="s">
        <v>11</v>
      </c>
      <c r="J34" s="54" t="s">
        <v>30</v>
      </c>
      <c r="K34" s="54" t="s">
        <v>19</v>
      </c>
      <c r="L34" s="55" t="s">
        <v>6</v>
      </c>
      <c r="M34" s="56" t="s">
        <v>187</v>
      </c>
      <c r="N34" s="13" t="s">
        <v>6</v>
      </c>
      <c r="O34" s="120"/>
      <c r="P34" s="120"/>
      <c r="Q34" s="120"/>
      <c r="R34" s="121"/>
      <c r="S34" s="11">
        <v>33187.5</v>
      </c>
      <c r="T34" s="120"/>
      <c r="U34" s="121"/>
      <c r="V34" s="11"/>
      <c r="W34" s="11">
        <f t="shared" si="2"/>
        <v>33187.5</v>
      </c>
      <c r="X34" s="86"/>
      <c r="Y34" s="6"/>
    </row>
    <row r="35" spans="1:25" ht="12.75" hidden="1" customHeight="1" collapsed="1" x14ac:dyDescent="0.2">
      <c r="A35" s="10"/>
      <c r="B35" s="14"/>
      <c r="C35" s="148" t="s">
        <v>397</v>
      </c>
      <c r="D35" s="149"/>
      <c r="E35" s="149"/>
      <c r="F35" s="149"/>
      <c r="G35" s="149"/>
      <c r="H35" s="47" t="s">
        <v>186</v>
      </c>
      <c r="I35" s="48" t="s">
        <v>11</v>
      </c>
      <c r="J35" s="48" t="s">
        <v>24</v>
      </c>
      <c r="K35" s="48" t="s">
        <v>6</v>
      </c>
      <c r="L35" s="49" t="s">
        <v>6</v>
      </c>
      <c r="M35" s="50" t="s">
        <v>186</v>
      </c>
      <c r="N35" s="51" t="s">
        <v>6</v>
      </c>
      <c r="O35" s="150"/>
      <c r="P35" s="150"/>
      <c r="Q35" s="150"/>
      <c r="R35" s="151"/>
      <c r="S35" s="52">
        <f>S36</f>
        <v>4177</v>
      </c>
      <c r="T35" s="150"/>
      <c r="U35" s="151"/>
      <c r="V35" s="52">
        <f>V36</f>
        <v>0</v>
      </c>
      <c r="W35" s="52">
        <f t="shared" si="2"/>
        <v>4177</v>
      </c>
      <c r="X35" s="85"/>
      <c r="Y35" s="6"/>
    </row>
    <row r="36" spans="1:25" ht="12.75" hidden="1" customHeight="1" outlineLevel="1" x14ac:dyDescent="0.2">
      <c r="A36" s="10"/>
      <c r="B36" s="14"/>
      <c r="C36" s="89"/>
      <c r="D36" s="116" t="s">
        <v>283</v>
      </c>
      <c r="E36" s="117"/>
      <c r="F36" s="117"/>
      <c r="G36" s="117"/>
      <c r="H36" s="53" t="s">
        <v>186</v>
      </c>
      <c r="I36" s="54" t="s">
        <v>11</v>
      </c>
      <c r="J36" s="54" t="s">
        <v>24</v>
      </c>
      <c r="K36" s="54" t="s">
        <v>19</v>
      </c>
      <c r="L36" s="55" t="s">
        <v>6</v>
      </c>
      <c r="M36" s="56" t="s">
        <v>186</v>
      </c>
      <c r="N36" s="13" t="s">
        <v>6</v>
      </c>
      <c r="O36" s="120"/>
      <c r="P36" s="120"/>
      <c r="Q36" s="120"/>
      <c r="R36" s="121"/>
      <c r="S36" s="11">
        <v>4177</v>
      </c>
      <c r="T36" s="120"/>
      <c r="U36" s="121"/>
      <c r="V36" s="11"/>
      <c r="W36" s="11">
        <f t="shared" si="2"/>
        <v>4177</v>
      </c>
      <c r="X36" s="86"/>
      <c r="Y36" s="6"/>
    </row>
    <row r="37" spans="1:25" ht="29.25" customHeight="1" collapsed="1" x14ac:dyDescent="0.2">
      <c r="A37" s="10"/>
      <c r="C37" s="113" t="s">
        <v>246</v>
      </c>
      <c r="D37" s="114"/>
      <c r="E37" s="114"/>
      <c r="F37" s="114"/>
      <c r="G37" s="115"/>
      <c r="H37" s="71" t="s">
        <v>185</v>
      </c>
      <c r="I37" s="72" t="s">
        <v>8</v>
      </c>
      <c r="J37" s="72" t="s">
        <v>6</v>
      </c>
      <c r="K37" s="72" t="s">
        <v>6</v>
      </c>
      <c r="L37" s="73" t="s">
        <v>6</v>
      </c>
      <c r="M37" s="74" t="s">
        <v>172</v>
      </c>
      <c r="N37" s="75" t="s">
        <v>6</v>
      </c>
      <c r="O37" s="118"/>
      <c r="P37" s="118"/>
      <c r="Q37" s="118"/>
      <c r="R37" s="119"/>
      <c r="S37" s="76">
        <f>S38+S43+S47</f>
        <v>407729.39999999997</v>
      </c>
      <c r="T37" s="118"/>
      <c r="U37" s="119"/>
      <c r="V37" s="76">
        <f>V38+V43+V47</f>
        <v>1397.9</v>
      </c>
      <c r="W37" s="76">
        <f t="shared" si="2"/>
        <v>409127.3</v>
      </c>
      <c r="X37" s="87"/>
      <c r="Y37" s="6"/>
    </row>
    <row r="38" spans="1:25" ht="221.25" customHeight="1" x14ac:dyDescent="0.2">
      <c r="A38" s="10"/>
      <c r="B38" s="14"/>
      <c r="C38" s="148" t="s">
        <v>245</v>
      </c>
      <c r="D38" s="149"/>
      <c r="E38" s="149"/>
      <c r="F38" s="149"/>
      <c r="G38" s="149"/>
      <c r="H38" s="47" t="s">
        <v>184</v>
      </c>
      <c r="I38" s="48" t="s">
        <v>8</v>
      </c>
      <c r="J38" s="48" t="s">
        <v>30</v>
      </c>
      <c r="K38" s="48" t="s">
        <v>6</v>
      </c>
      <c r="L38" s="49" t="s">
        <v>6</v>
      </c>
      <c r="M38" s="50" t="s">
        <v>177</v>
      </c>
      <c r="N38" s="51" t="s">
        <v>6</v>
      </c>
      <c r="O38" s="150"/>
      <c r="P38" s="150"/>
      <c r="Q38" s="150"/>
      <c r="R38" s="151"/>
      <c r="S38" s="52">
        <f>S39+S40+S41+S42</f>
        <v>11522.099999999999</v>
      </c>
      <c r="T38" s="150"/>
      <c r="U38" s="151"/>
      <c r="V38" s="52">
        <f>V39+V40+V41+V42</f>
        <v>-250.5</v>
      </c>
      <c r="W38" s="52">
        <f t="shared" si="2"/>
        <v>11271.599999999999</v>
      </c>
      <c r="X38" s="97" t="s">
        <v>446</v>
      </c>
      <c r="Y38" s="6"/>
    </row>
    <row r="39" spans="1:25" ht="12.75" hidden="1" customHeight="1" outlineLevel="1" x14ac:dyDescent="0.2">
      <c r="A39" s="10"/>
      <c r="B39" s="14"/>
      <c r="C39" s="89"/>
      <c r="D39" s="116" t="s">
        <v>284</v>
      </c>
      <c r="E39" s="117"/>
      <c r="F39" s="117"/>
      <c r="G39" s="117"/>
      <c r="H39" s="53" t="s">
        <v>183</v>
      </c>
      <c r="I39" s="54" t="s">
        <v>8</v>
      </c>
      <c r="J39" s="54" t="s">
        <v>30</v>
      </c>
      <c r="K39" s="54" t="s">
        <v>19</v>
      </c>
      <c r="L39" s="55" t="s">
        <v>6</v>
      </c>
      <c r="M39" s="56" t="s">
        <v>182</v>
      </c>
      <c r="N39" s="13" t="s">
        <v>6</v>
      </c>
      <c r="O39" s="120"/>
      <c r="P39" s="120"/>
      <c r="Q39" s="120"/>
      <c r="R39" s="121"/>
      <c r="S39" s="11">
        <v>962.7</v>
      </c>
      <c r="T39" s="120"/>
      <c r="U39" s="121"/>
      <c r="V39" s="11"/>
      <c r="W39" s="11">
        <f t="shared" si="2"/>
        <v>962.7</v>
      </c>
      <c r="X39" s="86"/>
      <c r="Y39" s="6"/>
    </row>
    <row r="40" spans="1:25" ht="54" hidden="1" customHeight="1" outlineLevel="1" x14ac:dyDescent="0.2">
      <c r="A40" s="10"/>
      <c r="B40" s="14"/>
      <c r="C40" s="89"/>
      <c r="D40" s="116" t="s">
        <v>285</v>
      </c>
      <c r="E40" s="117"/>
      <c r="F40" s="117"/>
      <c r="G40" s="117"/>
      <c r="H40" s="53" t="s">
        <v>181</v>
      </c>
      <c r="I40" s="54" t="s">
        <v>8</v>
      </c>
      <c r="J40" s="54" t="s">
        <v>30</v>
      </c>
      <c r="K40" s="54" t="s">
        <v>16</v>
      </c>
      <c r="L40" s="55" t="s">
        <v>6</v>
      </c>
      <c r="M40" s="56" t="s">
        <v>181</v>
      </c>
      <c r="N40" s="13" t="s">
        <v>6</v>
      </c>
      <c r="O40" s="120"/>
      <c r="P40" s="120"/>
      <c r="Q40" s="120"/>
      <c r="R40" s="121"/>
      <c r="S40" s="11">
        <v>180</v>
      </c>
      <c r="T40" s="120"/>
      <c r="U40" s="121"/>
      <c r="V40" s="11">
        <v>133</v>
      </c>
      <c r="W40" s="11">
        <f t="shared" si="2"/>
        <v>313</v>
      </c>
      <c r="X40" s="96" t="s">
        <v>411</v>
      </c>
      <c r="Y40" s="6"/>
    </row>
    <row r="41" spans="1:25" ht="219" hidden="1" customHeight="1" outlineLevel="1" x14ac:dyDescent="0.2">
      <c r="A41" s="10"/>
      <c r="B41" s="14"/>
      <c r="C41" s="89"/>
      <c r="D41" s="116" t="s">
        <v>286</v>
      </c>
      <c r="E41" s="117"/>
      <c r="F41" s="117"/>
      <c r="G41" s="117"/>
      <c r="H41" s="53" t="s">
        <v>180</v>
      </c>
      <c r="I41" s="54" t="s">
        <v>8</v>
      </c>
      <c r="J41" s="54" t="s">
        <v>30</v>
      </c>
      <c r="K41" s="54" t="s">
        <v>33</v>
      </c>
      <c r="L41" s="55" t="s">
        <v>6</v>
      </c>
      <c r="M41" s="56" t="s">
        <v>179</v>
      </c>
      <c r="N41" s="13" t="s">
        <v>6</v>
      </c>
      <c r="O41" s="120"/>
      <c r="P41" s="120"/>
      <c r="Q41" s="120"/>
      <c r="R41" s="121"/>
      <c r="S41" s="11">
        <v>5379.4</v>
      </c>
      <c r="T41" s="120"/>
      <c r="U41" s="121"/>
      <c r="V41" s="11">
        <v>-383.5</v>
      </c>
      <c r="W41" s="11">
        <f t="shared" si="2"/>
        <v>4995.8999999999996</v>
      </c>
      <c r="X41" s="96" t="s">
        <v>413</v>
      </c>
      <c r="Y41" s="6"/>
    </row>
    <row r="42" spans="1:25" ht="12.75" hidden="1" customHeight="1" outlineLevel="1" x14ac:dyDescent="0.2">
      <c r="A42" s="10"/>
      <c r="B42" s="14"/>
      <c r="C42" s="89"/>
      <c r="D42" s="116" t="s">
        <v>287</v>
      </c>
      <c r="E42" s="117"/>
      <c r="F42" s="117"/>
      <c r="G42" s="117"/>
      <c r="H42" s="53" t="s">
        <v>177</v>
      </c>
      <c r="I42" s="54" t="s">
        <v>8</v>
      </c>
      <c r="J42" s="54" t="s">
        <v>30</v>
      </c>
      <c r="K42" s="54" t="s">
        <v>178</v>
      </c>
      <c r="L42" s="55" t="s">
        <v>6</v>
      </c>
      <c r="M42" s="56" t="s">
        <v>177</v>
      </c>
      <c r="N42" s="13" t="s">
        <v>6</v>
      </c>
      <c r="O42" s="120"/>
      <c r="P42" s="120"/>
      <c r="Q42" s="120"/>
      <c r="R42" s="121"/>
      <c r="S42" s="11">
        <v>5000</v>
      </c>
      <c r="T42" s="120"/>
      <c r="U42" s="121"/>
      <c r="V42" s="11"/>
      <c r="W42" s="11">
        <f t="shared" si="2"/>
        <v>5000</v>
      </c>
      <c r="X42" s="86"/>
      <c r="Y42" s="6"/>
    </row>
    <row r="43" spans="1:25" ht="107.25" customHeight="1" collapsed="1" x14ac:dyDescent="0.2">
      <c r="A43" s="10"/>
      <c r="B43" s="14"/>
      <c r="C43" s="148" t="s">
        <v>288</v>
      </c>
      <c r="D43" s="149"/>
      <c r="E43" s="149"/>
      <c r="F43" s="149"/>
      <c r="G43" s="149"/>
      <c r="H43" s="47" t="s">
        <v>176</v>
      </c>
      <c r="I43" s="48" t="s">
        <v>8</v>
      </c>
      <c r="J43" s="48" t="s">
        <v>24</v>
      </c>
      <c r="K43" s="48" t="s">
        <v>6</v>
      </c>
      <c r="L43" s="49" t="s">
        <v>6</v>
      </c>
      <c r="M43" s="50" t="s">
        <v>173</v>
      </c>
      <c r="N43" s="51" t="s">
        <v>6</v>
      </c>
      <c r="O43" s="150"/>
      <c r="P43" s="150"/>
      <c r="Q43" s="150"/>
      <c r="R43" s="151"/>
      <c r="S43" s="52">
        <f>S44+S45+S46</f>
        <v>7060.5</v>
      </c>
      <c r="T43" s="150"/>
      <c r="U43" s="151"/>
      <c r="V43" s="52">
        <f>V44+V45+V46</f>
        <v>373.7</v>
      </c>
      <c r="W43" s="52">
        <f t="shared" si="2"/>
        <v>7434.2</v>
      </c>
      <c r="X43" s="97" t="s">
        <v>418</v>
      </c>
      <c r="Y43" s="6"/>
    </row>
    <row r="44" spans="1:25" ht="21.75" hidden="1" customHeight="1" outlineLevel="1" x14ac:dyDescent="0.2">
      <c r="A44" s="10"/>
      <c r="B44" s="14"/>
      <c r="C44" s="89"/>
      <c r="D44" s="116" t="s">
        <v>289</v>
      </c>
      <c r="E44" s="117"/>
      <c r="F44" s="117"/>
      <c r="G44" s="117"/>
      <c r="H44" s="53" t="s">
        <v>175</v>
      </c>
      <c r="I44" s="54" t="s">
        <v>8</v>
      </c>
      <c r="J44" s="54" t="s">
        <v>24</v>
      </c>
      <c r="K44" s="54" t="s">
        <v>19</v>
      </c>
      <c r="L44" s="55" t="s">
        <v>6</v>
      </c>
      <c r="M44" s="56" t="s">
        <v>175</v>
      </c>
      <c r="N44" s="13" t="s">
        <v>6</v>
      </c>
      <c r="O44" s="120"/>
      <c r="P44" s="120"/>
      <c r="Q44" s="120"/>
      <c r="R44" s="121"/>
      <c r="S44" s="11">
        <v>250</v>
      </c>
      <c r="T44" s="120"/>
      <c r="U44" s="121"/>
      <c r="V44" s="11"/>
      <c r="W44" s="11">
        <f t="shared" si="2"/>
        <v>250</v>
      </c>
      <c r="X44" s="86"/>
      <c r="Y44" s="6"/>
    </row>
    <row r="45" spans="1:25" ht="119.25" hidden="1" customHeight="1" outlineLevel="1" x14ac:dyDescent="0.2">
      <c r="A45" s="10"/>
      <c r="B45" s="14"/>
      <c r="C45" s="89"/>
      <c r="D45" s="116" t="s">
        <v>290</v>
      </c>
      <c r="E45" s="117"/>
      <c r="F45" s="117"/>
      <c r="G45" s="117"/>
      <c r="H45" s="53" t="s">
        <v>174</v>
      </c>
      <c r="I45" s="54" t="s">
        <v>8</v>
      </c>
      <c r="J45" s="54" t="s">
        <v>24</v>
      </c>
      <c r="K45" s="54" t="s">
        <v>16</v>
      </c>
      <c r="L45" s="55" t="s">
        <v>6</v>
      </c>
      <c r="M45" s="56" t="s">
        <v>174</v>
      </c>
      <c r="N45" s="13" t="s">
        <v>6</v>
      </c>
      <c r="O45" s="120"/>
      <c r="P45" s="120"/>
      <c r="Q45" s="120"/>
      <c r="R45" s="121"/>
      <c r="S45" s="11">
        <v>1310.5</v>
      </c>
      <c r="T45" s="120"/>
      <c r="U45" s="121"/>
      <c r="V45" s="11">
        <v>373.7</v>
      </c>
      <c r="W45" s="11">
        <f t="shared" si="2"/>
        <v>1684.2</v>
      </c>
      <c r="X45" s="96" t="s">
        <v>412</v>
      </c>
      <c r="Y45" s="6"/>
    </row>
    <row r="46" spans="1:25" ht="12.75" hidden="1" customHeight="1" outlineLevel="1" x14ac:dyDescent="0.2">
      <c r="A46" s="10"/>
      <c r="B46" s="14"/>
      <c r="C46" s="89"/>
      <c r="D46" s="116" t="s">
        <v>291</v>
      </c>
      <c r="E46" s="117"/>
      <c r="F46" s="117"/>
      <c r="G46" s="117"/>
      <c r="H46" s="53" t="s">
        <v>173</v>
      </c>
      <c r="I46" s="54" t="s">
        <v>8</v>
      </c>
      <c r="J46" s="54" t="s">
        <v>24</v>
      </c>
      <c r="K46" s="54" t="s">
        <v>33</v>
      </c>
      <c r="L46" s="55" t="s">
        <v>6</v>
      </c>
      <c r="M46" s="56" t="s">
        <v>173</v>
      </c>
      <c r="N46" s="13" t="s">
        <v>6</v>
      </c>
      <c r="O46" s="120"/>
      <c r="P46" s="120"/>
      <c r="Q46" s="120"/>
      <c r="R46" s="121"/>
      <c r="S46" s="11">
        <v>5500</v>
      </c>
      <c r="T46" s="120"/>
      <c r="U46" s="121"/>
      <c r="V46" s="11"/>
      <c r="W46" s="11">
        <f t="shared" si="2"/>
        <v>5500</v>
      </c>
      <c r="X46" s="86"/>
      <c r="Y46" s="6"/>
    </row>
    <row r="47" spans="1:25" ht="103.5" customHeight="1" collapsed="1" x14ac:dyDescent="0.2">
      <c r="A47" s="10"/>
      <c r="B47" s="14"/>
      <c r="C47" s="148" t="s">
        <v>292</v>
      </c>
      <c r="D47" s="149"/>
      <c r="E47" s="149"/>
      <c r="F47" s="149"/>
      <c r="G47" s="149"/>
      <c r="H47" s="47" t="s">
        <v>172</v>
      </c>
      <c r="I47" s="48" t="s">
        <v>8</v>
      </c>
      <c r="J47" s="48" t="s">
        <v>34</v>
      </c>
      <c r="K47" s="48" t="s">
        <v>6</v>
      </c>
      <c r="L47" s="49" t="s">
        <v>6</v>
      </c>
      <c r="M47" s="50" t="s">
        <v>172</v>
      </c>
      <c r="N47" s="51" t="s">
        <v>6</v>
      </c>
      <c r="O47" s="150"/>
      <c r="P47" s="150"/>
      <c r="Q47" s="150"/>
      <c r="R47" s="151"/>
      <c r="S47" s="52">
        <f>S48</f>
        <v>389146.8</v>
      </c>
      <c r="T47" s="150"/>
      <c r="U47" s="151"/>
      <c r="V47" s="52">
        <f>V48</f>
        <v>1274.7</v>
      </c>
      <c r="W47" s="52">
        <f t="shared" si="2"/>
        <v>390421.5</v>
      </c>
      <c r="X47" s="97" t="s">
        <v>437</v>
      </c>
      <c r="Y47" s="6"/>
    </row>
    <row r="48" spans="1:25" ht="111" hidden="1" customHeight="1" outlineLevel="1" x14ac:dyDescent="0.2">
      <c r="A48" s="10"/>
      <c r="B48" s="14"/>
      <c r="C48" s="89"/>
      <c r="D48" s="116" t="s">
        <v>293</v>
      </c>
      <c r="E48" s="117"/>
      <c r="F48" s="117"/>
      <c r="G48" s="117"/>
      <c r="H48" s="53" t="s">
        <v>172</v>
      </c>
      <c r="I48" s="54" t="s">
        <v>8</v>
      </c>
      <c r="J48" s="54" t="s">
        <v>34</v>
      </c>
      <c r="K48" s="54" t="s">
        <v>19</v>
      </c>
      <c r="L48" s="55" t="s">
        <v>6</v>
      </c>
      <c r="M48" s="56" t="s">
        <v>172</v>
      </c>
      <c r="N48" s="13" t="s">
        <v>6</v>
      </c>
      <c r="O48" s="120"/>
      <c r="P48" s="120"/>
      <c r="Q48" s="120"/>
      <c r="R48" s="121"/>
      <c r="S48" s="11">
        <v>389146.8</v>
      </c>
      <c r="T48" s="120"/>
      <c r="U48" s="121"/>
      <c r="V48" s="11">
        <f>-25.3+1300</f>
        <v>1274.7</v>
      </c>
      <c r="W48" s="11">
        <f t="shared" si="2"/>
        <v>390421.5</v>
      </c>
      <c r="X48" s="96" t="s">
        <v>422</v>
      </c>
      <c r="Y48" s="6"/>
    </row>
    <row r="49" spans="1:25" ht="21.75" customHeight="1" collapsed="1" x14ac:dyDescent="0.2">
      <c r="A49" s="10"/>
      <c r="C49" s="113" t="s">
        <v>247</v>
      </c>
      <c r="D49" s="114"/>
      <c r="E49" s="114"/>
      <c r="F49" s="114"/>
      <c r="G49" s="115"/>
      <c r="H49" s="71" t="s">
        <v>171</v>
      </c>
      <c r="I49" s="72" t="s">
        <v>3</v>
      </c>
      <c r="J49" s="72" t="s">
        <v>6</v>
      </c>
      <c r="K49" s="72" t="s">
        <v>6</v>
      </c>
      <c r="L49" s="73" t="s">
        <v>6</v>
      </c>
      <c r="M49" s="74" t="s">
        <v>171</v>
      </c>
      <c r="N49" s="75" t="s">
        <v>6</v>
      </c>
      <c r="O49" s="118"/>
      <c r="P49" s="118"/>
      <c r="Q49" s="118"/>
      <c r="R49" s="119"/>
      <c r="S49" s="76">
        <f>S50</f>
        <v>400</v>
      </c>
      <c r="T49" s="118"/>
      <c r="U49" s="119"/>
      <c r="V49" s="76">
        <f>V50</f>
        <v>0</v>
      </c>
      <c r="W49" s="76">
        <f t="shared" si="2"/>
        <v>400</v>
      </c>
      <c r="X49" s="87"/>
      <c r="Y49" s="6"/>
    </row>
    <row r="50" spans="1:25" ht="21.75" hidden="1" customHeight="1" outlineLevel="1" x14ac:dyDescent="0.2">
      <c r="A50" s="10"/>
      <c r="B50" s="14"/>
      <c r="C50" s="89"/>
      <c r="D50" s="116" t="s">
        <v>294</v>
      </c>
      <c r="E50" s="117"/>
      <c r="F50" s="117"/>
      <c r="G50" s="117"/>
      <c r="H50" s="53" t="s">
        <v>171</v>
      </c>
      <c r="I50" s="54" t="s">
        <v>3</v>
      </c>
      <c r="J50" s="54" t="s">
        <v>4</v>
      </c>
      <c r="K50" s="54" t="s">
        <v>19</v>
      </c>
      <c r="L50" s="55" t="s">
        <v>6</v>
      </c>
      <c r="M50" s="56" t="s">
        <v>171</v>
      </c>
      <c r="N50" s="13" t="s">
        <v>6</v>
      </c>
      <c r="O50" s="120"/>
      <c r="P50" s="120"/>
      <c r="Q50" s="120"/>
      <c r="R50" s="121"/>
      <c r="S50" s="11">
        <v>400</v>
      </c>
      <c r="T50" s="120"/>
      <c r="U50" s="121"/>
      <c r="V50" s="11"/>
      <c r="W50" s="11">
        <f t="shared" si="2"/>
        <v>400</v>
      </c>
      <c r="X50" s="86"/>
      <c r="Y50" s="6"/>
    </row>
    <row r="51" spans="1:25" ht="63" customHeight="1" collapsed="1" x14ac:dyDescent="0.2">
      <c r="A51" s="10"/>
      <c r="C51" s="113" t="s">
        <v>248</v>
      </c>
      <c r="D51" s="114"/>
      <c r="E51" s="114"/>
      <c r="F51" s="114"/>
      <c r="G51" s="115"/>
      <c r="H51" s="71" t="s">
        <v>170</v>
      </c>
      <c r="I51" s="72" t="s">
        <v>169</v>
      </c>
      <c r="J51" s="72" t="s">
        <v>6</v>
      </c>
      <c r="K51" s="72" t="s">
        <v>6</v>
      </c>
      <c r="L51" s="73" t="s">
        <v>6</v>
      </c>
      <c r="M51" s="74" t="s">
        <v>168</v>
      </c>
      <c r="N51" s="75" t="s">
        <v>6</v>
      </c>
      <c r="O51" s="118"/>
      <c r="P51" s="118"/>
      <c r="Q51" s="118"/>
      <c r="R51" s="119"/>
      <c r="S51" s="76">
        <f>S52</f>
        <v>17675.599999999999</v>
      </c>
      <c r="T51" s="118"/>
      <c r="U51" s="119"/>
      <c r="V51" s="76">
        <f>V52</f>
        <v>3000</v>
      </c>
      <c r="W51" s="76">
        <f t="shared" si="2"/>
        <v>20675.599999999999</v>
      </c>
      <c r="X51" s="104" t="s">
        <v>419</v>
      </c>
      <c r="Y51" s="6"/>
    </row>
    <row r="52" spans="1:25" ht="56.25" hidden="1" customHeight="1" outlineLevel="1" x14ac:dyDescent="0.2">
      <c r="A52" s="10"/>
      <c r="B52" s="14"/>
      <c r="C52" s="89"/>
      <c r="D52" s="116" t="s">
        <v>295</v>
      </c>
      <c r="E52" s="117"/>
      <c r="F52" s="117"/>
      <c r="G52" s="117"/>
      <c r="H52" s="53" t="s">
        <v>170</v>
      </c>
      <c r="I52" s="54" t="s">
        <v>169</v>
      </c>
      <c r="J52" s="54" t="s">
        <v>4</v>
      </c>
      <c r="K52" s="54" t="s">
        <v>19</v>
      </c>
      <c r="L52" s="55" t="s">
        <v>6</v>
      </c>
      <c r="M52" s="56" t="s">
        <v>168</v>
      </c>
      <c r="N52" s="13" t="s">
        <v>6</v>
      </c>
      <c r="O52" s="120"/>
      <c r="P52" s="120"/>
      <c r="Q52" s="120"/>
      <c r="R52" s="121"/>
      <c r="S52" s="11">
        <v>17675.599999999999</v>
      </c>
      <c r="T52" s="120"/>
      <c r="U52" s="121"/>
      <c r="V52" s="11">
        <v>3000</v>
      </c>
      <c r="W52" s="11">
        <f t="shared" si="2"/>
        <v>20675.599999999999</v>
      </c>
      <c r="X52" s="86" t="s">
        <v>419</v>
      </c>
      <c r="Y52" s="6"/>
    </row>
    <row r="53" spans="1:25" ht="21.75" customHeight="1" collapsed="1" x14ac:dyDescent="0.2">
      <c r="A53" s="10"/>
      <c r="C53" s="113" t="s">
        <v>249</v>
      </c>
      <c r="D53" s="114"/>
      <c r="E53" s="114"/>
      <c r="F53" s="114"/>
      <c r="G53" s="115"/>
      <c r="H53" s="71" t="s">
        <v>167</v>
      </c>
      <c r="I53" s="72" t="s">
        <v>157</v>
      </c>
      <c r="J53" s="72" t="s">
        <v>6</v>
      </c>
      <c r="K53" s="72" t="s">
        <v>6</v>
      </c>
      <c r="L53" s="73" t="s">
        <v>6</v>
      </c>
      <c r="M53" s="74" t="s">
        <v>156</v>
      </c>
      <c r="N53" s="75" t="s">
        <v>6</v>
      </c>
      <c r="O53" s="118"/>
      <c r="P53" s="118"/>
      <c r="Q53" s="118"/>
      <c r="R53" s="119"/>
      <c r="S53" s="76">
        <f>S54+S59</f>
        <v>222613.7</v>
      </c>
      <c r="T53" s="118"/>
      <c r="U53" s="119"/>
      <c r="V53" s="76">
        <f>V54+V59</f>
        <v>1065.9000000000001</v>
      </c>
      <c r="W53" s="76">
        <f t="shared" si="2"/>
        <v>223679.6</v>
      </c>
      <c r="X53" s="87"/>
      <c r="Y53" s="6"/>
    </row>
    <row r="54" spans="1:25" ht="106.5" customHeight="1" x14ac:dyDescent="0.2">
      <c r="A54" s="10"/>
      <c r="B54" s="14"/>
      <c r="C54" s="148" t="s">
        <v>296</v>
      </c>
      <c r="D54" s="149"/>
      <c r="E54" s="149"/>
      <c r="F54" s="149"/>
      <c r="G54" s="149"/>
      <c r="H54" s="47" t="s">
        <v>166</v>
      </c>
      <c r="I54" s="48" t="s">
        <v>157</v>
      </c>
      <c r="J54" s="48" t="s">
        <v>30</v>
      </c>
      <c r="K54" s="48" t="s">
        <v>6</v>
      </c>
      <c r="L54" s="49" t="s">
        <v>6</v>
      </c>
      <c r="M54" s="50" t="s">
        <v>162</v>
      </c>
      <c r="N54" s="51" t="s">
        <v>6</v>
      </c>
      <c r="O54" s="150"/>
      <c r="P54" s="150"/>
      <c r="Q54" s="150"/>
      <c r="R54" s="151"/>
      <c r="S54" s="52">
        <f>S55+S56+S57+S58</f>
        <v>216582.5</v>
      </c>
      <c r="T54" s="150"/>
      <c r="U54" s="151"/>
      <c r="V54" s="52">
        <f>V55+V56+V57+V58</f>
        <v>1065.9000000000001</v>
      </c>
      <c r="W54" s="52">
        <f t="shared" si="2"/>
        <v>217648.4</v>
      </c>
      <c r="X54" s="97" t="s">
        <v>447</v>
      </c>
      <c r="Y54" s="6"/>
    </row>
    <row r="55" spans="1:25" ht="21.75" hidden="1" customHeight="1" outlineLevel="1" x14ac:dyDescent="0.2">
      <c r="A55" s="10"/>
      <c r="B55" s="14"/>
      <c r="C55" s="89"/>
      <c r="D55" s="116" t="s">
        <v>297</v>
      </c>
      <c r="E55" s="117"/>
      <c r="F55" s="117"/>
      <c r="G55" s="117"/>
      <c r="H55" s="53" t="s">
        <v>165</v>
      </c>
      <c r="I55" s="54" t="s">
        <v>157</v>
      </c>
      <c r="J55" s="54" t="s">
        <v>30</v>
      </c>
      <c r="K55" s="54" t="s">
        <v>19</v>
      </c>
      <c r="L55" s="55" t="s">
        <v>6</v>
      </c>
      <c r="M55" s="56" t="s">
        <v>165</v>
      </c>
      <c r="N55" s="13" t="s">
        <v>6</v>
      </c>
      <c r="O55" s="120"/>
      <c r="P55" s="120"/>
      <c r="Q55" s="120"/>
      <c r="R55" s="121"/>
      <c r="S55" s="11">
        <v>500</v>
      </c>
      <c r="T55" s="120"/>
      <c r="U55" s="121"/>
      <c r="V55" s="11"/>
      <c r="W55" s="11">
        <f t="shared" si="2"/>
        <v>500</v>
      </c>
      <c r="X55" s="86"/>
      <c r="Y55" s="6"/>
    </row>
    <row r="56" spans="1:25" ht="21.75" hidden="1" customHeight="1" outlineLevel="1" x14ac:dyDescent="0.2">
      <c r="A56" s="10"/>
      <c r="B56" s="14"/>
      <c r="C56" s="89"/>
      <c r="D56" s="116" t="s">
        <v>298</v>
      </c>
      <c r="E56" s="117"/>
      <c r="F56" s="117"/>
      <c r="G56" s="117"/>
      <c r="H56" s="53" t="s">
        <v>164</v>
      </c>
      <c r="I56" s="54" t="s">
        <v>157</v>
      </c>
      <c r="J56" s="54" t="s">
        <v>30</v>
      </c>
      <c r="K56" s="54" t="s">
        <v>16</v>
      </c>
      <c r="L56" s="55" t="s">
        <v>6</v>
      </c>
      <c r="M56" s="56" t="s">
        <v>164</v>
      </c>
      <c r="N56" s="13" t="s">
        <v>6</v>
      </c>
      <c r="O56" s="120"/>
      <c r="P56" s="120"/>
      <c r="Q56" s="120"/>
      <c r="R56" s="121"/>
      <c r="S56" s="11">
        <v>500</v>
      </c>
      <c r="T56" s="120"/>
      <c r="U56" s="121"/>
      <c r="V56" s="11"/>
      <c r="W56" s="11">
        <f t="shared" si="2"/>
        <v>500</v>
      </c>
      <c r="X56" s="86"/>
      <c r="Y56" s="6"/>
    </row>
    <row r="57" spans="1:25" ht="21.75" hidden="1" customHeight="1" outlineLevel="1" x14ac:dyDescent="0.2">
      <c r="A57" s="10"/>
      <c r="B57" s="14"/>
      <c r="C57" s="89"/>
      <c r="D57" s="116" t="s">
        <v>299</v>
      </c>
      <c r="E57" s="117"/>
      <c r="F57" s="117"/>
      <c r="G57" s="117"/>
      <c r="H57" s="53" t="s">
        <v>163</v>
      </c>
      <c r="I57" s="54" t="s">
        <v>157</v>
      </c>
      <c r="J57" s="54" t="s">
        <v>30</v>
      </c>
      <c r="K57" s="54" t="s">
        <v>14</v>
      </c>
      <c r="L57" s="55" t="s">
        <v>6</v>
      </c>
      <c r="M57" s="56" t="s">
        <v>163</v>
      </c>
      <c r="N57" s="13" t="s">
        <v>6</v>
      </c>
      <c r="O57" s="120"/>
      <c r="P57" s="120"/>
      <c r="Q57" s="120"/>
      <c r="R57" s="121"/>
      <c r="S57" s="11">
        <v>1850</v>
      </c>
      <c r="T57" s="120"/>
      <c r="U57" s="121"/>
      <c r="V57" s="11">
        <v>765.9</v>
      </c>
      <c r="W57" s="11">
        <f t="shared" si="2"/>
        <v>2615.9</v>
      </c>
      <c r="X57" s="86" t="s">
        <v>436</v>
      </c>
      <c r="Y57" s="6"/>
    </row>
    <row r="58" spans="1:25" ht="72.75" hidden="1" customHeight="1" outlineLevel="1" x14ac:dyDescent="0.2">
      <c r="A58" s="10"/>
      <c r="B58" s="14"/>
      <c r="C58" s="89"/>
      <c r="D58" s="116" t="s">
        <v>300</v>
      </c>
      <c r="E58" s="117"/>
      <c r="F58" s="117"/>
      <c r="G58" s="117"/>
      <c r="H58" s="53" t="s">
        <v>162</v>
      </c>
      <c r="I58" s="54" t="s">
        <v>157</v>
      </c>
      <c r="J58" s="54" t="s">
        <v>30</v>
      </c>
      <c r="K58" s="54" t="s">
        <v>11</v>
      </c>
      <c r="L58" s="55" t="s">
        <v>6</v>
      </c>
      <c r="M58" s="56" t="s">
        <v>162</v>
      </c>
      <c r="N58" s="13" t="s">
        <v>6</v>
      </c>
      <c r="O58" s="120"/>
      <c r="P58" s="120"/>
      <c r="Q58" s="120"/>
      <c r="R58" s="121"/>
      <c r="S58" s="11">
        <v>213732.5</v>
      </c>
      <c r="T58" s="120"/>
      <c r="U58" s="121"/>
      <c r="V58" s="11">
        <f>300</f>
        <v>300</v>
      </c>
      <c r="W58" s="11">
        <f t="shared" si="2"/>
        <v>214032.5</v>
      </c>
      <c r="X58" s="96" t="s">
        <v>403</v>
      </c>
      <c r="Y58" s="6"/>
    </row>
    <row r="59" spans="1:25" ht="12.75" customHeight="1" collapsed="1" x14ac:dyDescent="0.2">
      <c r="A59" s="10"/>
      <c r="B59" s="14"/>
      <c r="C59" s="148" t="s">
        <v>301</v>
      </c>
      <c r="D59" s="149"/>
      <c r="E59" s="149"/>
      <c r="F59" s="149"/>
      <c r="G59" s="149"/>
      <c r="H59" s="47" t="s">
        <v>161</v>
      </c>
      <c r="I59" s="48" t="s">
        <v>157</v>
      </c>
      <c r="J59" s="48" t="s">
        <v>24</v>
      </c>
      <c r="K59" s="48" t="s">
        <v>6</v>
      </c>
      <c r="L59" s="49" t="s">
        <v>6</v>
      </c>
      <c r="M59" s="50" t="s">
        <v>156</v>
      </c>
      <c r="N59" s="51" t="s">
        <v>6</v>
      </c>
      <c r="O59" s="150"/>
      <c r="P59" s="150"/>
      <c r="Q59" s="150"/>
      <c r="R59" s="151"/>
      <c r="S59" s="52">
        <f>S60+S61</f>
        <v>6031.2000000000007</v>
      </c>
      <c r="T59" s="150"/>
      <c r="U59" s="151"/>
      <c r="V59" s="52">
        <f>V60+V61</f>
        <v>0</v>
      </c>
      <c r="W59" s="52">
        <f t="shared" si="2"/>
        <v>6031.2000000000007</v>
      </c>
      <c r="X59" s="85"/>
      <c r="Y59" s="6"/>
    </row>
    <row r="60" spans="1:25" ht="32.25" hidden="1" customHeight="1" outlineLevel="1" x14ac:dyDescent="0.2">
      <c r="A60" s="10"/>
      <c r="B60" s="14"/>
      <c r="C60" s="89"/>
      <c r="D60" s="116" t="s">
        <v>302</v>
      </c>
      <c r="E60" s="117"/>
      <c r="F60" s="117"/>
      <c r="G60" s="117"/>
      <c r="H60" s="53" t="s">
        <v>160</v>
      </c>
      <c r="I60" s="54" t="s">
        <v>157</v>
      </c>
      <c r="J60" s="54" t="s">
        <v>24</v>
      </c>
      <c r="K60" s="54" t="s">
        <v>19</v>
      </c>
      <c r="L60" s="55" t="s">
        <v>6</v>
      </c>
      <c r="M60" s="56" t="s">
        <v>159</v>
      </c>
      <c r="N60" s="13" t="s">
        <v>6</v>
      </c>
      <c r="O60" s="120"/>
      <c r="P60" s="120"/>
      <c r="Q60" s="120"/>
      <c r="R60" s="121"/>
      <c r="S60" s="11">
        <v>4663.6000000000004</v>
      </c>
      <c r="T60" s="120"/>
      <c r="U60" s="121"/>
      <c r="V60" s="11"/>
      <c r="W60" s="11">
        <f t="shared" si="2"/>
        <v>4663.6000000000004</v>
      </c>
      <c r="X60" s="86"/>
      <c r="Y60" s="6"/>
    </row>
    <row r="61" spans="1:25" ht="21.75" hidden="1" customHeight="1" outlineLevel="1" x14ac:dyDescent="0.2">
      <c r="A61" s="10"/>
      <c r="B61" s="14"/>
      <c r="C61" s="89"/>
      <c r="D61" s="116" t="s">
        <v>303</v>
      </c>
      <c r="E61" s="117"/>
      <c r="F61" s="117"/>
      <c r="G61" s="117"/>
      <c r="H61" s="53" t="s">
        <v>158</v>
      </c>
      <c r="I61" s="54" t="s">
        <v>157</v>
      </c>
      <c r="J61" s="54" t="s">
        <v>24</v>
      </c>
      <c r="K61" s="54" t="s">
        <v>33</v>
      </c>
      <c r="L61" s="55" t="s">
        <v>6</v>
      </c>
      <c r="M61" s="56" t="s">
        <v>156</v>
      </c>
      <c r="N61" s="13" t="s">
        <v>6</v>
      </c>
      <c r="O61" s="120"/>
      <c r="P61" s="120"/>
      <c r="Q61" s="120"/>
      <c r="R61" s="121"/>
      <c r="S61" s="11">
        <v>1367.6</v>
      </c>
      <c r="T61" s="120"/>
      <c r="U61" s="121"/>
      <c r="V61" s="11"/>
      <c r="W61" s="11">
        <f t="shared" si="2"/>
        <v>1367.6</v>
      </c>
      <c r="X61" s="86"/>
      <c r="Y61" s="6"/>
    </row>
    <row r="62" spans="1:25" ht="157.5" customHeight="1" collapsed="1" x14ac:dyDescent="0.2">
      <c r="A62" s="10"/>
      <c r="C62" s="113" t="s">
        <v>250</v>
      </c>
      <c r="D62" s="114"/>
      <c r="E62" s="114"/>
      <c r="F62" s="114"/>
      <c r="G62" s="115"/>
      <c r="H62" s="71" t="s">
        <v>155</v>
      </c>
      <c r="I62" s="72" t="s">
        <v>151</v>
      </c>
      <c r="J62" s="72" t="s">
        <v>6</v>
      </c>
      <c r="K62" s="72" t="s">
        <v>6</v>
      </c>
      <c r="L62" s="73" t="s">
        <v>6</v>
      </c>
      <c r="M62" s="74" t="s">
        <v>150</v>
      </c>
      <c r="N62" s="75" t="s">
        <v>6</v>
      </c>
      <c r="O62" s="118"/>
      <c r="P62" s="118"/>
      <c r="Q62" s="118"/>
      <c r="R62" s="119"/>
      <c r="S62" s="76">
        <f>S63+S64+S65</f>
        <v>52019.6</v>
      </c>
      <c r="T62" s="118"/>
      <c r="U62" s="119"/>
      <c r="V62" s="76">
        <f>V63+V64+V65</f>
        <v>6968.4</v>
      </c>
      <c r="W62" s="76">
        <f t="shared" si="2"/>
        <v>58988</v>
      </c>
      <c r="X62" s="104" t="s">
        <v>428</v>
      </c>
      <c r="Y62" s="6"/>
    </row>
    <row r="63" spans="1:25" ht="21.75" hidden="1" customHeight="1" outlineLevel="1" x14ac:dyDescent="0.2">
      <c r="A63" s="10"/>
      <c r="B63" s="14"/>
      <c r="C63" s="89"/>
      <c r="D63" s="116" t="s">
        <v>304</v>
      </c>
      <c r="E63" s="117"/>
      <c r="F63" s="117"/>
      <c r="G63" s="117"/>
      <c r="H63" s="53" t="s">
        <v>154</v>
      </c>
      <c r="I63" s="54" t="s">
        <v>151</v>
      </c>
      <c r="J63" s="54" t="s">
        <v>4</v>
      </c>
      <c r="K63" s="54" t="s">
        <v>19</v>
      </c>
      <c r="L63" s="55" t="s">
        <v>6</v>
      </c>
      <c r="M63" s="56" t="s">
        <v>153</v>
      </c>
      <c r="N63" s="13" t="s">
        <v>6</v>
      </c>
      <c r="O63" s="120"/>
      <c r="P63" s="120"/>
      <c r="Q63" s="120"/>
      <c r="R63" s="121"/>
      <c r="S63" s="11">
        <v>43712.6</v>
      </c>
      <c r="T63" s="120"/>
      <c r="U63" s="121"/>
      <c r="V63" s="11"/>
      <c r="W63" s="11">
        <f t="shared" si="2"/>
        <v>43712.6</v>
      </c>
      <c r="X63" s="86"/>
      <c r="Y63" s="6"/>
    </row>
    <row r="64" spans="1:25" ht="113.25" hidden="1" customHeight="1" outlineLevel="1" x14ac:dyDescent="0.2">
      <c r="A64" s="10"/>
      <c r="B64" s="14"/>
      <c r="C64" s="89"/>
      <c r="D64" s="116" t="s">
        <v>305</v>
      </c>
      <c r="E64" s="117"/>
      <c r="F64" s="117"/>
      <c r="G64" s="117"/>
      <c r="H64" s="53" t="s">
        <v>152</v>
      </c>
      <c r="I64" s="54" t="s">
        <v>151</v>
      </c>
      <c r="J64" s="54" t="s">
        <v>4</v>
      </c>
      <c r="K64" s="54" t="s">
        <v>16</v>
      </c>
      <c r="L64" s="55" t="s">
        <v>6</v>
      </c>
      <c r="M64" s="56" t="s">
        <v>152</v>
      </c>
      <c r="N64" s="13" t="s">
        <v>6</v>
      </c>
      <c r="O64" s="120"/>
      <c r="P64" s="120"/>
      <c r="Q64" s="120"/>
      <c r="R64" s="121"/>
      <c r="S64" s="11">
        <v>6607</v>
      </c>
      <c r="T64" s="120"/>
      <c r="U64" s="121"/>
      <c r="V64" s="11">
        <f>-117.3+3833.8</f>
        <v>3716.5</v>
      </c>
      <c r="W64" s="11">
        <f t="shared" si="2"/>
        <v>10323.5</v>
      </c>
      <c r="X64" s="96" t="s">
        <v>420</v>
      </c>
      <c r="Y64" s="6"/>
    </row>
    <row r="65" spans="1:25" ht="54" hidden="1" customHeight="1" outlineLevel="1" x14ac:dyDescent="0.2">
      <c r="A65" s="10"/>
      <c r="B65" s="14"/>
      <c r="C65" s="89"/>
      <c r="D65" s="116" t="s">
        <v>306</v>
      </c>
      <c r="E65" s="117"/>
      <c r="F65" s="117"/>
      <c r="G65" s="117"/>
      <c r="H65" s="53" t="s">
        <v>150</v>
      </c>
      <c r="I65" s="54" t="s">
        <v>151</v>
      </c>
      <c r="J65" s="54" t="s">
        <v>4</v>
      </c>
      <c r="K65" s="54" t="s">
        <v>33</v>
      </c>
      <c r="L65" s="55" t="s">
        <v>6</v>
      </c>
      <c r="M65" s="56" t="s">
        <v>150</v>
      </c>
      <c r="N65" s="13" t="s">
        <v>6</v>
      </c>
      <c r="O65" s="120"/>
      <c r="P65" s="120"/>
      <c r="Q65" s="120"/>
      <c r="R65" s="121"/>
      <c r="S65" s="11">
        <v>1700</v>
      </c>
      <c r="T65" s="120"/>
      <c r="U65" s="121"/>
      <c r="V65" s="11">
        <f>689.3+2562.6</f>
        <v>3251.8999999999996</v>
      </c>
      <c r="W65" s="11">
        <f t="shared" si="2"/>
        <v>4951.8999999999996</v>
      </c>
      <c r="X65" s="96" t="s">
        <v>423</v>
      </c>
      <c r="Y65" s="6"/>
    </row>
    <row r="66" spans="1:25" ht="25.5" customHeight="1" collapsed="1" x14ac:dyDescent="0.2">
      <c r="A66" s="10"/>
      <c r="C66" s="113" t="s">
        <v>251</v>
      </c>
      <c r="D66" s="114"/>
      <c r="E66" s="114"/>
      <c r="F66" s="114"/>
      <c r="G66" s="115"/>
      <c r="H66" s="71" t="s">
        <v>149</v>
      </c>
      <c r="I66" s="72" t="s">
        <v>135</v>
      </c>
      <c r="J66" s="72" t="s">
        <v>6</v>
      </c>
      <c r="K66" s="72" t="s">
        <v>6</v>
      </c>
      <c r="L66" s="73" t="s">
        <v>6</v>
      </c>
      <c r="M66" s="74" t="s">
        <v>134</v>
      </c>
      <c r="N66" s="75" t="s">
        <v>6</v>
      </c>
      <c r="O66" s="118"/>
      <c r="P66" s="118"/>
      <c r="Q66" s="118"/>
      <c r="R66" s="119"/>
      <c r="S66" s="76">
        <f>S67+S69+S72+S76</f>
        <v>409434.10000000003</v>
      </c>
      <c r="T66" s="118"/>
      <c r="U66" s="119"/>
      <c r="V66" s="76">
        <f>V67+V69+V72+V76-0.1</f>
        <v>137196.80000000002</v>
      </c>
      <c r="W66" s="76">
        <f t="shared" si="2"/>
        <v>546630.9</v>
      </c>
      <c r="X66" s="87"/>
      <c r="Y66" s="6"/>
    </row>
    <row r="67" spans="1:25" ht="59.25" customHeight="1" x14ac:dyDescent="0.2">
      <c r="A67" s="10"/>
      <c r="B67" s="14"/>
      <c r="C67" s="148" t="s">
        <v>307</v>
      </c>
      <c r="D67" s="149"/>
      <c r="E67" s="149"/>
      <c r="F67" s="149"/>
      <c r="G67" s="149"/>
      <c r="H67" s="47" t="s">
        <v>148</v>
      </c>
      <c r="I67" s="48" t="s">
        <v>135</v>
      </c>
      <c r="J67" s="48" t="s">
        <v>30</v>
      </c>
      <c r="K67" s="48" t="s">
        <v>6</v>
      </c>
      <c r="L67" s="49" t="s">
        <v>6</v>
      </c>
      <c r="M67" s="50" t="s">
        <v>148</v>
      </c>
      <c r="N67" s="51" t="s">
        <v>6</v>
      </c>
      <c r="O67" s="150"/>
      <c r="P67" s="150"/>
      <c r="Q67" s="150"/>
      <c r="R67" s="151"/>
      <c r="S67" s="52">
        <f>S68</f>
        <v>619.5</v>
      </c>
      <c r="T67" s="150"/>
      <c r="U67" s="151"/>
      <c r="V67" s="52">
        <f>V68</f>
        <v>195.1</v>
      </c>
      <c r="W67" s="52">
        <f t="shared" si="2"/>
        <v>814.6</v>
      </c>
      <c r="X67" s="103" t="s">
        <v>402</v>
      </c>
      <c r="Y67" s="6"/>
    </row>
    <row r="68" spans="1:25" ht="54.75" hidden="1" customHeight="1" outlineLevel="1" x14ac:dyDescent="0.2">
      <c r="A68" s="10"/>
      <c r="B68" s="14"/>
      <c r="C68" s="90"/>
      <c r="D68" s="161" t="s">
        <v>396</v>
      </c>
      <c r="E68" s="161"/>
      <c r="F68" s="161"/>
      <c r="G68" s="161"/>
      <c r="H68" s="53"/>
      <c r="I68" s="63" t="s">
        <v>135</v>
      </c>
      <c r="J68" s="63" t="s">
        <v>30</v>
      </c>
      <c r="K68" s="63" t="s">
        <v>19</v>
      </c>
      <c r="L68" s="55"/>
      <c r="M68" s="56"/>
      <c r="N68" s="13"/>
      <c r="O68" s="12"/>
      <c r="P68" s="12"/>
      <c r="Q68" s="12"/>
      <c r="R68" s="11"/>
      <c r="S68" s="42">
        <v>619.5</v>
      </c>
      <c r="T68" s="12"/>
      <c r="U68" s="11"/>
      <c r="V68" s="11">
        <v>195.1</v>
      </c>
      <c r="W68" s="11">
        <f t="shared" si="2"/>
        <v>814.6</v>
      </c>
      <c r="X68" s="98" t="s">
        <v>402</v>
      </c>
      <c r="Y68" s="6"/>
    </row>
    <row r="69" spans="1:25" ht="12.75" customHeight="1" collapsed="1" x14ac:dyDescent="0.2">
      <c r="A69" s="10"/>
      <c r="B69" s="14"/>
      <c r="C69" s="148" t="s">
        <v>308</v>
      </c>
      <c r="D69" s="149"/>
      <c r="E69" s="149"/>
      <c r="F69" s="149"/>
      <c r="G69" s="149"/>
      <c r="H69" s="47" t="s">
        <v>147</v>
      </c>
      <c r="I69" s="48" t="s">
        <v>135</v>
      </c>
      <c r="J69" s="48" t="s">
        <v>24</v>
      </c>
      <c r="K69" s="48" t="s">
        <v>6</v>
      </c>
      <c r="L69" s="49" t="s">
        <v>6</v>
      </c>
      <c r="M69" s="50" t="s">
        <v>144</v>
      </c>
      <c r="N69" s="51" t="s">
        <v>6</v>
      </c>
      <c r="O69" s="150"/>
      <c r="P69" s="150"/>
      <c r="Q69" s="150"/>
      <c r="R69" s="151"/>
      <c r="S69" s="52">
        <f>S70+S71</f>
        <v>33465.699999999997</v>
      </c>
      <c r="T69" s="150"/>
      <c r="U69" s="151"/>
      <c r="V69" s="52">
        <f>V70+V71</f>
        <v>0</v>
      </c>
      <c r="W69" s="52">
        <f t="shared" si="2"/>
        <v>33465.699999999997</v>
      </c>
      <c r="X69" s="85"/>
      <c r="Y69" s="6"/>
    </row>
    <row r="70" spans="1:25" ht="21.75" hidden="1" customHeight="1" outlineLevel="1" x14ac:dyDescent="0.2">
      <c r="A70" s="10"/>
      <c r="B70" s="14"/>
      <c r="C70" s="89"/>
      <c r="D70" s="116" t="s">
        <v>309</v>
      </c>
      <c r="E70" s="117"/>
      <c r="F70" s="117"/>
      <c r="G70" s="117"/>
      <c r="H70" s="53" t="s">
        <v>146</v>
      </c>
      <c r="I70" s="54" t="s">
        <v>135</v>
      </c>
      <c r="J70" s="54" t="s">
        <v>24</v>
      </c>
      <c r="K70" s="54" t="s">
        <v>19</v>
      </c>
      <c r="L70" s="55" t="s">
        <v>6</v>
      </c>
      <c r="M70" s="56" t="s">
        <v>145</v>
      </c>
      <c r="N70" s="13" t="s">
        <v>6</v>
      </c>
      <c r="O70" s="120"/>
      <c r="P70" s="120"/>
      <c r="Q70" s="120"/>
      <c r="R70" s="121"/>
      <c r="S70" s="11">
        <v>33455.599999999999</v>
      </c>
      <c r="T70" s="120"/>
      <c r="U70" s="121"/>
      <c r="V70" s="11"/>
      <c r="W70" s="11">
        <f t="shared" si="2"/>
        <v>33455.599999999999</v>
      </c>
      <c r="X70" s="86"/>
      <c r="Y70" s="6"/>
    </row>
    <row r="71" spans="1:25" ht="62.25" hidden="1" customHeight="1" outlineLevel="1" x14ac:dyDescent="0.2">
      <c r="A71" s="10"/>
      <c r="B71" s="14"/>
      <c r="C71" s="89"/>
      <c r="D71" s="116" t="s">
        <v>310</v>
      </c>
      <c r="E71" s="117"/>
      <c r="F71" s="117"/>
      <c r="G71" s="117"/>
      <c r="H71" s="53" t="s">
        <v>144</v>
      </c>
      <c r="I71" s="54" t="s">
        <v>135</v>
      </c>
      <c r="J71" s="54" t="s">
        <v>24</v>
      </c>
      <c r="K71" s="54" t="s">
        <v>16</v>
      </c>
      <c r="L71" s="55" t="s">
        <v>6</v>
      </c>
      <c r="M71" s="56" t="s">
        <v>144</v>
      </c>
      <c r="N71" s="13" t="s">
        <v>6</v>
      </c>
      <c r="O71" s="120"/>
      <c r="P71" s="120"/>
      <c r="Q71" s="120"/>
      <c r="R71" s="121"/>
      <c r="S71" s="11">
        <v>10.1</v>
      </c>
      <c r="T71" s="120"/>
      <c r="U71" s="121"/>
      <c r="V71" s="11"/>
      <c r="W71" s="11">
        <f t="shared" si="2"/>
        <v>10.1</v>
      </c>
      <c r="X71" s="86"/>
      <c r="Y71" s="6"/>
    </row>
    <row r="72" spans="1:25" ht="27" customHeight="1" collapsed="1" x14ac:dyDescent="0.2">
      <c r="A72" s="10"/>
      <c r="B72" s="14"/>
      <c r="C72" s="148" t="s">
        <v>311</v>
      </c>
      <c r="D72" s="149"/>
      <c r="E72" s="149"/>
      <c r="F72" s="149"/>
      <c r="G72" s="149"/>
      <c r="H72" s="47" t="s">
        <v>143</v>
      </c>
      <c r="I72" s="48" t="s">
        <v>135</v>
      </c>
      <c r="J72" s="48" t="s">
        <v>34</v>
      </c>
      <c r="K72" s="48" t="s">
        <v>6</v>
      </c>
      <c r="L72" s="49" t="s">
        <v>6</v>
      </c>
      <c r="M72" s="50" t="s">
        <v>136</v>
      </c>
      <c r="N72" s="51" t="s">
        <v>6</v>
      </c>
      <c r="O72" s="150"/>
      <c r="P72" s="150"/>
      <c r="Q72" s="150"/>
      <c r="R72" s="151"/>
      <c r="S72" s="52">
        <f>S73+S74+S75</f>
        <v>333995.5</v>
      </c>
      <c r="T72" s="150"/>
      <c r="U72" s="151"/>
      <c r="V72" s="52">
        <f>V73+V74+V75</f>
        <v>113432.60000000002</v>
      </c>
      <c r="W72" s="52">
        <f t="shared" si="2"/>
        <v>447428.10000000003</v>
      </c>
      <c r="X72" s="105"/>
      <c r="Y72" s="6"/>
    </row>
    <row r="73" spans="1:25" ht="409.5" customHeight="1" outlineLevel="1" x14ac:dyDescent="0.2">
      <c r="A73" s="10"/>
      <c r="B73" s="14"/>
      <c r="C73" s="89"/>
      <c r="D73" s="152" t="s">
        <v>312</v>
      </c>
      <c r="E73" s="149"/>
      <c r="F73" s="149"/>
      <c r="G73" s="149"/>
      <c r="H73" s="47" t="s">
        <v>142</v>
      </c>
      <c r="I73" s="48" t="s">
        <v>135</v>
      </c>
      <c r="J73" s="48" t="s">
        <v>34</v>
      </c>
      <c r="K73" s="48" t="s">
        <v>19</v>
      </c>
      <c r="L73" s="49" t="s">
        <v>6</v>
      </c>
      <c r="M73" s="50" t="s">
        <v>141</v>
      </c>
      <c r="N73" s="51" t="s">
        <v>6</v>
      </c>
      <c r="O73" s="150"/>
      <c r="P73" s="150"/>
      <c r="Q73" s="150"/>
      <c r="R73" s="151"/>
      <c r="S73" s="102">
        <v>135871.70000000001</v>
      </c>
      <c r="T73" s="150"/>
      <c r="U73" s="151"/>
      <c r="V73" s="102">
        <f>-95928.7+117.3-25534.6-6947.1+10000-2195.3</f>
        <v>-120488.40000000001</v>
      </c>
      <c r="W73" s="102">
        <f t="shared" si="2"/>
        <v>15383.300000000003</v>
      </c>
      <c r="X73" s="105" t="s">
        <v>448</v>
      </c>
      <c r="Y73" s="6"/>
    </row>
    <row r="74" spans="1:25" ht="32.25" customHeight="1" outlineLevel="1" x14ac:dyDescent="0.2">
      <c r="A74" s="10"/>
      <c r="B74" s="14"/>
      <c r="C74" s="89"/>
      <c r="D74" s="152" t="s">
        <v>313</v>
      </c>
      <c r="E74" s="149"/>
      <c r="F74" s="149"/>
      <c r="G74" s="149"/>
      <c r="H74" s="47" t="s">
        <v>140</v>
      </c>
      <c r="I74" s="48" t="s">
        <v>135</v>
      </c>
      <c r="J74" s="48" t="s">
        <v>34</v>
      </c>
      <c r="K74" s="48" t="s">
        <v>33</v>
      </c>
      <c r="L74" s="49" t="s">
        <v>6</v>
      </c>
      <c r="M74" s="50" t="s">
        <v>139</v>
      </c>
      <c r="N74" s="51" t="s">
        <v>6</v>
      </c>
      <c r="O74" s="150"/>
      <c r="P74" s="150"/>
      <c r="Q74" s="150"/>
      <c r="R74" s="151"/>
      <c r="S74" s="102">
        <v>15884.9</v>
      </c>
      <c r="T74" s="150"/>
      <c r="U74" s="151"/>
      <c r="V74" s="102"/>
      <c r="W74" s="102">
        <f t="shared" si="2"/>
        <v>15884.9</v>
      </c>
      <c r="X74" s="85"/>
      <c r="Y74" s="6"/>
    </row>
    <row r="75" spans="1:25" ht="191.25" customHeight="1" outlineLevel="1" x14ac:dyDescent="0.2">
      <c r="A75" s="10"/>
      <c r="B75" s="14"/>
      <c r="C75" s="89"/>
      <c r="D75" s="152" t="s">
        <v>314</v>
      </c>
      <c r="E75" s="149"/>
      <c r="F75" s="149"/>
      <c r="G75" s="149"/>
      <c r="H75" s="47" t="s">
        <v>138</v>
      </c>
      <c r="I75" s="48" t="s">
        <v>135</v>
      </c>
      <c r="J75" s="48" t="s">
        <v>34</v>
      </c>
      <c r="K75" s="48" t="s">
        <v>137</v>
      </c>
      <c r="L75" s="49" t="s">
        <v>6</v>
      </c>
      <c r="M75" s="50" t="s">
        <v>136</v>
      </c>
      <c r="N75" s="51" t="s">
        <v>6</v>
      </c>
      <c r="O75" s="150"/>
      <c r="P75" s="150"/>
      <c r="Q75" s="150"/>
      <c r="R75" s="151"/>
      <c r="S75" s="102">
        <v>182238.9</v>
      </c>
      <c r="T75" s="150"/>
      <c r="U75" s="151"/>
      <c r="V75" s="102">
        <f>70282.1+159933.7+389.6-3631.5+6947.1</f>
        <v>233921.00000000003</v>
      </c>
      <c r="W75" s="102">
        <f t="shared" si="2"/>
        <v>416159.9</v>
      </c>
      <c r="X75" s="85" t="s">
        <v>424</v>
      </c>
      <c r="Y75" s="6"/>
    </row>
    <row r="76" spans="1:25" ht="214.5" customHeight="1" x14ac:dyDescent="0.2">
      <c r="A76" s="10"/>
      <c r="B76" s="14"/>
      <c r="C76" s="148" t="s">
        <v>315</v>
      </c>
      <c r="D76" s="149"/>
      <c r="E76" s="149"/>
      <c r="F76" s="149"/>
      <c r="G76" s="149"/>
      <c r="H76" s="47" t="s">
        <v>134</v>
      </c>
      <c r="I76" s="48" t="s">
        <v>135</v>
      </c>
      <c r="J76" s="48" t="s">
        <v>52</v>
      </c>
      <c r="K76" s="48" t="s">
        <v>6</v>
      </c>
      <c r="L76" s="49" t="s">
        <v>6</v>
      </c>
      <c r="M76" s="50" t="s">
        <v>134</v>
      </c>
      <c r="N76" s="51" t="s">
        <v>6</v>
      </c>
      <c r="O76" s="150"/>
      <c r="P76" s="150"/>
      <c r="Q76" s="150"/>
      <c r="R76" s="151"/>
      <c r="S76" s="52">
        <f>S77</f>
        <v>41353.4</v>
      </c>
      <c r="T76" s="150"/>
      <c r="U76" s="151"/>
      <c r="V76" s="52">
        <f>V77</f>
        <v>23569.199999999997</v>
      </c>
      <c r="W76" s="52">
        <f t="shared" si="2"/>
        <v>64922.6</v>
      </c>
      <c r="X76" s="85" t="s">
        <v>445</v>
      </c>
      <c r="Y76" s="6"/>
    </row>
    <row r="77" spans="1:25" ht="144.75" hidden="1" customHeight="1" outlineLevel="1" x14ac:dyDescent="0.2">
      <c r="A77" s="10"/>
      <c r="B77" s="14"/>
      <c r="C77" s="89"/>
      <c r="D77" s="116" t="s">
        <v>316</v>
      </c>
      <c r="E77" s="117"/>
      <c r="F77" s="117"/>
      <c r="G77" s="117"/>
      <c r="H77" s="53" t="s">
        <v>134</v>
      </c>
      <c r="I77" s="54" t="s">
        <v>135</v>
      </c>
      <c r="J77" s="54" t="s">
        <v>52</v>
      </c>
      <c r="K77" s="54" t="s">
        <v>19</v>
      </c>
      <c r="L77" s="55" t="s">
        <v>6</v>
      </c>
      <c r="M77" s="56" t="s">
        <v>134</v>
      </c>
      <c r="N77" s="13" t="s">
        <v>6</v>
      </c>
      <c r="O77" s="120"/>
      <c r="P77" s="120"/>
      <c r="Q77" s="120"/>
      <c r="R77" s="121"/>
      <c r="S77" s="11">
        <v>41353.4</v>
      </c>
      <c r="T77" s="120"/>
      <c r="U77" s="121"/>
      <c r="V77" s="11">
        <f>-7402.6-389.6+29166.1+2195.3</f>
        <v>23569.199999999997</v>
      </c>
      <c r="W77" s="11">
        <f t="shared" si="2"/>
        <v>64922.6</v>
      </c>
      <c r="X77" s="96" t="s">
        <v>444</v>
      </c>
      <c r="Y77" s="6"/>
    </row>
    <row r="78" spans="1:25" ht="132.75" customHeight="1" collapsed="1" x14ac:dyDescent="0.2">
      <c r="A78" s="10"/>
      <c r="C78" s="113" t="s">
        <v>252</v>
      </c>
      <c r="D78" s="114"/>
      <c r="E78" s="114"/>
      <c r="F78" s="114"/>
      <c r="G78" s="115"/>
      <c r="H78" s="71" t="s">
        <v>133</v>
      </c>
      <c r="I78" s="72" t="s">
        <v>130</v>
      </c>
      <c r="J78" s="72" t="s">
        <v>6</v>
      </c>
      <c r="K78" s="72" t="s">
        <v>6</v>
      </c>
      <c r="L78" s="73" t="s">
        <v>6</v>
      </c>
      <c r="M78" s="74" t="s">
        <v>129</v>
      </c>
      <c r="N78" s="75" t="s">
        <v>6</v>
      </c>
      <c r="O78" s="118"/>
      <c r="P78" s="118"/>
      <c r="Q78" s="118"/>
      <c r="R78" s="119"/>
      <c r="S78" s="76">
        <f>S79+S80+S81</f>
        <v>33694.5</v>
      </c>
      <c r="T78" s="118"/>
      <c r="U78" s="119"/>
      <c r="V78" s="76">
        <f>V79+V80+V81</f>
        <v>308</v>
      </c>
      <c r="W78" s="76">
        <f t="shared" si="2"/>
        <v>34002.5</v>
      </c>
      <c r="X78" s="104" t="s">
        <v>432</v>
      </c>
      <c r="Y78" s="6"/>
    </row>
    <row r="79" spans="1:25" ht="141.75" hidden="1" customHeight="1" outlineLevel="1" x14ac:dyDescent="0.2">
      <c r="A79" s="10"/>
      <c r="B79" s="14"/>
      <c r="C79" s="89"/>
      <c r="D79" s="116" t="s">
        <v>317</v>
      </c>
      <c r="E79" s="117"/>
      <c r="F79" s="117"/>
      <c r="G79" s="117"/>
      <c r="H79" s="53" t="s">
        <v>132</v>
      </c>
      <c r="I79" s="54" t="s">
        <v>130</v>
      </c>
      <c r="J79" s="54" t="s">
        <v>4</v>
      </c>
      <c r="K79" s="54" t="s">
        <v>19</v>
      </c>
      <c r="L79" s="55" t="s">
        <v>6</v>
      </c>
      <c r="M79" s="56" t="s">
        <v>132</v>
      </c>
      <c r="N79" s="13" t="s">
        <v>6</v>
      </c>
      <c r="O79" s="120"/>
      <c r="P79" s="120"/>
      <c r="Q79" s="120"/>
      <c r="R79" s="121"/>
      <c r="S79" s="11">
        <v>2800</v>
      </c>
      <c r="T79" s="120"/>
      <c r="U79" s="121"/>
      <c r="V79" s="11">
        <f>-1614.9+32.5</f>
        <v>-1582.4</v>
      </c>
      <c r="W79" s="11">
        <f t="shared" si="2"/>
        <v>1217.5999999999999</v>
      </c>
      <c r="X79" s="96" t="s">
        <v>399</v>
      </c>
      <c r="Y79" s="6"/>
    </row>
    <row r="80" spans="1:25" ht="12.75" hidden="1" customHeight="1" outlineLevel="1" x14ac:dyDescent="0.2">
      <c r="A80" s="10"/>
      <c r="B80" s="14"/>
      <c r="C80" s="89"/>
      <c r="D80" s="116" t="s">
        <v>318</v>
      </c>
      <c r="E80" s="117"/>
      <c r="F80" s="117"/>
      <c r="G80" s="117"/>
      <c r="H80" s="53" t="s">
        <v>131</v>
      </c>
      <c r="I80" s="54" t="s">
        <v>130</v>
      </c>
      <c r="J80" s="54" t="s">
        <v>4</v>
      </c>
      <c r="K80" s="54" t="s">
        <v>16</v>
      </c>
      <c r="L80" s="55" t="s">
        <v>6</v>
      </c>
      <c r="M80" s="56" t="s">
        <v>131</v>
      </c>
      <c r="N80" s="13" t="s">
        <v>6</v>
      </c>
      <c r="O80" s="120"/>
      <c r="P80" s="120"/>
      <c r="Q80" s="120"/>
      <c r="R80" s="121"/>
      <c r="S80" s="11">
        <v>29894.5</v>
      </c>
      <c r="T80" s="120"/>
      <c r="U80" s="121"/>
      <c r="V80" s="11"/>
      <c r="W80" s="11">
        <f t="shared" si="2"/>
        <v>29894.5</v>
      </c>
      <c r="X80" s="86"/>
      <c r="Y80" s="6"/>
    </row>
    <row r="81" spans="1:25" ht="94.5" hidden="1" customHeight="1" outlineLevel="1" x14ac:dyDescent="0.2">
      <c r="A81" s="10"/>
      <c r="B81" s="14"/>
      <c r="C81" s="89"/>
      <c r="D81" s="116" t="s">
        <v>319</v>
      </c>
      <c r="E81" s="117"/>
      <c r="F81" s="117"/>
      <c r="G81" s="117"/>
      <c r="H81" s="53" t="s">
        <v>129</v>
      </c>
      <c r="I81" s="54" t="s">
        <v>130</v>
      </c>
      <c r="J81" s="54" t="s">
        <v>4</v>
      </c>
      <c r="K81" s="54" t="s">
        <v>33</v>
      </c>
      <c r="L81" s="55" t="s">
        <v>6</v>
      </c>
      <c r="M81" s="56" t="s">
        <v>129</v>
      </c>
      <c r="N81" s="13" t="s">
        <v>6</v>
      </c>
      <c r="O81" s="120"/>
      <c r="P81" s="120"/>
      <c r="Q81" s="120"/>
      <c r="R81" s="121"/>
      <c r="S81" s="11">
        <v>1000</v>
      </c>
      <c r="T81" s="120"/>
      <c r="U81" s="121"/>
      <c r="V81" s="11">
        <f>1614.9+275.5</f>
        <v>1890.4</v>
      </c>
      <c r="W81" s="11">
        <f t="shared" si="2"/>
        <v>2890.4</v>
      </c>
      <c r="X81" s="96" t="s">
        <v>433</v>
      </c>
      <c r="Y81" s="6"/>
    </row>
    <row r="82" spans="1:25" ht="21.75" customHeight="1" collapsed="1" x14ac:dyDescent="0.2">
      <c r="A82" s="10"/>
      <c r="C82" s="113" t="s">
        <v>253</v>
      </c>
      <c r="D82" s="114"/>
      <c r="E82" s="114"/>
      <c r="F82" s="114"/>
      <c r="G82" s="115"/>
      <c r="H82" s="71" t="s">
        <v>128</v>
      </c>
      <c r="I82" s="72" t="s">
        <v>122</v>
      </c>
      <c r="J82" s="72" t="s">
        <v>6</v>
      </c>
      <c r="K82" s="72" t="s">
        <v>6</v>
      </c>
      <c r="L82" s="73" t="s">
        <v>6</v>
      </c>
      <c r="M82" s="74" t="s">
        <v>121</v>
      </c>
      <c r="N82" s="75" t="s">
        <v>6</v>
      </c>
      <c r="O82" s="118"/>
      <c r="P82" s="118"/>
      <c r="Q82" s="118"/>
      <c r="R82" s="119"/>
      <c r="S82" s="76">
        <f>S83+S86+S88</f>
        <v>130768.5</v>
      </c>
      <c r="T82" s="118"/>
      <c r="U82" s="119"/>
      <c r="V82" s="76">
        <f>V83+V86+V88</f>
        <v>19386.199999999997</v>
      </c>
      <c r="W82" s="76">
        <f t="shared" si="2"/>
        <v>150154.70000000001</v>
      </c>
      <c r="X82" s="87"/>
      <c r="Y82" s="6"/>
    </row>
    <row r="83" spans="1:25" ht="125.25" customHeight="1" x14ac:dyDescent="0.2">
      <c r="A83" s="10"/>
      <c r="B83" s="14"/>
      <c r="C83" s="148" t="s">
        <v>320</v>
      </c>
      <c r="D83" s="149"/>
      <c r="E83" s="149"/>
      <c r="F83" s="149"/>
      <c r="G83" s="149"/>
      <c r="H83" s="47" t="s">
        <v>127</v>
      </c>
      <c r="I83" s="48" t="s">
        <v>122</v>
      </c>
      <c r="J83" s="48" t="s">
        <v>30</v>
      </c>
      <c r="K83" s="48" t="s">
        <v>6</v>
      </c>
      <c r="L83" s="49" t="s">
        <v>6</v>
      </c>
      <c r="M83" s="50" t="s">
        <v>125</v>
      </c>
      <c r="N83" s="51" t="s">
        <v>6</v>
      </c>
      <c r="O83" s="150"/>
      <c r="P83" s="150"/>
      <c r="Q83" s="150"/>
      <c r="R83" s="151"/>
      <c r="S83" s="52">
        <f>S84+S85</f>
        <v>20500</v>
      </c>
      <c r="T83" s="150"/>
      <c r="U83" s="151"/>
      <c r="V83" s="52">
        <f>V84+V85</f>
        <v>-4713.6000000000004</v>
      </c>
      <c r="W83" s="52">
        <f t="shared" si="2"/>
        <v>15786.4</v>
      </c>
      <c r="X83" s="97" t="s">
        <v>441</v>
      </c>
      <c r="Y83" s="6"/>
    </row>
    <row r="84" spans="1:25" ht="89.25" hidden="1" outlineLevel="1" x14ac:dyDescent="0.2">
      <c r="A84" s="10"/>
      <c r="B84" s="14"/>
      <c r="C84" s="89"/>
      <c r="D84" s="116" t="s">
        <v>321</v>
      </c>
      <c r="E84" s="117"/>
      <c r="F84" s="117"/>
      <c r="G84" s="117"/>
      <c r="H84" s="53" t="s">
        <v>126</v>
      </c>
      <c r="I84" s="54" t="s">
        <v>122</v>
      </c>
      <c r="J84" s="54" t="s">
        <v>30</v>
      </c>
      <c r="K84" s="54" t="s">
        <v>19</v>
      </c>
      <c r="L84" s="55" t="s">
        <v>6</v>
      </c>
      <c r="M84" s="56" t="s">
        <v>126</v>
      </c>
      <c r="N84" s="13" t="s">
        <v>6</v>
      </c>
      <c r="O84" s="120"/>
      <c r="P84" s="120"/>
      <c r="Q84" s="120"/>
      <c r="R84" s="121"/>
      <c r="S84" s="11">
        <v>13000</v>
      </c>
      <c r="T84" s="120"/>
      <c r="U84" s="121"/>
      <c r="V84" s="11">
        <f>-9499.8-3188.7+2474.9</f>
        <v>-10213.6</v>
      </c>
      <c r="W84" s="11">
        <f t="shared" si="2"/>
        <v>2786.3999999999996</v>
      </c>
      <c r="X84" s="96" t="s">
        <v>404</v>
      </c>
      <c r="Y84" s="6"/>
    </row>
    <row r="85" spans="1:25" ht="35.25" hidden="1" customHeight="1" outlineLevel="1" x14ac:dyDescent="0.2">
      <c r="A85" s="10"/>
      <c r="B85" s="14"/>
      <c r="C85" s="89"/>
      <c r="D85" s="116" t="s">
        <v>322</v>
      </c>
      <c r="E85" s="117"/>
      <c r="F85" s="117"/>
      <c r="G85" s="117"/>
      <c r="H85" s="53" t="s">
        <v>125</v>
      </c>
      <c r="I85" s="54" t="s">
        <v>122</v>
      </c>
      <c r="J85" s="54" t="s">
        <v>30</v>
      </c>
      <c r="K85" s="54" t="s">
        <v>16</v>
      </c>
      <c r="L85" s="55" t="s">
        <v>6</v>
      </c>
      <c r="M85" s="56" t="s">
        <v>125</v>
      </c>
      <c r="N85" s="13" t="s">
        <v>6</v>
      </c>
      <c r="O85" s="120"/>
      <c r="P85" s="120"/>
      <c r="Q85" s="120"/>
      <c r="R85" s="121"/>
      <c r="S85" s="11">
        <v>7500</v>
      </c>
      <c r="T85" s="120"/>
      <c r="U85" s="121"/>
      <c r="V85" s="11">
        <v>5500</v>
      </c>
      <c r="W85" s="11">
        <f t="shared" si="2"/>
        <v>13000</v>
      </c>
      <c r="X85" s="86" t="s">
        <v>440</v>
      </c>
      <c r="Y85" s="6"/>
    </row>
    <row r="86" spans="1:25" ht="75.75" customHeight="1" collapsed="1" x14ac:dyDescent="0.2">
      <c r="A86" s="10"/>
      <c r="B86" s="14"/>
      <c r="C86" s="148" t="s">
        <v>323</v>
      </c>
      <c r="D86" s="149"/>
      <c r="E86" s="149"/>
      <c r="F86" s="149"/>
      <c r="G86" s="149"/>
      <c r="H86" s="47" t="s">
        <v>124</v>
      </c>
      <c r="I86" s="48" t="s">
        <v>122</v>
      </c>
      <c r="J86" s="48" t="s">
        <v>24</v>
      </c>
      <c r="K86" s="48" t="s">
        <v>6</v>
      </c>
      <c r="L86" s="49" t="s">
        <v>6</v>
      </c>
      <c r="M86" s="50" t="s">
        <v>124</v>
      </c>
      <c r="N86" s="51" t="s">
        <v>6</v>
      </c>
      <c r="O86" s="150"/>
      <c r="P86" s="150"/>
      <c r="Q86" s="150"/>
      <c r="R86" s="151"/>
      <c r="S86" s="52">
        <f>S87</f>
        <v>110223.2</v>
      </c>
      <c r="T86" s="150"/>
      <c r="U86" s="151"/>
      <c r="V86" s="52">
        <f>V87</f>
        <v>24099.8</v>
      </c>
      <c r="W86" s="52">
        <f t="shared" si="2"/>
        <v>134323</v>
      </c>
      <c r="X86" s="97" t="s">
        <v>425</v>
      </c>
      <c r="Y86" s="6"/>
    </row>
    <row r="87" spans="1:25" ht="91.5" hidden="1" customHeight="1" outlineLevel="1" x14ac:dyDescent="0.2">
      <c r="A87" s="10"/>
      <c r="B87" s="14"/>
      <c r="C87" s="89"/>
      <c r="D87" s="116" t="s">
        <v>324</v>
      </c>
      <c r="E87" s="117"/>
      <c r="F87" s="117"/>
      <c r="G87" s="117"/>
      <c r="H87" s="53" t="s">
        <v>124</v>
      </c>
      <c r="I87" s="54" t="s">
        <v>122</v>
      </c>
      <c r="J87" s="54" t="s">
        <v>24</v>
      </c>
      <c r="K87" s="54" t="s">
        <v>19</v>
      </c>
      <c r="L87" s="55" t="s">
        <v>6</v>
      </c>
      <c r="M87" s="56" t="s">
        <v>124</v>
      </c>
      <c r="N87" s="13" t="s">
        <v>6</v>
      </c>
      <c r="O87" s="120"/>
      <c r="P87" s="120"/>
      <c r="Q87" s="120"/>
      <c r="R87" s="121"/>
      <c r="S87" s="11">
        <v>110223.2</v>
      </c>
      <c r="T87" s="120"/>
      <c r="U87" s="121"/>
      <c r="V87" s="11">
        <f>9499.8+14600</f>
        <v>24099.8</v>
      </c>
      <c r="W87" s="11">
        <f t="shared" si="2"/>
        <v>134323</v>
      </c>
      <c r="X87" s="96" t="s">
        <v>415</v>
      </c>
      <c r="Y87" s="6"/>
    </row>
    <row r="88" spans="1:25" ht="21.75" customHeight="1" collapsed="1" x14ac:dyDescent="0.2">
      <c r="A88" s="10"/>
      <c r="B88" s="14"/>
      <c r="C88" s="148" t="s">
        <v>325</v>
      </c>
      <c r="D88" s="149"/>
      <c r="E88" s="149"/>
      <c r="F88" s="149"/>
      <c r="G88" s="149"/>
      <c r="H88" s="47" t="s">
        <v>123</v>
      </c>
      <c r="I88" s="48" t="s">
        <v>122</v>
      </c>
      <c r="J88" s="48" t="s">
        <v>34</v>
      </c>
      <c r="K88" s="48" t="s">
        <v>6</v>
      </c>
      <c r="L88" s="49" t="s">
        <v>6</v>
      </c>
      <c r="M88" s="50" t="s">
        <v>121</v>
      </c>
      <c r="N88" s="51" t="s">
        <v>6</v>
      </c>
      <c r="O88" s="150"/>
      <c r="P88" s="150"/>
      <c r="Q88" s="150"/>
      <c r="R88" s="151"/>
      <c r="S88" s="52">
        <f>S89</f>
        <v>45.3</v>
      </c>
      <c r="T88" s="150"/>
      <c r="U88" s="151"/>
      <c r="V88" s="52">
        <f>V89</f>
        <v>0</v>
      </c>
      <c r="W88" s="52">
        <f t="shared" si="2"/>
        <v>45.3</v>
      </c>
      <c r="X88" s="85"/>
      <c r="Y88" s="6"/>
    </row>
    <row r="89" spans="1:25" ht="21.75" hidden="1" customHeight="1" outlineLevel="1" x14ac:dyDescent="0.2">
      <c r="A89" s="10"/>
      <c r="B89" s="14"/>
      <c r="C89" s="89"/>
      <c r="D89" s="116" t="s">
        <v>326</v>
      </c>
      <c r="E89" s="117"/>
      <c r="F89" s="117"/>
      <c r="G89" s="117"/>
      <c r="H89" s="53" t="s">
        <v>123</v>
      </c>
      <c r="I89" s="54" t="s">
        <v>122</v>
      </c>
      <c r="J89" s="54" t="s">
        <v>34</v>
      </c>
      <c r="K89" s="54" t="s">
        <v>19</v>
      </c>
      <c r="L89" s="55" t="s">
        <v>6</v>
      </c>
      <c r="M89" s="56" t="s">
        <v>121</v>
      </c>
      <c r="N89" s="13" t="s">
        <v>6</v>
      </c>
      <c r="O89" s="120"/>
      <c r="P89" s="120"/>
      <c r="Q89" s="120"/>
      <c r="R89" s="121"/>
      <c r="S89" s="11">
        <v>45.3</v>
      </c>
      <c r="T89" s="120"/>
      <c r="U89" s="121"/>
      <c r="V89" s="11"/>
      <c r="W89" s="11">
        <f t="shared" si="2"/>
        <v>45.3</v>
      </c>
      <c r="X89" s="86"/>
      <c r="Y89" s="6"/>
    </row>
    <row r="90" spans="1:25" ht="21.75" customHeight="1" collapsed="1" x14ac:dyDescent="0.2">
      <c r="A90" s="10"/>
      <c r="C90" s="113" t="s">
        <v>254</v>
      </c>
      <c r="D90" s="114"/>
      <c r="E90" s="114"/>
      <c r="F90" s="114"/>
      <c r="G90" s="115"/>
      <c r="H90" s="71" t="s">
        <v>120</v>
      </c>
      <c r="I90" s="72" t="s">
        <v>107</v>
      </c>
      <c r="J90" s="72" t="s">
        <v>6</v>
      </c>
      <c r="K90" s="72" t="s">
        <v>6</v>
      </c>
      <c r="L90" s="73" t="s">
        <v>6</v>
      </c>
      <c r="M90" s="74" t="s">
        <v>105</v>
      </c>
      <c r="N90" s="75" t="s">
        <v>6</v>
      </c>
      <c r="O90" s="118"/>
      <c r="P90" s="118"/>
      <c r="Q90" s="118"/>
      <c r="R90" s="119"/>
      <c r="S90" s="76">
        <f>S91+S94+S98+S100+S102</f>
        <v>61440</v>
      </c>
      <c r="T90" s="118"/>
      <c r="U90" s="119"/>
      <c r="V90" s="76">
        <f>V91+V94+V98+V100+V102</f>
        <v>-145.5</v>
      </c>
      <c r="W90" s="76">
        <f t="shared" si="2"/>
        <v>61294.5</v>
      </c>
      <c r="X90" s="87"/>
      <c r="Y90" s="6"/>
    </row>
    <row r="91" spans="1:25" ht="110.25" customHeight="1" x14ac:dyDescent="0.2">
      <c r="A91" s="10"/>
      <c r="B91" s="14"/>
      <c r="C91" s="148" t="s">
        <v>327</v>
      </c>
      <c r="D91" s="149"/>
      <c r="E91" s="149"/>
      <c r="F91" s="149"/>
      <c r="G91" s="149"/>
      <c r="H91" s="47" t="s">
        <v>119</v>
      </c>
      <c r="I91" s="48" t="s">
        <v>107</v>
      </c>
      <c r="J91" s="48" t="s">
        <v>30</v>
      </c>
      <c r="K91" s="48" t="s">
        <v>6</v>
      </c>
      <c r="L91" s="49" t="s">
        <v>6</v>
      </c>
      <c r="M91" s="50" t="s">
        <v>115</v>
      </c>
      <c r="N91" s="51" t="s">
        <v>6</v>
      </c>
      <c r="O91" s="150"/>
      <c r="P91" s="150"/>
      <c r="Q91" s="150"/>
      <c r="R91" s="151"/>
      <c r="S91" s="52">
        <f>S92+S93</f>
        <v>37408.6</v>
      </c>
      <c r="T91" s="150"/>
      <c r="U91" s="151"/>
      <c r="V91" s="52">
        <f>V92+V93</f>
        <v>-145.5</v>
      </c>
      <c r="W91" s="52">
        <f t="shared" si="2"/>
        <v>37263.1</v>
      </c>
      <c r="X91" s="97" t="s">
        <v>426</v>
      </c>
      <c r="Y91" s="6"/>
    </row>
    <row r="92" spans="1:25" ht="21.75" hidden="1" customHeight="1" outlineLevel="2" x14ac:dyDescent="0.2">
      <c r="A92" s="10"/>
      <c r="B92" s="14"/>
      <c r="C92" s="89"/>
      <c r="D92" s="116" t="s">
        <v>328</v>
      </c>
      <c r="E92" s="117"/>
      <c r="F92" s="117"/>
      <c r="G92" s="117"/>
      <c r="H92" s="53" t="s">
        <v>118</v>
      </c>
      <c r="I92" s="54" t="s">
        <v>107</v>
      </c>
      <c r="J92" s="54" t="s">
        <v>30</v>
      </c>
      <c r="K92" s="54" t="s">
        <v>19</v>
      </c>
      <c r="L92" s="55" t="s">
        <v>6</v>
      </c>
      <c r="M92" s="56" t="s">
        <v>117</v>
      </c>
      <c r="N92" s="13" t="s">
        <v>6</v>
      </c>
      <c r="O92" s="120"/>
      <c r="P92" s="120"/>
      <c r="Q92" s="120"/>
      <c r="R92" s="121"/>
      <c r="S92" s="11">
        <v>2559.6</v>
      </c>
      <c r="T92" s="120"/>
      <c r="U92" s="121"/>
      <c r="V92" s="11"/>
      <c r="W92" s="11">
        <f t="shared" si="2"/>
        <v>2559.6</v>
      </c>
      <c r="X92" s="86"/>
      <c r="Y92" s="6"/>
    </row>
    <row r="93" spans="1:25" ht="109.5" hidden="1" customHeight="1" outlineLevel="2" x14ac:dyDescent="0.2">
      <c r="A93" s="10"/>
      <c r="B93" s="14"/>
      <c r="C93" s="89"/>
      <c r="D93" s="116" t="s">
        <v>329</v>
      </c>
      <c r="E93" s="117"/>
      <c r="F93" s="117"/>
      <c r="G93" s="117"/>
      <c r="H93" s="53" t="s">
        <v>116</v>
      </c>
      <c r="I93" s="54" t="s">
        <v>107</v>
      </c>
      <c r="J93" s="54" t="s">
        <v>30</v>
      </c>
      <c r="K93" s="54" t="s">
        <v>16</v>
      </c>
      <c r="L93" s="55" t="s">
        <v>6</v>
      </c>
      <c r="M93" s="56" t="s">
        <v>115</v>
      </c>
      <c r="N93" s="13" t="s">
        <v>6</v>
      </c>
      <c r="O93" s="120"/>
      <c r="P93" s="120"/>
      <c r="Q93" s="120"/>
      <c r="R93" s="121"/>
      <c r="S93" s="11">
        <v>34849</v>
      </c>
      <c r="T93" s="120"/>
      <c r="U93" s="121"/>
      <c r="V93" s="11">
        <f>24.5-170</f>
        <v>-145.5</v>
      </c>
      <c r="W93" s="11">
        <f>SUM(S93:V93)</f>
        <v>34703.5</v>
      </c>
      <c r="X93" s="96" t="s">
        <v>421</v>
      </c>
      <c r="Y93" s="6"/>
    </row>
    <row r="94" spans="1:25" ht="21.75" customHeight="1" collapsed="1" x14ac:dyDescent="0.2">
      <c r="A94" s="10"/>
      <c r="B94" s="14"/>
      <c r="C94" s="148" t="s">
        <v>330</v>
      </c>
      <c r="D94" s="149"/>
      <c r="E94" s="149"/>
      <c r="F94" s="149"/>
      <c r="G94" s="149"/>
      <c r="H94" s="47" t="s">
        <v>114</v>
      </c>
      <c r="I94" s="48" t="s">
        <v>107</v>
      </c>
      <c r="J94" s="48" t="s">
        <v>24</v>
      </c>
      <c r="K94" s="48" t="s">
        <v>6</v>
      </c>
      <c r="L94" s="49" t="s">
        <v>6</v>
      </c>
      <c r="M94" s="50" t="s">
        <v>110</v>
      </c>
      <c r="N94" s="51" t="s">
        <v>6</v>
      </c>
      <c r="O94" s="150"/>
      <c r="P94" s="150"/>
      <c r="Q94" s="150"/>
      <c r="R94" s="151"/>
      <c r="S94" s="52">
        <f>S95+S96+S97</f>
        <v>20287.400000000001</v>
      </c>
      <c r="T94" s="150"/>
      <c r="U94" s="151"/>
      <c r="V94" s="52">
        <f>V95+V96+V97</f>
        <v>0</v>
      </c>
      <c r="W94" s="52">
        <f t="shared" ref="W94:W156" si="3">SUM(S94:V94)</f>
        <v>20287.400000000001</v>
      </c>
      <c r="X94" s="85"/>
      <c r="Y94" s="6"/>
    </row>
    <row r="95" spans="1:25" ht="21.75" hidden="1" customHeight="1" outlineLevel="1" x14ac:dyDescent="0.2">
      <c r="A95" s="10"/>
      <c r="B95" s="14"/>
      <c r="C95" s="89"/>
      <c r="D95" s="116" t="s">
        <v>331</v>
      </c>
      <c r="E95" s="117"/>
      <c r="F95" s="117"/>
      <c r="G95" s="117"/>
      <c r="H95" s="53" t="s">
        <v>113</v>
      </c>
      <c r="I95" s="54" t="s">
        <v>107</v>
      </c>
      <c r="J95" s="54" t="s">
        <v>24</v>
      </c>
      <c r="K95" s="54" t="s">
        <v>19</v>
      </c>
      <c r="L95" s="55" t="s">
        <v>6</v>
      </c>
      <c r="M95" s="56" t="s">
        <v>112</v>
      </c>
      <c r="N95" s="13" t="s">
        <v>6</v>
      </c>
      <c r="O95" s="120"/>
      <c r="P95" s="120"/>
      <c r="Q95" s="120"/>
      <c r="R95" s="121"/>
      <c r="S95" s="11">
        <v>9778.7999999999993</v>
      </c>
      <c r="T95" s="120"/>
      <c r="U95" s="121"/>
      <c r="V95" s="11"/>
      <c r="W95" s="11">
        <f t="shared" si="3"/>
        <v>9778.7999999999993</v>
      </c>
      <c r="X95" s="86"/>
      <c r="Y95" s="6"/>
    </row>
    <row r="96" spans="1:25" ht="21.75" hidden="1" customHeight="1" outlineLevel="1" x14ac:dyDescent="0.2">
      <c r="A96" s="10"/>
      <c r="B96" s="14"/>
      <c r="C96" s="89"/>
      <c r="D96" s="116" t="s">
        <v>332</v>
      </c>
      <c r="E96" s="117"/>
      <c r="F96" s="117"/>
      <c r="G96" s="117"/>
      <c r="H96" s="53" t="s">
        <v>111</v>
      </c>
      <c r="I96" s="54" t="s">
        <v>107</v>
      </c>
      <c r="J96" s="54" t="s">
        <v>24</v>
      </c>
      <c r="K96" s="54" t="s">
        <v>16</v>
      </c>
      <c r="L96" s="55" t="s">
        <v>6</v>
      </c>
      <c r="M96" s="56" t="s">
        <v>111</v>
      </c>
      <c r="N96" s="13" t="s">
        <v>6</v>
      </c>
      <c r="O96" s="120"/>
      <c r="P96" s="120"/>
      <c r="Q96" s="120"/>
      <c r="R96" s="121"/>
      <c r="S96" s="11">
        <v>4797</v>
      </c>
      <c r="T96" s="120"/>
      <c r="U96" s="121"/>
      <c r="V96" s="11"/>
      <c r="W96" s="11">
        <f t="shared" si="3"/>
        <v>4797</v>
      </c>
      <c r="X96" s="86"/>
      <c r="Y96" s="6"/>
    </row>
    <row r="97" spans="1:25" ht="49.5" hidden="1" customHeight="1" outlineLevel="1" x14ac:dyDescent="0.2">
      <c r="A97" s="10"/>
      <c r="B97" s="14"/>
      <c r="C97" s="89"/>
      <c r="D97" s="116" t="s">
        <v>333</v>
      </c>
      <c r="E97" s="117"/>
      <c r="F97" s="117"/>
      <c r="G97" s="117"/>
      <c r="H97" s="53" t="s">
        <v>110</v>
      </c>
      <c r="I97" s="54" t="s">
        <v>107</v>
      </c>
      <c r="J97" s="54" t="s">
        <v>24</v>
      </c>
      <c r="K97" s="54" t="s">
        <v>33</v>
      </c>
      <c r="L97" s="55" t="s">
        <v>6</v>
      </c>
      <c r="M97" s="56" t="s">
        <v>110</v>
      </c>
      <c r="N97" s="13" t="s">
        <v>6</v>
      </c>
      <c r="O97" s="120"/>
      <c r="P97" s="120"/>
      <c r="Q97" s="120"/>
      <c r="R97" s="121"/>
      <c r="S97" s="11">
        <v>5711.6</v>
      </c>
      <c r="T97" s="120"/>
      <c r="U97" s="121"/>
      <c r="V97" s="11"/>
      <c r="W97" s="11">
        <f t="shared" si="3"/>
        <v>5711.6</v>
      </c>
      <c r="X97" s="86"/>
      <c r="Y97" s="6"/>
    </row>
    <row r="98" spans="1:25" ht="21.75" customHeight="1" collapsed="1" x14ac:dyDescent="0.2">
      <c r="A98" s="10"/>
      <c r="B98" s="14"/>
      <c r="C98" s="148" t="s">
        <v>334</v>
      </c>
      <c r="D98" s="149"/>
      <c r="E98" s="149"/>
      <c r="F98" s="149"/>
      <c r="G98" s="149"/>
      <c r="H98" s="47" t="s">
        <v>109</v>
      </c>
      <c r="I98" s="48" t="s">
        <v>107</v>
      </c>
      <c r="J98" s="48" t="s">
        <v>34</v>
      </c>
      <c r="K98" s="48" t="s">
        <v>6</v>
      </c>
      <c r="L98" s="49" t="s">
        <v>6</v>
      </c>
      <c r="M98" s="50" t="s">
        <v>109</v>
      </c>
      <c r="N98" s="51" t="s">
        <v>6</v>
      </c>
      <c r="O98" s="150"/>
      <c r="P98" s="150"/>
      <c r="Q98" s="150"/>
      <c r="R98" s="151"/>
      <c r="S98" s="52">
        <f>S99</f>
        <v>1294</v>
      </c>
      <c r="T98" s="150"/>
      <c r="U98" s="151"/>
      <c r="V98" s="52">
        <f>V99</f>
        <v>0</v>
      </c>
      <c r="W98" s="52">
        <f t="shared" si="3"/>
        <v>1294</v>
      </c>
      <c r="X98" s="85"/>
      <c r="Y98" s="6"/>
    </row>
    <row r="99" spans="1:25" ht="12.75" hidden="1" customHeight="1" outlineLevel="1" x14ac:dyDescent="0.2">
      <c r="A99" s="10"/>
      <c r="B99" s="14"/>
      <c r="C99" s="89"/>
      <c r="D99" s="116" t="s">
        <v>335</v>
      </c>
      <c r="E99" s="117"/>
      <c r="F99" s="117"/>
      <c r="G99" s="117"/>
      <c r="H99" s="53" t="s">
        <v>109</v>
      </c>
      <c r="I99" s="54" t="s">
        <v>107</v>
      </c>
      <c r="J99" s="54" t="s">
        <v>34</v>
      </c>
      <c r="K99" s="54" t="s">
        <v>19</v>
      </c>
      <c r="L99" s="55" t="s">
        <v>6</v>
      </c>
      <c r="M99" s="56" t="s">
        <v>109</v>
      </c>
      <c r="N99" s="13" t="s">
        <v>6</v>
      </c>
      <c r="O99" s="120"/>
      <c r="P99" s="120"/>
      <c r="Q99" s="120"/>
      <c r="R99" s="121"/>
      <c r="S99" s="11">
        <v>1294</v>
      </c>
      <c r="T99" s="120"/>
      <c r="U99" s="121"/>
      <c r="V99" s="11"/>
      <c r="W99" s="11">
        <f t="shared" si="3"/>
        <v>1294</v>
      </c>
      <c r="X99" s="86"/>
      <c r="Y99" s="6"/>
    </row>
    <row r="100" spans="1:25" ht="21.75" customHeight="1" collapsed="1" x14ac:dyDescent="0.2">
      <c r="A100" s="10"/>
      <c r="B100" s="14"/>
      <c r="C100" s="148" t="s">
        <v>336</v>
      </c>
      <c r="D100" s="149"/>
      <c r="E100" s="149"/>
      <c r="F100" s="149"/>
      <c r="G100" s="149"/>
      <c r="H100" s="47" t="s">
        <v>108</v>
      </c>
      <c r="I100" s="48" t="s">
        <v>107</v>
      </c>
      <c r="J100" s="48" t="s">
        <v>52</v>
      </c>
      <c r="K100" s="48" t="s">
        <v>6</v>
      </c>
      <c r="L100" s="49" t="s">
        <v>6</v>
      </c>
      <c r="M100" s="50" t="s">
        <v>108</v>
      </c>
      <c r="N100" s="51" t="s">
        <v>6</v>
      </c>
      <c r="O100" s="150"/>
      <c r="P100" s="150"/>
      <c r="Q100" s="150"/>
      <c r="R100" s="151"/>
      <c r="S100" s="52">
        <f>S101</f>
        <v>750</v>
      </c>
      <c r="T100" s="150"/>
      <c r="U100" s="151"/>
      <c r="V100" s="52">
        <f>V101</f>
        <v>0</v>
      </c>
      <c r="W100" s="52">
        <f t="shared" si="3"/>
        <v>750</v>
      </c>
      <c r="X100" s="85"/>
      <c r="Y100" s="6"/>
    </row>
    <row r="101" spans="1:25" ht="21.75" hidden="1" customHeight="1" outlineLevel="1" x14ac:dyDescent="0.2">
      <c r="A101" s="10"/>
      <c r="B101" s="14"/>
      <c r="C101" s="89"/>
      <c r="D101" s="116" t="s">
        <v>337</v>
      </c>
      <c r="E101" s="117"/>
      <c r="F101" s="117"/>
      <c r="G101" s="117"/>
      <c r="H101" s="53" t="s">
        <v>108</v>
      </c>
      <c r="I101" s="54" t="s">
        <v>107</v>
      </c>
      <c r="J101" s="54" t="s">
        <v>52</v>
      </c>
      <c r="K101" s="54" t="s">
        <v>19</v>
      </c>
      <c r="L101" s="55" t="s">
        <v>6</v>
      </c>
      <c r="M101" s="56" t="s">
        <v>108</v>
      </c>
      <c r="N101" s="13" t="s">
        <v>6</v>
      </c>
      <c r="O101" s="120"/>
      <c r="P101" s="120"/>
      <c r="Q101" s="120"/>
      <c r="R101" s="121"/>
      <c r="S101" s="11">
        <v>750</v>
      </c>
      <c r="T101" s="120"/>
      <c r="U101" s="121"/>
      <c r="V101" s="11"/>
      <c r="W101" s="11">
        <f t="shared" si="3"/>
        <v>750</v>
      </c>
      <c r="X101" s="86"/>
      <c r="Y101" s="6"/>
    </row>
    <row r="102" spans="1:25" ht="21.75" customHeight="1" collapsed="1" x14ac:dyDescent="0.2">
      <c r="A102" s="10"/>
      <c r="B102" s="14"/>
      <c r="C102" s="148" t="s">
        <v>338</v>
      </c>
      <c r="D102" s="149"/>
      <c r="E102" s="149"/>
      <c r="F102" s="149"/>
      <c r="G102" s="149"/>
      <c r="H102" s="47" t="s">
        <v>105</v>
      </c>
      <c r="I102" s="48" t="s">
        <v>107</v>
      </c>
      <c r="J102" s="48" t="s">
        <v>106</v>
      </c>
      <c r="K102" s="48" t="s">
        <v>6</v>
      </c>
      <c r="L102" s="49" t="s">
        <v>6</v>
      </c>
      <c r="M102" s="50" t="s">
        <v>105</v>
      </c>
      <c r="N102" s="51" t="s">
        <v>6</v>
      </c>
      <c r="O102" s="150"/>
      <c r="P102" s="150"/>
      <c r="Q102" s="150"/>
      <c r="R102" s="151"/>
      <c r="S102" s="52">
        <f>S103</f>
        <v>1700</v>
      </c>
      <c r="T102" s="150"/>
      <c r="U102" s="151"/>
      <c r="V102" s="52">
        <f>V103</f>
        <v>0</v>
      </c>
      <c r="W102" s="52">
        <f t="shared" si="3"/>
        <v>1700</v>
      </c>
      <c r="X102" s="85"/>
      <c r="Y102" s="6"/>
    </row>
    <row r="103" spans="1:25" ht="21.75" hidden="1" customHeight="1" outlineLevel="1" x14ac:dyDescent="0.2">
      <c r="A103" s="10"/>
      <c r="B103" s="14"/>
      <c r="C103" s="89"/>
      <c r="D103" s="116" t="s">
        <v>339</v>
      </c>
      <c r="E103" s="117"/>
      <c r="F103" s="117"/>
      <c r="G103" s="117"/>
      <c r="H103" s="53" t="s">
        <v>105</v>
      </c>
      <c r="I103" s="54" t="s">
        <v>107</v>
      </c>
      <c r="J103" s="54" t="s">
        <v>106</v>
      </c>
      <c r="K103" s="54" t="s">
        <v>19</v>
      </c>
      <c r="L103" s="55" t="s">
        <v>6</v>
      </c>
      <c r="M103" s="56" t="s">
        <v>105</v>
      </c>
      <c r="N103" s="13" t="s">
        <v>6</v>
      </c>
      <c r="O103" s="120"/>
      <c r="P103" s="120"/>
      <c r="Q103" s="120"/>
      <c r="R103" s="121"/>
      <c r="S103" s="11">
        <v>1700</v>
      </c>
      <c r="T103" s="120"/>
      <c r="U103" s="121"/>
      <c r="V103" s="11"/>
      <c r="W103" s="11">
        <f t="shared" si="3"/>
        <v>1700</v>
      </c>
      <c r="X103" s="86"/>
      <c r="Y103" s="6"/>
    </row>
    <row r="104" spans="1:25" ht="21.75" customHeight="1" collapsed="1" x14ac:dyDescent="0.2">
      <c r="A104" s="10"/>
      <c r="C104" s="113" t="s">
        <v>255</v>
      </c>
      <c r="D104" s="114"/>
      <c r="E104" s="114"/>
      <c r="F104" s="114"/>
      <c r="G104" s="115"/>
      <c r="H104" s="71" t="s">
        <v>104</v>
      </c>
      <c r="I104" s="72" t="s">
        <v>103</v>
      </c>
      <c r="J104" s="72" t="s">
        <v>6</v>
      </c>
      <c r="K104" s="72" t="s">
        <v>6</v>
      </c>
      <c r="L104" s="73" t="s">
        <v>6</v>
      </c>
      <c r="M104" s="74" t="s">
        <v>102</v>
      </c>
      <c r="N104" s="75" t="s">
        <v>6</v>
      </c>
      <c r="O104" s="118"/>
      <c r="P104" s="118"/>
      <c r="Q104" s="118"/>
      <c r="R104" s="119"/>
      <c r="S104" s="76">
        <f>S105</f>
        <v>8917.1</v>
      </c>
      <c r="T104" s="118"/>
      <c r="U104" s="119"/>
      <c r="V104" s="76">
        <f>V105</f>
        <v>0</v>
      </c>
      <c r="W104" s="76">
        <f t="shared" si="3"/>
        <v>8917.1</v>
      </c>
      <c r="X104" s="87"/>
      <c r="Y104" s="6"/>
    </row>
    <row r="105" spans="1:25" ht="21.75" hidden="1" customHeight="1" outlineLevel="1" x14ac:dyDescent="0.2">
      <c r="A105" s="10"/>
      <c r="B105" s="14"/>
      <c r="C105" s="89"/>
      <c r="D105" s="116" t="s">
        <v>398</v>
      </c>
      <c r="E105" s="117"/>
      <c r="F105" s="117"/>
      <c r="G105" s="117"/>
      <c r="H105" s="53" t="s">
        <v>104</v>
      </c>
      <c r="I105" s="54" t="s">
        <v>103</v>
      </c>
      <c r="J105" s="54" t="s">
        <v>4</v>
      </c>
      <c r="K105" s="54" t="s">
        <v>19</v>
      </c>
      <c r="L105" s="55" t="s">
        <v>6</v>
      </c>
      <c r="M105" s="56" t="s">
        <v>102</v>
      </c>
      <c r="N105" s="13" t="s">
        <v>6</v>
      </c>
      <c r="O105" s="120"/>
      <c r="P105" s="120"/>
      <c r="Q105" s="120"/>
      <c r="R105" s="121"/>
      <c r="S105" s="11">
        <v>8917.1</v>
      </c>
      <c r="T105" s="120"/>
      <c r="U105" s="121"/>
      <c r="V105" s="11"/>
      <c r="W105" s="11">
        <f t="shared" si="3"/>
        <v>8917.1</v>
      </c>
      <c r="X105" s="86"/>
      <c r="Y105" s="6"/>
    </row>
    <row r="106" spans="1:25" ht="57.75" customHeight="1" collapsed="1" x14ac:dyDescent="0.2">
      <c r="A106" s="10"/>
      <c r="C106" s="113" t="s">
        <v>256</v>
      </c>
      <c r="D106" s="114"/>
      <c r="E106" s="114"/>
      <c r="F106" s="114"/>
      <c r="G106" s="115"/>
      <c r="H106" s="77" t="s">
        <v>100</v>
      </c>
      <c r="I106" s="72" t="s">
        <v>101</v>
      </c>
      <c r="J106" s="78" t="s">
        <v>6</v>
      </c>
      <c r="K106" s="78" t="s">
        <v>6</v>
      </c>
      <c r="L106" s="79" t="s">
        <v>6</v>
      </c>
      <c r="M106" s="80" t="s">
        <v>100</v>
      </c>
      <c r="N106" s="81" t="s">
        <v>6</v>
      </c>
      <c r="O106" s="159"/>
      <c r="P106" s="159"/>
      <c r="Q106" s="159"/>
      <c r="R106" s="160"/>
      <c r="S106" s="82">
        <f>S107</f>
        <v>3594.4</v>
      </c>
      <c r="T106" s="159"/>
      <c r="U106" s="160"/>
      <c r="V106" s="82">
        <f>V107</f>
        <v>102.1</v>
      </c>
      <c r="W106" s="82">
        <f t="shared" si="3"/>
        <v>3696.5</v>
      </c>
      <c r="X106" s="104" t="s">
        <v>406</v>
      </c>
      <c r="Y106" s="6"/>
    </row>
    <row r="107" spans="1:25" ht="75.75" hidden="1" customHeight="1" outlineLevel="1" x14ac:dyDescent="0.2">
      <c r="A107" s="10"/>
      <c r="B107" s="14"/>
      <c r="C107" s="89"/>
      <c r="D107" s="116" t="s">
        <v>340</v>
      </c>
      <c r="E107" s="117"/>
      <c r="F107" s="117"/>
      <c r="G107" s="117"/>
      <c r="H107" s="53" t="s">
        <v>100</v>
      </c>
      <c r="I107" s="54" t="s">
        <v>101</v>
      </c>
      <c r="J107" s="54" t="s">
        <v>4</v>
      </c>
      <c r="K107" s="54" t="s">
        <v>19</v>
      </c>
      <c r="L107" s="55" t="s">
        <v>6</v>
      </c>
      <c r="M107" s="56" t="s">
        <v>100</v>
      </c>
      <c r="N107" s="13" t="s">
        <v>6</v>
      </c>
      <c r="O107" s="120"/>
      <c r="P107" s="120"/>
      <c r="Q107" s="120"/>
      <c r="R107" s="121"/>
      <c r="S107" s="11">
        <v>3594.4</v>
      </c>
      <c r="T107" s="120"/>
      <c r="U107" s="121"/>
      <c r="V107" s="11">
        <v>102.1</v>
      </c>
      <c r="W107" s="92">
        <f t="shared" si="3"/>
        <v>3696.5</v>
      </c>
      <c r="X107" s="99" t="s">
        <v>406</v>
      </c>
      <c r="Y107" s="6"/>
    </row>
    <row r="108" spans="1:25" ht="39.75" customHeight="1" collapsed="1" x14ac:dyDescent="0.2">
      <c r="A108" s="10"/>
      <c r="C108" s="113" t="s">
        <v>257</v>
      </c>
      <c r="D108" s="114"/>
      <c r="E108" s="114"/>
      <c r="F108" s="114"/>
      <c r="G108" s="115"/>
      <c r="H108" s="71" t="s">
        <v>99</v>
      </c>
      <c r="I108" s="72" t="s">
        <v>92</v>
      </c>
      <c r="J108" s="72" t="s">
        <v>6</v>
      </c>
      <c r="K108" s="72" t="s">
        <v>6</v>
      </c>
      <c r="L108" s="73" t="s">
        <v>6</v>
      </c>
      <c r="M108" s="74" t="s">
        <v>91</v>
      </c>
      <c r="N108" s="75" t="s">
        <v>6</v>
      </c>
      <c r="O108" s="118"/>
      <c r="P108" s="118"/>
      <c r="Q108" s="118"/>
      <c r="R108" s="119"/>
      <c r="S108" s="76">
        <f>S109+S114</f>
        <v>570.6</v>
      </c>
      <c r="T108" s="118"/>
      <c r="U108" s="119"/>
      <c r="V108" s="76">
        <f>V109+V114</f>
        <v>0</v>
      </c>
      <c r="W108" s="76">
        <f t="shared" si="3"/>
        <v>570.6</v>
      </c>
      <c r="X108" s="87"/>
      <c r="Y108" s="6"/>
    </row>
    <row r="109" spans="1:25" ht="12.75" customHeight="1" x14ac:dyDescent="0.2">
      <c r="A109" s="10"/>
      <c r="B109" s="14"/>
      <c r="C109" s="148" t="s">
        <v>341</v>
      </c>
      <c r="D109" s="149"/>
      <c r="E109" s="149"/>
      <c r="F109" s="149"/>
      <c r="G109" s="149"/>
      <c r="H109" s="47" t="s">
        <v>98</v>
      </c>
      <c r="I109" s="48" t="s">
        <v>92</v>
      </c>
      <c r="J109" s="48" t="s">
        <v>30</v>
      </c>
      <c r="K109" s="48" t="s">
        <v>6</v>
      </c>
      <c r="L109" s="49" t="s">
        <v>6</v>
      </c>
      <c r="M109" s="50" t="s">
        <v>93</v>
      </c>
      <c r="N109" s="51" t="s">
        <v>6</v>
      </c>
      <c r="O109" s="150"/>
      <c r="P109" s="150"/>
      <c r="Q109" s="150"/>
      <c r="R109" s="151"/>
      <c r="S109" s="52">
        <f>S110+S111+S112+S113</f>
        <v>420.6</v>
      </c>
      <c r="T109" s="150"/>
      <c r="U109" s="151"/>
      <c r="V109" s="52">
        <f>V110+V111+V112+V113</f>
        <v>0</v>
      </c>
      <c r="W109" s="52">
        <f t="shared" si="3"/>
        <v>420.6</v>
      </c>
      <c r="X109" s="85"/>
      <c r="Y109" s="6"/>
    </row>
    <row r="110" spans="1:25" ht="12.75" hidden="1" customHeight="1" outlineLevel="1" x14ac:dyDescent="0.2">
      <c r="A110" s="10"/>
      <c r="B110" s="14"/>
      <c r="C110" s="89"/>
      <c r="D110" s="116" t="s">
        <v>342</v>
      </c>
      <c r="E110" s="117"/>
      <c r="F110" s="117"/>
      <c r="G110" s="117"/>
      <c r="H110" s="53" t="s">
        <v>97</v>
      </c>
      <c r="I110" s="54" t="s">
        <v>92</v>
      </c>
      <c r="J110" s="54" t="s">
        <v>30</v>
      </c>
      <c r="K110" s="54" t="s">
        <v>19</v>
      </c>
      <c r="L110" s="55" t="s">
        <v>6</v>
      </c>
      <c r="M110" s="56" t="s">
        <v>96</v>
      </c>
      <c r="N110" s="13" t="s">
        <v>6</v>
      </c>
      <c r="O110" s="120"/>
      <c r="P110" s="120"/>
      <c r="Q110" s="120"/>
      <c r="R110" s="121"/>
      <c r="S110" s="11">
        <v>70.599999999999994</v>
      </c>
      <c r="T110" s="120"/>
      <c r="U110" s="121"/>
      <c r="V110" s="11"/>
      <c r="W110" s="11">
        <f t="shared" si="3"/>
        <v>70.599999999999994</v>
      </c>
      <c r="X110" s="86"/>
      <c r="Y110" s="6"/>
    </row>
    <row r="111" spans="1:25" ht="21.75" hidden="1" customHeight="1" outlineLevel="1" x14ac:dyDescent="0.2">
      <c r="A111" s="10"/>
      <c r="B111" s="14"/>
      <c r="C111" s="89"/>
      <c r="D111" s="116" t="s">
        <v>343</v>
      </c>
      <c r="E111" s="117"/>
      <c r="F111" s="117"/>
      <c r="G111" s="117"/>
      <c r="H111" s="53" t="s">
        <v>95</v>
      </c>
      <c r="I111" s="54" t="s">
        <v>92</v>
      </c>
      <c r="J111" s="54" t="s">
        <v>30</v>
      </c>
      <c r="K111" s="54" t="s">
        <v>16</v>
      </c>
      <c r="L111" s="55" t="s">
        <v>6</v>
      </c>
      <c r="M111" s="56" t="s">
        <v>95</v>
      </c>
      <c r="N111" s="13" t="s">
        <v>6</v>
      </c>
      <c r="O111" s="120"/>
      <c r="P111" s="120"/>
      <c r="Q111" s="120"/>
      <c r="R111" s="121"/>
      <c r="S111" s="11">
        <v>200</v>
      </c>
      <c r="T111" s="120"/>
      <c r="U111" s="121"/>
      <c r="V111" s="11"/>
      <c r="W111" s="11">
        <f t="shared" si="3"/>
        <v>200</v>
      </c>
      <c r="X111" s="86"/>
      <c r="Y111" s="6"/>
    </row>
    <row r="112" spans="1:25" ht="21.75" hidden="1" customHeight="1" outlineLevel="1" x14ac:dyDescent="0.2">
      <c r="A112" s="10"/>
      <c r="B112" s="14"/>
      <c r="C112" s="89"/>
      <c r="D112" s="116" t="s">
        <v>344</v>
      </c>
      <c r="E112" s="117"/>
      <c r="F112" s="117"/>
      <c r="G112" s="117"/>
      <c r="H112" s="53" t="s">
        <v>94</v>
      </c>
      <c r="I112" s="54" t="s">
        <v>92</v>
      </c>
      <c r="J112" s="54" t="s">
        <v>30</v>
      </c>
      <c r="K112" s="54" t="s">
        <v>33</v>
      </c>
      <c r="L112" s="55" t="s">
        <v>6</v>
      </c>
      <c r="M112" s="56" t="s">
        <v>94</v>
      </c>
      <c r="N112" s="13" t="s">
        <v>6</v>
      </c>
      <c r="O112" s="120"/>
      <c r="P112" s="120"/>
      <c r="Q112" s="120"/>
      <c r="R112" s="121"/>
      <c r="S112" s="11">
        <v>100</v>
      </c>
      <c r="T112" s="120"/>
      <c r="U112" s="121"/>
      <c r="V112" s="11"/>
      <c r="W112" s="11">
        <f t="shared" si="3"/>
        <v>100</v>
      </c>
      <c r="X112" s="86"/>
      <c r="Y112" s="6"/>
    </row>
    <row r="113" spans="1:25" ht="21.75" hidden="1" customHeight="1" outlineLevel="1" x14ac:dyDescent="0.2">
      <c r="A113" s="10"/>
      <c r="B113" s="14"/>
      <c r="C113" s="89"/>
      <c r="D113" s="116" t="s">
        <v>345</v>
      </c>
      <c r="E113" s="117"/>
      <c r="F113" s="117"/>
      <c r="G113" s="117"/>
      <c r="H113" s="53" t="s">
        <v>93</v>
      </c>
      <c r="I113" s="54" t="s">
        <v>92</v>
      </c>
      <c r="J113" s="54" t="s">
        <v>30</v>
      </c>
      <c r="K113" s="54" t="s">
        <v>14</v>
      </c>
      <c r="L113" s="55" t="s">
        <v>6</v>
      </c>
      <c r="M113" s="56" t="s">
        <v>93</v>
      </c>
      <c r="N113" s="13" t="s">
        <v>6</v>
      </c>
      <c r="O113" s="120"/>
      <c r="P113" s="120"/>
      <c r="Q113" s="120"/>
      <c r="R113" s="121"/>
      <c r="S113" s="11">
        <v>50</v>
      </c>
      <c r="T113" s="120"/>
      <c r="U113" s="121"/>
      <c r="V113" s="11"/>
      <c r="W113" s="11">
        <f t="shared" si="3"/>
        <v>50</v>
      </c>
      <c r="X113" s="86"/>
      <c r="Y113" s="6"/>
    </row>
    <row r="114" spans="1:25" ht="21.75" customHeight="1" collapsed="1" x14ac:dyDescent="0.2">
      <c r="A114" s="10"/>
      <c r="B114" s="14"/>
      <c r="C114" s="148" t="s">
        <v>346</v>
      </c>
      <c r="D114" s="149"/>
      <c r="E114" s="149"/>
      <c r="F114" s="149"/>
      <c r="G114" s="149"/>
      <c r="H114" s="47" t="s">
        <v>91</v>
      </c>
      <c r="I114" s="48" t="s">
        <v>92</v>
      </c>
      <c r="J114" s="48" t="s">
        <v>24</v>
      </c>
      <c r="K114" s="48" t="s">
        <v>6</v>
      </c>
      <c r="L114" s="49" t="s">
        <v>6</v>
      </c>
      <c r="M114" s="50" t="s">
        <v>91</v>
      </c>
      <c r="N114" s="51" t="s">
        <v>6</v>
      </c>
      <c r="O114" s="150"/>
      <c r="P114" s="150"/>
      <c r="Q114" s="150"/>
      <c r="R114" s="151"/>
      <c r="S114" s="52">
        <f>S115</f>
        <v>150</v>
      </c>
      <c r="T114" s="150"/>
      <c r="U114" s="151"/>
      <c r="V114" s="52">
        <f>V115</f>
        <v>0</v>
      </c>
      <c r="W114" s="52">
        <f t="shared" si="3"/>
        <v>150</v>
      </c>
      <c r="X114" s="85"/>
      <c r="Y114" s="6"/>
    </row>
    <row r="115" spans="1:25" ht="12.75" hidden="1" customHeight="1" outlineLevel="1" x14ac:dyDescent="0.2">
      <c r="A115" s="10"/>
      <c r="B115" s="14"/>
      <c r="C115" s="89"/>
      <c r="D115" s="116" t="s">
        <v>347</v>
      </c>
      <c r="E115" s="117"/>
      <c r="F115" s="117"/>
      <c r="G115" s="117"/>
      <c r="H115" s="53" t="s">
        <v>91</v>
      </c>
      <c r="I115" s="54" t="s">
        <v>92</v>
      </c>
      <c r="J115" s="54" t="s">
        <v>24</v>
      </c>
      <c r="K115" s="54" t="s">
        <v>19</v>
      </c>
      <c r="L115" s="55" t="s">
        <v>6</v>
      </c>
      <c r="M115" s="56" t="s">
        <v>91</v>
      </c>
      <c r="N115" s="13" t="s">
        <v>6</v>
      </c>
      <c r="O115" s="120"/>
      <c r="P115" s="120"/>
      <c r="Q115" s="120"/>
      <c r="R115" s="121"/>
      <c r="S115" s="11">
        <v>150</v>
      </c>
      <c r="T115" s="120"/>
      <c r="U115" s="121"/>
      <c r="V115" s="11"/>
      <c r="W115" s="11">
        <f t="shared" si="3"/>
        <v>150</v>
      </c>
      <c r="X115" s="86"/>
      <c r="Y115" s="6"/>
    </row>
    <row r="116" spans="1:25" ht="25.5" customHeight="1" collapsed="1" x14ac:dyDescent="0.2">
      <c r="A116" s="10"/>
      <c r="C116" s="113" t="s">
        <v>258</v>
      </c>
      <c r="D116" s="114"/>
      <c r="E116" s="114"/>
      <c r="F116" s="114"/>
      <c r="G116" s="115"/>
      <c r="H116" s="71" t="s">
        <v>90</v>
      </c>
      <c r="I116" s="72" t="s">
        <v>79</v>
      </c>
      <c r="J116" s="72" t="s">
        <v>6</v>
      </c>
      <c r="K116" s="72" t="s">
        <v>6</v>
      </c>
      <c r="L116" s="73" t="s">
        <v>6</v>
      </c>
      <c r="M116" s="74" t="s">
        <v>78</v>
      </c>
      <c r="N116" s="75" t="s">
        <v>6</v>
      </c>
      <c r="O116" s="118"/>
      <c r="P116" s="118"/>
      <c r="Q116" s="118"/>
      <c r="R116" s="119"/>
      <c r="S116" s="76">
        <f>S117+S122+S124</f>
        <v>1516.5</v>
      </c>
      <c r="T116" s="118"/>
      <c r="U116" s="119"/>
      <c r="V116" s="106">
        <f>V117+V122+V124</f>
        <v>0</v>
      </c>
      <c r="W116" s="76">
        <f t="shared" si="3"/>
        <v>1516.5</v>
      </c>
      <c r="X116" s="87"/>
      <c r="Y116" s="6"/>
    </row>
    <row r="117" spans="1:25" ht="52.5" customHeight="1" x14ac:dyDescent="0.2">
      <c r="A117" s="10"/>
      <c r="B117" s="14"/>
      <c r="C117" s="148" t="s">
        <v>348</v>
      </c>
      <c r="D117" s="149"/>
      <c r="E117" s="149"/>
      <c r="F117" s="149"/>
      <c r="G117" s="149"/>
      <c r="H117" s="47" t="s">
        <v>89</v>
      </c>
      <c r="I117" s="48" t="s">
        <v>79</v>
      </c>
      <c r="J117" s="48" t="s">
        <v>30</v>
      </c>
      <c r="K117" s="48" t="s">
        <v>6</v>
      </c>
      <c r="L117" s="49" t="s">
        <v>6</v>
      </c>
      <c r="M117" s="50" t="s">
        <v>84</v>
      </c>
      <c r="N117" s="51" t="s">
        <v>6</v>
      </c>
      <c r="O117" s="150"/>
      <c r="P117" s="150"/>
      <c r="Q117" s="150"/>
      <c r="R117" s="151"/>
      <c r="S117" s="52">
        <f>S118+S119+S120+S121</f>
        <v>466.5</v>
      </c>
      <c r="T117" s="150"/>
      <c r="U117" s="151"/>
      <c r="V117" s="52">
        <f>V118+V119+V120+V121</f>
        <v>0</v>
      </c>
      <c r="W117" s="52">
        <f t="shared" si="3"/>
        <v>466.5</v>
      </c>
      <c r="X117" s="85"/>
      <c r="Y117" s="6"/>
    </row>
    <row r="118" spans="1:25" ht="21.75" hidden="1" customHeight="1" outlineLevel="1" x14ac:dyDescent="0.2">
      <c r="A118" s="10"/>
      <c r="B118" s="14"/>
      <c r="C118" s="89"/>
      <c r="D118" s="116" t="s">
        <v>349</v>
      </c>
      <c r="E118" s="117"/>
      <c r="F118" s="117"/>
      <c r="G118" s="117"/>
      <c r="H118" s="53" t="s">
        <v>88</v>
      </c>
      <c r="I118" s="54" t="s">
        <v>79</v>
      </c>
      <c r="J118" s="54" t="s">
        <v>30</v>
      </c>
      <c r="K118" s="54" t="s">
        <v>19</v>
      </c>
      <c r="L118" s="55" t="s">
        <v>6</v>
      </c>
      <c r="M118" s="56" t="s">
        <v>88</v>
      </c>
      <c r="N118" s="13" t="s">
        <v>6</v>
      </c>
      <c r="O118" s="120"/>
      <c r="P118" s="120"/>
      <c r="Q118" s="120"/>
      <c r="R118" s="121"/>
      <c r="S118" s="11">
        <v>150</v>
      </c>
      <c r="T118" s="120"/>
      <c r="U118" s="121"/>
      <c r="V118" s="11"/>
      <c r="W118" s="11">
        <f t="shared" si="3"/>
        <v>150</v>
      </c>
      <c r="X118" s="86"/>
      <c r="Y118" s="6"/>
    </row>
    <row r="119" spans="1:25" ht="32.25" hidden="1" customHeight="1" outlineLevel="1" x14ac:dyDescent="0.2">
      <c r="A119" s="10"/>
      <c r="B119" s="14"/>
      <c r="C119" s="89"/>
      <c r="D119" s="116" t="s">
        <v>350</v>
      </c>
      <c r="E119" s="117"/>
      <c r="F119" s="117"/>
      <c r="G119" s="117"/>
      <c r="H119" s="53" t="s">
        <v>87</v>
      </c>
      <c r="I119" s="54" t="s">
        <v>79</v>
      </c>
      <c r="J119" s="54" t="s">
        <v>30</v>
      </c>
      <c r="K119" s="54" t="s">
        <v>16</v>
      </c>
      <c r="L119" s="55" t="s">
        <v>6</v>
      </c>
      <c r="M119" s="56" t="s">
        <v>87</v>
      </c>
      <c r="N119" s="13" t="s">
        <v>6</v>
      </c>
      <c r="O119" s="120"/>
      <c r="P119" s="120"/>
      <c r="Q119" s="120"/>
      <c r="R119" s="121"/>
      <c r="S119" s="11">
        <v>100</v>
      </c>
      <c r="T119" s="120"/>
      <c r="U119" s="121"/>
      <c r="V119" s="11"/>
      <c r="W119" s="11">
        <f t="shared" si="3"/>
        <v>100</v>
      </c>
      <c r="X119" s="86"/>
      <c r="Y119" s="6"/>
    </row>
    <row r="120" spans="1:25" ht="32.25" hidden="1" customHeight="1" outlineLevel="1" x14ac:dyDescent="0.2">
      <c r="A120" s="10"/>
      <c r="B120" s="14"/>
      <c r="C120" s="89"/>
      <c r="D120" s="116" t="s">
        <v>351</v>
      </c>
      <c r="E120" s="117"/>
      <c r="F120" s="117"/>
      <c r="G120" s="117"/>
      <c r="H120" s="53" t="s">
        <v>86</v>
      </c>
      <c r="I120" s="54" t="s">
        <v>79</v>
      </c>
      <c r="J120" s="54" t="s">
        <v>30</v>
      </c>
      <c r="K120" s="54" t="s">
        <v>33</v>
      </c>
      <c r="L120" s="55" t="s">
        <v>6</v>
      </c>
      <c r="M120" s="56" t="s">
        <v>86</v>
      </c>
      <c r="N120" s="13" t="s">
        <v>6</v>
      </c>
      <c r="O120" s="120"/>
      <c r="P120" s="120"/>
      <c r="Q120" s="120"/>
      <c r="R120" s="121"/>
      <c r="S120" s="11">
        <v>50</v>
      </c>
      <c r="T120" s="120"/>
      <c r="U120" s="121"/>
      <c r="V120" s="11"/>
      <c r="W120" s="11">
        <f t="shared" si="3"/>
        <v>50</v>
      </c>
      <c r="X120" s="86"/>
      <c r="Y120" s="6"/>
    </row>
    <row r="121" spans="1:25" ht="32.25" hidden="1" customHeight="1" outlineLevel="1" x14ac:dyDescent="0.2">
      <c r="A121" s="10"/>
      <c r="B121" s="14"/>
      <c r="C121" s="89"/>
      <c r="D121" s="116" t="s">
        <v>352</v>
      </c>
      <c r="E121" s="117"/>
      <c r="F121" s="117"/>
      <c r="G121" s="117"/>
      <c r="H121" s="53" t="s">
        <v>85</v>
      </c>
      <c r="I121" s="54" t="s">
        <v>79</v>
      </c>
      <c r="J121" s="54" t="s">
        <v>30</v>
      </c>
      <c r="K121" s="54" t="s">
        <v>11</v>
      </c>
      <c r="L121" s="55" t="s">
        <v>6</v>
      </c>
      <c r="M121" s="56" t="s">
        <v>84</v>
      </c>
      <c r="N121" s="13" t="s">
        <v>6</v>
      </c>
      <c r="O121" s="120"/>
      <c r="P121" s="120"/>
      <c r="Q121" s="120"/>
      <c r="R121" s="121"/>
      <c r="S121" s="11">
        <v>166.5</v>
      </c>
      <c r="T121" s="120"/>
      <c r="U121" s="121"/>
      <c r="V121" s="11"/>
      <c r="W121" s="11">
        <f t="shared" si="3"/>
        <v>166.5</v>
      </c>
      <c r="X121" s="86"/>
      <c r="Y121" s="6"/>
    </row>
    <row r="122" spans="1:25" ht="21.75" customHeight="1" collapsed="1" x14ac:dyDescent="0.2">
      <c r="A122" s="10"/>
      <c r="B122" s="14"/>
      <c r="C122" s="148" t="s">
        <v>353</v>
      </c>
      <c r="D122" s="149"/>
      <c r="E122" s="149"/>
      <c r="F122" s="149"/>
      <c r="G122" s="149"/>
      <c r="H122" s="47" t="s">
        <v>83</v>
      </c>
      <c r="I122" s="48" t="s">
        <v>79</v>
      </c>
      <c r="J122" s="48" t="s">
        <v>24</v>
      </c>
      <c r="K122" s="48" t="s">
        <v>6</v>
      </c>
      <c r="L122" s="49" t="s">
        <v>6</v>
      </c>
      <c r="M122" s="50" t="s">
        <v>82</v>
      </c>
      <c r="N122" s="51" t="s">
        <v>6</v>
      </c>
      <c r="O122" s="150"/>
      <c r="P122" s="150"/>
      <c r="Q122" s="150"/>
      <c r="R122" s="151"/>
      <c r="S122" s="52">
        <f>S123</f>
        <v>100</v>
      </c>
      <c r="T122" s="150"/>
      <c r="U122" s="151"/>
      <c r="V122" s="52">
        <f>V123</f>
        <v>0</v>
      </c>
      <c r="W122" s="52">
        <f t="shared" si="3"/>
        <v>100</v>
      </c>
      <c r="X122" s="85"/>
      <c r="Y122" s="6"/>
    </row>
    <row r="123" spans="1:25" ht="21.75" hidden="1" customHeight="1" outlineLevel="1" x14ac:dyDescent="0.2">
      <c r="A123" s="10"/>
      <c r="B123" s="14"/>
      <c r="C123" s="89"/>
      <c r="D123" s="116" t="s">
        <v>354</v>
      </c>
      <c r="E123" s="117"/>
      <c r="F123" s="117"/>
      <c r="G123" s="117"/>
      <c r="H123" s="53" t="s">
        <v>83</v>
      </c>
      <c r="I123" s="54" t="s">
        <v>79</v>
      </c>
      <c r="J123" s="54" t="s">
        <v>24</v>
      </c>
      <c r="K123" s="54" t="s">
        <v>19</v>
      </c>
      <c r="L123" s="55" t="s">
        <v>6</v>
      </c>
      <c r="M123" s="56" t="s">
        <v>82</v>
      </c>
      <c r="N123" s="13" t="s">
        <v>6</v>
      </c>
      <c r="O123" s="120"/>
      <c r="P123" s="120"/>
      <c r="Q123" s="120"/>
      <c r="R123" s="121"/>
      <c r="S123" s="11">
        <v>100</v>
      </c>
      <c r="T123" s="120"/>
      <c r="U123" s="121"/>
      <c r="V123" s="11"/>
      <c r="W123" s="11">
        <f t="shared" si="3"/>
        <v>100</v>
      </c>
      <c r="X123" s="86"/>
      <c r="Y123" s="6"/>
    </row>
    <row r="124" spans="1:25" ht="21.75" customHeight="1" collapsed="1" x14ac:dyDescent="0.2">
      <c r="A124" s="10"/>
      <c r="B124" s="14"/>
      <c r="C124" s="148" t="s">
        <v>355</v>
      </c>
      <c r="D124" s="149"/>
      <c r="E124" s="149"/>
      <c r="F124" s="149"/>
      <c r="G124" s="149"/>
      <c r="H124" s="47" t="s">
        <v>81</v>
      </c>
      <c r="I124" s="48" t="s">
        <v>79</v>
      </c>
      <c r="J124" s="48" t="s">
        <v>34</v>
      </c>
      <c r="K124" s="48" t="s">
        <v>6</v>
      </c>
      <c r="L124" s="49" t="s">
        <v>6</v>
      </c>
      <c r="M124" s="50" t="s">
        <v>78</v>
      </c>
      <c r="N124" s="51" t="s">
        <v>6</v>
      </c>
      <c r="O124" s="150"/>
      <c r="P124" s="150"/>
      <c r="Q124" s="150"/>
      <c r="R124" s="151"/>
      <c r="S124" s="52">
        <f>S125+S126</f>
        <v>950</v>
      </c>
      <c r="T124" s="150"/>
      <c r="U124" s="151"/>
      <c r="V124" s="52">
        <f>V125+V126</f>
        <v>0</v>
      </c>
      <c r="W124" s="52">
        <f t="shared" si="3"/>
        <v>950</v>
      </c>
      <c r="X124" s="85"/>
      <c r="Y124" s="6"/>
    </row>
    <row r="125" spans="1:25" ht="21" hidden="1" customHeight="1" outlineLevel="1" x14ac:dyDescent="0.2">
      <c r="A125" s="10"/>
      <c r="B125" s="14"/>
      <c r="C125" s="89"/>
      <c r="D125" s="116" t="s">
        <v>356</v>
      </c>
      <c r="E125" s="117"/>
      <c r="F125" s="117"/>
      <c r="G125" s="117"/>
      <c r="H125" s="53" t="s">
        <v>80</v>
      </c>
      <c r="I125" s="54" t="s">
        <v>79</v>
      </c>
      <c r="J125" s="54" t="s">
        <v>34</v>
      </c>
      <c r="K125" s="54" t="s">
        <v>19</v>
      </c>
      <c r="L125" s="55" t="s">
        <v>6</v>
      </c>
      <c r="M125" s="56" t="s">
        <v>80</v>
      </c>
      <c r="N125" s="13" t="s">
        <v>6</v>
      </c>
      <c r="O125" s="120"/>
      <c r="P125" s="120"/>
      <c r="Q125" s="120"/>
      <c r="R125" s="121"/>
      <c r="S125" s="11">
        <v>100</v>
      </c>
      <c r="T125" s="120"/>
      <c r="U125" s="121"/>
      <c r="V125" s="11"/>
      <c r="W125" s="11">
        <f t="shared" si="3"/>
        <v>100</v>
      </c>
      <c r="X125" s="86"/>
      <c r="Y125" s="6"/>
    </row>
    <row r="126" spans="1:25" ht="21.75" hidden="1" customHeight="1" outlineLevel="1" x14ac:dyDescent="0.2">
      <c r="A126" s="10"/>
      <c r="B126" s="14"/>
      <c r="C126" s="89"/>
      <c r="D126" s="116" t="s">
        <v>357</v>
      </c>
      <c r="E126" s="117"/>
      <c r="F126" s="117"/>
      <c r="G126" s="117"/>
      <c r="H126" s="53" t="s">
        <v>78</v>
      </c>
      <c r="I126" s="54" t="s">
        <v>79</v>
      </c>
      <c r="J126" s="54" t="s">
        <v>34</v>
      </c>
      <c r="K126" s="54" t="s">
        <v>16</v>
      </c>
      <c r="L126" s="55" t="s">
        <v>6</v>
      </c>
      <c r="M126" s="56" t="s">
        <v>78</v>
      </c>
      <c r="N126" s="13" t="s">
        <v>6</v>
      </c>
      <c r="O126" s="120"/>
      <c r="P126" s="120"/>
      <c r="Q126" s="120"/>
      <c r="R126" s="121"/>
      <c r="S126" s="11">
        <v>850</v>
      </c>
      <c r="T126" s="120"/>
      <c r="U126" s="121"/>
      <c r="V126" s="11"/>
      <c r="W126" s="11">
        <f t="shared" si="3"/>
        <v>850</v>
      </c>
      <c r="X126" s="86"/>
      <c r="Y126" s="6"/>
    </row>
    <row r="127" spans="1:25" ht="21.75" customHeight="1" collapsed="1" x14ac:dyDescent="0.2">
      <c r="A127" s="10"/>
      <c r="C127" s="113" t="s">
        <v>259</v>
      </c>
      <c r="D127" s="114"/>
      <c r="E127" s="114"/>
      <c r="F127" s="114"/>
      <c r="G127" s="115"/>
      <c r="H127" s="77" t="s">
        <v>77</v>
      </c>
      <c r="I127" s="72" t="s">
        <v>53</v>
      </c>
      <c r="J127" s="78" t="s">
        <v>6</v>
      </c>
      <c r="K127" s="78" t="s">
        <v>6</v>
      </c>
      <c r="L127" s="79" t="s">
        <v>6</v>
      </c>
      <c r="M127" s="80" t="s">
        <v>51</v>
      </c>
      <c r="N127" s="81" t="s">
        <v>6</v>
      </c>
      <c r="O127" s="159"/>
      <c r="P127" s="159"/>
      <c r="Q127" s="159"/>
      <c r="R127" s="160"/>
      <c r="S127" s="82">
        <f>S128+S136+S141+S145</f>
        <v>2413387.3000000003</v>
      </c>
      <c r="T127" s="159"/>
      <c r="U127" s="160"/>
      <c r="V127" s="82">
        <f>V128+V136+V141+V145</f>
        <v>22189.5</v>
      </c>
      <c r="W127" s="82">
        <f t="shared" si="3"/>
        <v>2435576.8000000003</v>
      </c>
      <c r="X127" s="87"/>
      <c r="Y127" s="6"/>
    </row>
    <row r="128" spans="1:25" ht="202.5" customHeight="1" x14ac:dyDescent="0.2">
      <c r="A128" s="10"/>
      <c r="B128" s="14"/>
      <c r="C128" s="148" t="s">
        <v>358</v>
      </c>
      <c r="D128" s="149"/>
      <c r="E128" s="149"/>
      <c r="F128" s="149"/>
      <c r="G128" s="149"/>
      <c r="H128" s="47" t="s">
        <v>76</v>
      </c>
      <c r="I128" s="48" t="s">
        <v>53</v>
      </c>
      <c r="J128" s="48" t="s">
        <v>30</v>
      </c>
      <c r="K128" s="48" t="s">
        <v>6</v>
      </c>
      <c r="L128" s="49" t="s">
        <v>6</v>
      </c>
      <c r="M128" s="50" t="s">
        <v>65</v>
      </c>
      <c r="N128" s="51" t="s">
        <v>6</v>
      </c>
      <c r="O128" s="150"/>
      <c r="P128" s="150"/>
      <c r="Q128" s="150"/>
      <c r="R128" s="151"/>
      <c r="S128" s="52">
        <f>S129+S130+S131+S132+S133+S134+S135</f>
        <v>2275789.2000000002</v>
      </c>
      <c r="T128" s="150"/>
      <c r="U128" s="151"/>
      <c r="V128" s="52">
        <f>V129+V130+V131+V132+V133+V134+V135</f>
        <v>5621.9000000000005</v>
      </c>
      <c r="W128" s="52">
        <f t="shared" si="3"/>
        <v>2281411.1</v>
      </c>
      <c r="X128" s="97" t="s">
        <v>449</v>
      </c>
      <c r="Y128" s="6"/>
    </row>
    <row r="129" spans="1:25" ht="21.75" hidden="1" customHeight="1" outlineLevel="1" x14ac:dyDescent="0.2">
      <c r="A129" s="10"/>
      <c r="B129" s="14"/>
      <c r="C129" s="89"/>
      <c r="D129" s="116" t="s">
        <v>359</v>
      </c>
      <c r="E129" s="117"/>
      <c r="F129" s="117"/>
      <c r="G129" s="117"/>
      <c r="H129" s="53" t="s">
        <v>75</v>
      </c>
      <c r="I129" s="54" t="s">
        <v>53</v>
      </c>
      <c r="J129" s="54" t="s">
        <v>30</v>
      </c>
      <c r="K129" s="54" t="s">
        <v>19</v>
      </c>
      <c r="L129" s="55" t="s">
        <v>6</v>
      </c>
      <c r="M129" s="56" t="s">
        <v>74</v>
      </c>
      <c r="N129" s="13" t="s">
        <v>6</v>
      </c>
      <c r="O129" s="120"/>
      <c r="P129" s="120"/>
      <c r="Q129" s="120"/>
      <c r="R129" s="121"/>
      <c r="S129" s="11">
        <v>31553.3</v>
      </c>
      <c r="T129" s="120"/>
      <c r="U129" s="121"/>
      <c r="V129" s="11"/>
      <c r="W129" s="11">
        <f t="shared" si="3"/>
        <v>31553.3</v>
      </c>
      <c r="X129" s="86"/>
      <c r="Y129" s="6"/>
    </row>
    <row r="130" spans="1:25" ht="174.75" hidden="1" customHeight="1" outlineLevel="1" x14ac:dyDescent="0.2">
      <c r="A130" s="10"/>
      <c r="B130" s="14"/>
      <c r="C130" s="89"/>
      <c r="D130" s="116" t="s">
        <v>360</v>
      </c>
      <c r="E130" s="117"/>
      <c r="F130" s="117"/>
      <c r="G130" s="117"/>
      <c r="H130" s="53" t="s">
        <v>73</v>
      </c>
      <c r="I130" s="54" t="s">
        <v>53</v>
      </c>
      <c r="J130" s="54" t="s">
        <v>30</v>
      </c>
      <c r="K130" s="54" t="s">
        <v>16</v>
      </c>
      <c r="L130" s="55" t="s">
        <v>6</v>
      </c>
      <c r="M130" s="56" t="s">
        <v>72</v>
      </c>
      <c r="N130" s="13" t="s">
        <v>6</v>
      </c>
      <c r="O130" s="120"/>
      <c r="P130" s="120"/>
      <c r="Q130" s="120"/>
      <c r="R130" s="121"/>
      <c r="S130" s="11">
        <v>2066511.8</v>
      </c>
      <c r="T130" s="120"/>
      <c r="U130" s="121"/>
      <c r="V130" s="100">
        <v>3721.4</v>
      </c>
      <c r="W130" s="100">
        <f>SUM(S130:V130)</f>
        <v>2070233.2</v>
      </c>
      <c r="X130" s="101" t="s">
        <v>438</v>
      </c>
      <c r="Y130" s="6"/>
    </row>
    <row r="131" spans="1:25" ht="32.25" hidden="1" customHeight="1" outlineLevel="1" x14ac:dyDescent="0.2">
      <c r="A131" s="10"/>
      <c r="B131" s="14"/>
      <c r="C131" s="89"/>
      <c r="D131" s="116" t="s">
        <v>361</v>
      </c>
      <c r="E131" s="117"/>
      <c r="F131" s="117"/>
      <c r="G131" s="117"/>
      <c r="H131" s="53" t="s">
        <v>71</v>
      </c>
      <c r="I131" s="54" t="s">
        <v>53</v>
      </c>
      <c r="J131" s="54" t="s">
        <v>30</v>
      </c>
      <c r="K131" s="54" t="s">
        <v>33</v>
      </c>
      <c r="L131" s="55" t="s">
        <v>6</v>
      </c>
      <c r="M131" s="56" t="s">
        <v>71</v>
      </c>
      <c r="N131" s="13" t="s">
        <v>6</v>
      </c>
      <c r="O131" s="120"/>
      <c r="P131" s="120"/>
      <c r="Q131" s="120"/>
      <c r="R131" s="121"/>
      <c r="S131" s="11">
        <v>51784</v>
      </c>
      <c r="T131" s="120"/>
      <c r="U131" s="121"/>
      <c r="V131" s="11"/>
      <c r="W131" s="11">
        <f t="shared" si="3"/>
        <v>51784</v>
      </c>
      <c r="X131" s="86"/>
      <c r="Y131" s="6"/>
    </row>
    <row r="132" spans="1:25" ht="21.75" hidden="1" customHeight="1" outlineLevel="1" x14ac:dyDescent="0.2">
      <c r="A132" s="10"/>
      <c r="B132" s="14"/>
      <c r="C132" s="89"/>
      <c r="D132" s="116" t="s">
        <v>362</v>
      </c>
      <c r="E132" s="117"/>
      <c r="F132" s="117"/>
      <c r="G132" s="117"/>
      <c r="H132" s="53" t="s">
        <v>70</v>
      </c>
      <c r="I132" s="54" t="s">
        <v>53</v>
      </c>
      <c r="J132" s="54" t="s">
        <v>30</v>
      </c>
      <c r="K132" s="54" t="s">
        <v>14</v>
      </c>
      <c r="L132" s="55" t="s">
        <v>6</v>
      </c>
      <c r="M132" s="56" t="s">
        <v>69</v>
      </c>
      <c r="N132" s="13" t="s">
        <v>6</v>
      </c>
      <c r="O132" s="120"/>
      <c r="P132" s="120"/>
      <c r="Q132" s="120"/>
      <c r="R132" s="121"/>
      <c r="S132" s="11">
        <v>14259.6</v>
      </c>
      <c r="T132" s="120"/>
      <c r="U132" s="121"/>
      <c r="V132" s="11"/>
      <c r="W132" s="11">
        <f t="shared" si="3"/>
        <v>14259.6</v>
      </c>
      <c r="X132" s="86"/>
      <c r="Y132" s="6"/>
    </row>
    <row r="133" spans="1:25" ht="52.5" hidden="1" customHeight="1" outlineLevel="1" x14ac:dyDescent="0.2">
      <c r="A133" s="10"/>
      <c r="B133" s="14"/>
      <c r="C133" s="89"/>
      <c r="D133" s="116" t="s">
        <v>363</v>
      </c>
      <c r="E133" s="117"/>
      <c r="F133" s="117"/>
      <c r="G133" s="117"/>
      <c r="H133" s="53" t="s">
        <v>68</v>
      </c>
      <c r="I133" s="54" t="s">
        <v>53</v>
      </c>
      <c r="J133" s="54" t="s">
        <v>30</v>
      </c>
      <c r="K133" s="54" t="s">
        <v>11</v>
      </c>
      <c r="L133" s="55" t="s">
        <v>6</v>
      </c>
      <c r="M133" s="56" t="s">
        <v>68</v>
      </c>
      <c r="N133" s="13" t="s">
        <v>6</v>
      </c>
      <c r="O133" s="120"/>
      <c r="P133" s="120"/>
      <c r="Q133" s="120"/>
      <c r="R133" s="121"/>
      <c r="S133" s="11">
        <v>2500</v>
      </c>
      <c r="T133" s="120"/>
      <c r="U133" s="121"/>
      <c r="V133" s="11">
        <f>574.2+332.5</f>
        <v>906.7</v>
      </c>
      <c r="W133" s="11">
        <f t="shared" si="3"/>
        <v>3406.7</v>
      </c>
      <c r="X133" s="96" t="s">
        <v>409</v>
      </c>
      <c r="Y133" s="6"/>
    </row>
    <row r="134" spans="1:25" ht="21.75" hidden="1" customHeight="1" outlineLevel="1" x14ac:dyDescent="0.2">
      <c r="A134" s="10"/>
      <c r="B134" s="14"/>
      <c r="C134" s="89"/>
      <c r="D134" s="116" t="s">
        <v>364</v>
      </c>
      <c r="E134" s="117"/>
      <c r="F134" s="117"/>
      <c r="G134" s="117"/>
      <c r="H134" s="53" t="s">
        <v>67</v>
      </c>
      <c r="I134" s="54" t="s">
        <v>53</v>
      </c>
      <c r="J134" s="54" t="s">
        <v>30</v>
      </c>
      <c r="K134" s="54" t="s">
        <v>8</v>
      </c>
      <c r="L134" s="55" t="s">
        <v>6</v>
      </c>
      <c r="M134" s="56" t="s">
        <v>67</v>
      </c>
      <c r="N134" s="13" t="s">
        <v>6</v>
      </c>
      <c r="O134" s="120"/>
      <c r="P134" s="120"/>
      <c r="Q134" s="120"/>
      <c r="R134" s="121"/>
      <c r="S134" s="11">
        <v>13456.4</v>
      </c>
      <c r="T134" s="120"/>
      <c r="U134" s="121"/>
      <c r="V134" s="11"/>
      <c r="W134" s="11">
        <f t="shared" si="3"/>
        <v>13456.4</v>
      </c>
      <c r="X134" s="86"/>
      <c r="Y134" s="6"/>
    </row>
    <row r="135" spans="1:25" ht="51.75" hidden="1" customHeight="1" outlineLevel="1" x14ac:dyDescent="0.2">
      <c r="A135" s="10"/>
      <c r="B135" s="14"/>
      <c r="C135" s="89"/>
      <c r="D135" s="116" t="s">
        <v>365</v>
      </c>
      <c r="E135" s="117"/>
      <c r="F135" s="117"/>
      <c r="G135" s="117"/>
      <c r="H135" s="53" t="s">
        <v>66</v>
      </c>
      <c r="I135" s="54" t="s">
        <v>53</v>
      </c>
      <c r="J135" s="54" t="s">
        <v>30</v>
      </c>
      <c r="K135" s="54" t="s">
        <v>3</v>
      </c>
      <c r="L135" s="55" t="s">
        <v>6</v>
      </c>
      <c r="M135" s="56" t="s">
        <v>65</v>
      </c>
      <c r="N135" s="13" t="s">
        <v>6</v>
      </c>
      <c r="O135" s="120"/>
      <c r="P135" s="120"/>
      <c r="Q135" s="120"/>
      <c r="R135" s="121"/>
      <c r="S135" s="11">
        <v>95724.1</v>
      </c>
      <c r="T135" s="120"/>
      <c r="U135" s="121"/>
      <c r="V135" s="11">
        <f>993.8</f>
        <v>993.8</v>
      </c>
      <c r="W135" s="11">
        <f t="shared" si="3"/>
        <v>96717.900000000009</v>
      </c>
      <c r="X135" s="96" t="s">
        <v>408</v>
      </c>
      <c r="Y135" s="6"/>
    </row>
    <row r="136" spans="1:25" ht="209.25" customHeight="1" collapsed="1" x14ac:dyDescent="0.2">
      <c r="A136" s="10"/>
      <c r="B136" s="14"/>
      <c r="C136" s="148" t="s">
        <v>366</v>
      </c>
      <c r="D136" s="149"/>
      <c r="E136" s="149"/>
      <c r="F136" s="149"/>
      <c r="G136" s="149"/>
      <c r="H136" s="47" t="s">
        <v>64</v>
      </c>
      <c r="I136" s="48" t="s">
        <v>53</v>
      </c>
      <c r="J136" s="48" t="s">
        <v>24</v>
      </c>
      <c r="K136" s="48" t="s">
        <v>6</v>
      </c>
      <c r="L136" s="49" t="s">
        <v>6</v>
      </c>
      <c r="M136" s="50" t="s">
        <v>59</v>
      </c>
      <c r="N136" s="51" t="s">
        <v>6</v>
      </c>
      <c r="O136" s="150"/>
      <c r="P136" s="150"/>
      <c r="Q136" s="150"/>
      <c r="R136" s="151"/>
      <c r="S136" s="52">
        <f>S137+S138+S140</f>
        <v>15696.5</v>
      </c>
      <c r="T136" s="150"/>
      <c r="U136" s="151"/>
      <c r="V136" s="52">
        <f>V137+V138++V139+V140</f>
        <v>1529.6</v>
      </c>
      <c r="W136" s="93">
        <f>W137+W138++W139+W140</f>
        <v>17226.099999999999</v>
      </c>
      <c r="X136" s="97" t="s">
        <v>450</v>
      </c>
      <c r="Y136" s="6"/>
    </row>
    <row r="137" spans="1:25" ht="101.25" hidden="1" customHeight="1" outlineLevel="1" x14ac:dyDescent="0.2">
      <c r="A137" s="10"/>
      <c r="B137" s="14"/>
      <c r="C137" s="89"/>
      <c r="D137" s="116" t="s">
        <v>367</v>
      </c>
      <c r="E137" s="117"/>
      <c r="F137" s="117"/>
      <c r="G137" s="117"/>
      <c r="H137" s="53" t="s">
        <v>63</v>
      </c>
      <c r="I137" s="54" t="s">
        <v>53</v>
      </c>
      <c r="J137" s="54" t="s">
        <v>24</v>
      </c>
      <c r="K137" s="54" t="s">
        <v>19</v>
      </c>
      <c r="L137" s="55" t="s">
        <v>6</v>
      </c>
      <c r="M137" s="56" t="s">
        <v>63</v>
      </c>
      <c r="N137" s="13" t="s">
        <v>6</v>
      </c>
      <c r="O137" s="120"/>
      <c r="P137" s="120"/>
      <c r="Q137" s="120"/>
      <c r="R137" s="121"/>
      <c r="S137" s="11">
        <v>15376.5</v>
      </c>
      <c r="T137" s="120"/>
      <c r="U137" s="121"/>
      <c r="V137" s="11">
        <v>405.1</v>
      </c>
      <c r="W137" s="11">
        <f t="shared" si="3"/>
        <v>15781.6</v>
      </c>
      <c r="X137" s="96" t="s">
        <v>439</v>
      </c>
      <c r="Y137" s="6"/>
    </row>
    <row r="138" spans="1:25" ht="32.25" hidden="1" customHeight="1" outlineLevel="1" x14ac:dyDescent="0.2">
      <c r="A138" s="10"/>
      <c r="B138" s="14"/>
      <c r="C138" s="89"/>
      <c r="D138" s="116" t="s">
        <v>368</v>
      </c>
      <c r="E138" s="117"/>
      <c r="F138" s="117"/>
      <c r="G138" s="117"/>
      <c r="H138" s="53" t="s">
        <v>62</v>
      </c>
      <c r="I138" s="54" t="s">
        <v>53</v>
      </c>
      <c r="J138" s="54" t="s">
        <v>24</v>
      </c>
      <c r="K138" s="54" t="s">
        <v>33</v>
      </c>
      <c r="L138" s="55" t="s">
        <v>6</v>
      </c>
      <c r="M138" s="56" t="s">
        <v>62</v>
      </c>
      <c r="N138" s="13" t="s">
        <v>6</v>
      </c>
      <c r="O138" s="120"/>
      <c r="P138" s="120"/>
      <c r="Q138" s="120"/>
      <c r="R138" s="121"/>
      <c r="S138" s="11">
        <v>320</v>
      </c>
      <c r="T138" s="120"/>
      <c r="U138" s="121"/>
      <c r="V138" s="11"/>
      <c r="W138" s="11">
        <f t="shared" si="3"/>
        <v>320</v>
      </c>
      <c r="X138" s="86"/>
      <c r="Y138" s="6"/>
    </row>
    <row r="139" spans="1:25" ht="117.75" hidden="1" customHeight="1" outlineLevel="1" x14ac:dyDescent="0.2">
      <c r="A139" s="10"/>
      <c r="B139" s="14"/>
      <c r="C139" s="89"/>
      <c r="D139" s="162" t="s">
        <v>410</v>
      </c>
      <c r="E139" s="163"/>
      <c r="F139" s="163"/>
      <c r="G139" s="164"/>
      <c r="H139" s="53"/>
      <c r="I139" s="54">
        <v>20</v>
      </c>
      <c r="J139" s="54">
        <v>2</v>
      </c>
      <c r="K139" s="54">
        <v>4</v>
      </c>
      <c r="L139" s="55"/>
      <c r="M139" s="56"/>
      <c r="N139" s="13"/>
      <c r="O139" s="94"/>
      <c r="P139" s="94"/>
      <c r="Q139" s="94"/>
      <c r="R139" s="95"/>
      <c r="S139" s="95">
        <v>0</v>
      </c>
      <c r="T139" s="94"/>
      <c r="U139" s="95"/>
      <c r="V139" s="95">
        <f>1124.5</f>
        <v>1124.5</v>
      </c>
      <c r="W139" s="95">
        <f t="shared" si="3"/>
        <v>1124.5</v>
      </c>
      <c r="X139" s="101" t="s">
        <v>414</v>
      </c>
      <c r="Y139" s="6"/>
    </row>
    <row r="140" spans="1:25" ht="12.75" hidden="1" customHeight="1" outlineLevel="1" x14ac:dyDescent="0.2">
      <c r="A140" s="10"/>
      <c r="B140" s="14"/>
      <c r="C140" s="89"/>
      <c r="D140" s="116" t="s">
        <v>369</v>
      </c>
      <c r="E140" s="117"/>
      <c r="F140" s="117"/>
      <c r="G140" s="117"/>
      <c r="H140" s="53" t="s">
        <v>61</v>
      </c>
      <c r="I140" s="54" t="s">
        <v>53</v>
      </c>
      <c r="J140" s="54" t="s">
        <v>24</v>
      </c>
      <c r="K140" s="54" t="s">
        <v>60</v>
      </c>
      <c r="L140" s="55" t="s">
        <v>6</v>
      </c>
      <c r="M140" s="56" t="s">
        <v>59</v>
      </c>
      <c r="N140" s="13" t="s">
        <v>6</v>
      </c>
      <c r="O140" s="120"/>
      <c r="P140" s="120"/>
      <c r="Q140" s="120"/>
      <c r="R140" s="121"/>
      <c r="S140" s="11">
        <v>0</v>
      </c>
      <c r="T140" s="120"/>
      <c r="U140" s="121"/>
      <c r="V140" s="11"/>
      <c r="W140" s="11">
        <f t="shared" si="3"/>
        <v>0</v>
      </c>
      <c r="X140" s="86"/>
      <c r="Y140" s="6"/>
    </row>
    <row r="141" spans="1:25" ht="93" customHeight="1" collapsed="1" x14ac:dyDescent="0.2">
      <c r="A141" s="10"/>
      <c r="B141" s="14"/>
      <c r="C141" s="148" t="s">
        <v>370</v>
      </c>
      <c r="D141" s="149"/>
      <c r="E141" s="149"/>
      <c r="F141" s="149"/>
      <c r="G141" s="149"/>
      <c r="H141" s="47" t="s">
        <v>58</v>
      </c>
      <c r="I141" s="48" t="s">
        <v>53</v>
      </c>
      <c r="J141" s="48" t="s">
        <v>34</v>
      </c>
      <c r="K141" s="48" t="s">
        <v>6</v>
      </c>
      <c r="L141" s="49" t="s">
        <v>6</v>
      </c>
      <c r="M141" s="50" t="s">
        <v>54</v>
      </c>
      <c r="N141" s="51" t="s">
        <v>6</v>
      </c>
      <c r="O141" s="150"/>
      <c r="P141" s="150"/>
      <c r="Q141" s="150"/>
      <c r="R141" s="151"/>
      <c r="S141" s="52">
        <f>S142+S143+S144</f>
        <v>95324.6</v>
      </c>
      <c r="T141" s="150"/>
      <c r="U141" s="151"/>
      <c r="V141" s="52">
        <f>V142+V143+V144</f>
        <v>15038</v>
      </c>
      <c r="W141" s="52">
        <f t="shared" si="3"/>
        <v>110362.6</v>
      </c>
      <c r="X141" s="97" t="s">
        <v>435</v>
      </c>
      <c r="Y141" s="6"/>
    </row>
    <row r="142" spans="1:25" ht="101.25" hidden="1" customHeight="1" outlineLevel="1" x14ac:dyDescent="0.2">
      <c r="A142" s="10"/>
      <c r="B142" s="14"/>
      <c r="C142" s="89"/>
      <c r="D142" s="116" t="s">
        <v>371</v>
      </c>
      <c r="E142" s="117"/>
      <c r="F142" s="117"/>
      <c r="G142" s="117"/>
      <c r="H142" s="53" t="s">
        <v>57</v>
      </c>
      <c r="I142" s="54" t="s">
        <v>53</v>
      </c>
      <c r="J142" s="54" t="s">
        <v>34</v>
      </c>
      <c r="K142" s="54" t="s">
        <v>19</v>
      </c>
      <c r="L142" s="55" t="s">
        <v>6</v>
      </c>
      <c r="M142" s="56" t="s">
        <v>56</v>
      </c>
      <c r="N142" s="13" t="s">
        <v>6</v>
      </c>
      <c r="O142" s="120"/>
      <c r="P142" s="120"/>
      <c r="Q142" s="120"/>
      <c r="R142" s="121"/>
      <c r="S142" s="11">
        <v>36359.1</v>
      </c>
      <c r="T142" s="120"/>
      <c r="U142" s="121"/>
      <c r="V142" s="11">
        <f>15000</f>
        <v>15000</v>
      </c>
      <c r="W142" s="11">
        <f t="shared" si="3"/>
        <v>51359.1</v>
      </c>
      <c r="X142" s="96" t="s">
        <v>400</v>
      </c>
      <c r="Y142" s="6"/>
    </row>
    <row r="143" spans="1:25" ht="21.75" hidden="1" customHeight="1" outlineLevel="1" x14ac:dyDescent="0.2">
      <c r="A143" s="10"/>
      <c r="B143" s="14"/>
      <c r="C143" s="89"/>
      <c r="D143" s="116" t="s">
        <v>372</v>
      </c>
      <c r="E143" s="117"/>
      <c r="F143" s="117"/>
      <c r="G143" s="117"/>
      <c r="H143" s="53" t="s">
        <v>55</v>
      </c>
      <c r="I143" s="54" t="s">
        <v>53</v>
      </c>
      <c r="J143" s="54" t="s">
        <v>34</v>
      </c>
      <c r="K143" s="54" t="s">
        <v>16</v>
      </c>
      <c r="L143" s="55" t="s">
        <v>6</v>
      </c>
      <c r="M143" s="56" t="s">
        <v>55</v>
      </c>
      <c r="N143" s="13" t="s">
        <v>6</v>
      </c>
      <c r="O143" s="120"/>
      <c r="P143" s="120"/>
      <c r="Q143" s="120"/>
      <c r="R143" s="121"/>
      <c r="S143" s="11">
        <v>53465.5</v>
      </c>
      <c r="T143" s="120"/>
      <c r="U143" s="121"/>
      <c r="V143" s="11">
        <v>38</v>
      </c>
      <c r="W143" s="11">
        <f t="shared" si="3"/>
        <v>53503.5</v>
      </c>
      <c r="X143" s="86" t="s">
        <v>434</v>
      </c>
      <c r="Y143" s="6"/>
    </row>
    <row r="144" spans="1:25" ht="21.75" hidden="1" customHeight="1" outlineLevel="1" x14ac:dyDescent="0.2">
      <c r="A144" s="10"/>
      <c r="B144" s="14"/>
      <c r="C144" s="89"/>
      <c r="D144" s="116" t="s">
        <v>373</v>
      </c>
      <c r="E144" s="117"/>
      <c r="F144" s="117"/>
      <c r="G144" s="117"/>
      <c r="H144" s="53" t="s">
        <v>54</v>
      </c>
      <c r="I144" s="54" t="s">
        <v>53</v>
      </c>
      <c r="J144" s="54" t="s">
        <v>34</v>
      </c>
      <c r="K144" s="54" t="s">
        <v>33</v>
      </c>
      <c r="L144" s="55" t="s">
        <v>6</v>
      </c>
      <c r="M144" s="56" t="s">
        <v>54</v>
      </c>
      <c r="N144" s="13" t="s">
        <v>6</v>
      </c>
      <c r="O144" s="120"/>
      <c r="P144" s="120"/>
      <c r="Q144" s="120"/>
      <c r="R144" s="121"/>
      <c r="S144" s="11">
        <v>5500</v>
      </c>
      <c r="T144" s="120"/>
      <c r="U144" s="121"/>
      <c r="V144" s="11"/>
      <c r="W144" s="11">
        <f t="shared" si="3"/>
        <v>5500</v>
      </c>
      <c r="X144" s="86"/>
      <c r="Y144" s="6"/>
    </row>
    <row r="145" spans="1:25" ht="27.75" customHeight="1" collapsed="1" x14ac:dyDescent="0.2">
      <c r="A145" s="10"/>
      <c r="B145" s="14"/>
      <c r="C145" s="148" t="s">
        <v>374</v>
      </c>
      <c r="D145" s="149"/>
      <c r="E145" s="149"/>
      <c r="F145" s="149"/>
      <c r="G145" s="149"/>
      <c r="H145" s="47" t="s">
        <v>51</v>
      </c>
      <c r="I145" s="48" t="s">
        <v>53</v>
      </c>
      <c r="J145" s="48" t="s">
        <v>52</v>
      </c>
      <c r="K145" s="48" t="s">
        <v>6</v>
      </c>
      <c r="L145" s="49" t="s">
        <v>6</v>
      </c>
      <c r="M145" s="50" t="s">
        <v>51</v>
      </c>
      <c r="N145" s="51" t="s">
        <v>6</v>
      </c>
      <c r="O145" s="150"/>
      <c r="P145" s="150"/>
      <c r="Q145" s="150"/>
      <c r="R145" s="151"/>
      <c r="S145" s="52">
        <f>S146</f>
        <v>26577</v>
      </c>
      <c r="T145" s="150"/>
      <c r="U145" s="151"/>
      <c r="V145" s="52">
        <f>V146</f>
        <v>0</v>
      </c>
      <c r="W145" s="52">
        <f t="shared" si="3"/>
        <v>26577</v>
      </c>
      <c r="X145" s="85"/>
      <c r="Y145" s="6"/>
    </row>
    <row r="146" spans="1:25" ht="21.75" hidden="1" customHeight="1" outlineLevel="1" x14ac:dyDescent="0.2">
      <c r="A146" s="10"/>
      <c r="B146" s="14"/>
      <c r="C146" s="89"/>
      <c r="D146" s="116" t="s">
        <v>375</v>
      </c>
      <c r="E146" s="117"/>
      <c r="F146" s="117"/>
      <c r="G146" s="117"/>
      <c r="H146" s="53" t="s">
        <v>51</v>
      </c>
      <c r="I146" s="54" t="s">
        <v>53</v>
      </c>
      <c r="J146" s="54" t="s">
        <v>52</v>
      </c>
      <c r="K146" s="54" t="s">
        <v>19</v>
      </c>
      <c r="L146" s="55" t="s">
        <v>6</v>
      </c>
      <c r="M146" s="56" t="s">
        <v>51</v>
      </c>
      <c r="N146" s="13" t="s">
        <v>6</v>
      </c>
      <c r="O146" s="120"/>
      <c r="P146" s="120"/>
      <c r="Q146" s="120"/>
      <c r="R146" s="121"/>
      <c r="S146" s="11">
        <v>26577</v>
      </c>
      <c r="T146" s="120"/>
      <c r="U146" s="121"/>
      <c r="V146" s="11"/>
      <c r="W146" s="11">
        <f t="shared" si="3"/>
        <v>26577</v>
      </c>
      <c r="X146" s="86"/>
      <c r="Y146" s="6"/>
    </row>
    <row r="147" spans="1:25" ht="31.5" customHeight="1" collapsed="1" x14ac:dyDescent="0.2">
      <c r="A147" s="10"/>
      <c r="C147" s="113" t="s">
        <v>260</v>
      </c>
      <c r="D147" s="114"/>
      <c r="E147" s="114"/>
      <c r="F147" s="114"/>
      <c r="G147" s="115"/>
      <c r="H147" s="71" t="s">
        <v>50</v>
      </c>
      <c r="I147" s="72" t="s">
        <v>49</v>
      </c>
      <c r="J147" s="72" t="s">
        <v>6</v>
      </c>
      <c r="K147" s="72" t="s">
        <v>6</v>
      </c>
      <c r="L147" s="73" t="s">
        <v>6</v>
      </c>
      <c r="M147" s="74" t="s">
        <v>48</v>
      </c>
      <c r="N147" s="75" t="s">
        <v>6</v>
      </c>
      <c r="O147" s="118"/>
      <c r="P147" s="118"/>
      <c r="Q147" s="118"/>
      <c r="R147" s="119"/>
      <c r="S147" s="76">
        <f>S148</f>
        <v>1168.5999999999999</v>
      </c>
      <c r="T147" s="118"/>
      <c r="U147" s="119"/>
      <c r="V147" s="76">
        <f>V148</f>
        <v>0</v>
      </c>
      <c r="W147" s="76">
        <f t="shared" si="3"/>
        <v>1168.5999999999999</v>
      </c>
      <c r="X147" s="87"/>
      <c r="Y147" s="6"/>
    </row>
    <row r="148" spans="1:25" ht="21.75" hidden="1" customHeight="1" outlineLevel="1" x14ac:dyDescent="0.2">
      <c r="A148" s="10"/>
      <c r="B148" s="14"/>
      <c r="C148" s="89"/>
      <c r="D148" s="116" t="s">
        <v>376</v>
      </c>
      <c r="E148" s="117"/>
      <c r="F148" s="117"/>
      <c r="G148" s="117"/>
      <c r="H148" s="53" t="s">
        <v>50</v>
      </c>
      <c r="I148" s="54" t="s">
        <v>49</v>
      </c>
      <c r="J148" s="54" t="s">
        <v>4</v>
      </c>
      <c r="K148" s="54" t="s">
        <v>19</v>
      </c>
      <c r="L148" s="55" t="s">
        <v>6</v>
      </c>
      <c r="M148" s="56" t="s">
        <v>48</v>
      </c>
      <c r="N148" s="13" t="s">
        <v>6</v>
      </c>
      <c r="O148" s="120"/>
      <c r="P148" s="120"/>
      <c r="Q148" s="120"/>
      <c r="R148" s="121"/>
      <c r="S148" s="11">
        <v>1168.5999999999999</v>
      </c>
      <c r="T148" s="120"/>
      <c r="U148" s="121"/>
      <c r="V148" s="11"/>
      <c r="W148" s="11">
        <f t="shared" si="3"/>
        <v>1168.5999999999999</v>
      </c>
      <c r="X148" s="86"/>
      <c r="Y148" s="6"/>
    </row>
    <row r="149" spans="1:25" ht="18" customHeight="1" collapsed="1" x14ac:dyDescent="0.2">
      <c r="A149" s="10"/>
      <c r="C149" s="113" t="s">
        <v>261</v>
      </c>
      <c r="D149" s="114"/>
      <c r="E149" s="114"/>
      <c r="F149" s="114"/>
      <c r="G149" s="115"/>
      <c r="H149" s="71" t="s">
        <v>47</v>
      </c>
      <c r="I149" s="72" t="s">
        <v>35</v>
      </c>
      <c r="J149" s="72" t="s">
        <v>6</v>
      </c>
      <c r="K149" s="72" t="s">
        <v>6</v>
      </c>
      <c r="L149" s="73" t="s">
        <v>6</v>
      </c>
      <c r="M149" s="74" t="s">
        <v>32</v>
      </c>
      <c r="N149" s="75" t="s">
        <v>6</v>
      </c>
      <c r="O149" s="118"/>
      <c r="P149" s="118"/>
      <c r="Q149" s="118"/>
      <c r="R149" s="119"/>
      <c r="S149" s="76">
        <f>S150+S153+S155</f>
        <v>510900.4</v>
      </c>
      <c r="T149" s="118"/>
      <c r="U149" s="119"/>
      <c r="V149" s="76">
        <f>SUM(V150+V153+V155)</f>
        <v>-12487</v>
      </c>
      <c r="W149" s="76">
        <f t="shared" si="3"/>
        <v>498413.4</v>
      </c>
      <c r="X149" s="87"/>
      <c r="Y149" s="6"/>
    </row>
    <row r="150" spans="1:25" ht="21.75" customHeight="1" x14ac:dyDescent="0.2">
      <c r="A150" s="10"/>
      <c r="B150" s="14"/>
      <c r="C150" s="148" t="s">
        <v>377</v>
      </c>
      <c r="D150" s="149"/>
      <c r="E150" s="149"/>
      <c r="F150" s="149"/>
      <c r="G150" s="149"/>
      <c r="H150" s="47" t="s">
        <v>46</v>
      </c>
      <c r="I150" s="48" t="s">
        <v>35</v>
      </c>
      <c r="J150" s="48" t="s">
        <v>30</v>
      </c>
      <c r="K150" s="48" t="s">
        <v>6</v>
      </c>
      <c r="L150" s="49" t="s">
        <v>6</v>
      </c>
      <c r="M150" s="50" t="s">
        <v>42</v>
      </c>
      <c r="N150" s="51" t="s">
        <v>6</v>
      </c>
      <c r="O150" s="150"/>
      <c r="P150" s="150"/>
      <c r="Q150" s="150"/>
      <c r="R150" s="151"/>
      <c r="S150" s="52">
        <f>S151+S152</f>
        <v>236394.2</v>
      </c>
      <c r="T150" s="150"/>
      <c r="U150" s="151"/>
      <c r="V150" s="52">
        <f>V151+V152</f>
        <v>0</v>
      </c>
      <c r="W150" s="52">
        <f t="shared" si="3"/>
        <v>236394.2</v>
      </c>
      <c r="X150" s="85"/>
      <c r="Y150" s="6"/>
    </row>
    <row r="151" spans="1:25" ht="12.75" hidden="1" customHeight="1" outlineLevel="1" x14ac:dyDescent="0.2">
      <c r="A151" s="10"/>
      <c r="B151" s="14"/>
      <c r="C151" s="89"/>
      <c r="D151" s="116" t="s">
        <v>378</v>
      </c>
      <c r="E151" s="117"/>
      <c r="F151" s="117"/>
      <c r="G151" s="117"/>
      <c r="H151" s="53" t="s">
        <v>45</v>
      </c>
      <c r="I151" s="54" t="s">
        <v>35</v>
      </c>
      <c r="J151" s="54" t="s">
        <v>30</v>
      </c>
      <c r="K151" s="54" t="s">
        <v>19</v>
      </c>
      <c r="L151" s="55" t="s">
        <v>6</v>
      </c>
      <c r="M151" s="56" t="s">
        <v>44</v>
      </c>
      <c r="N151" s="13" t="s">
        <v>6</v>
      </c>
      <c r="O151" s="120"/>
      <c r="P151" s="120"/>
      <c r="Q151" s="120"/>
      <c r="R151" s="121"/>
      <c r="S151" s="11">
        <v>200831.4</v>
      </c>
      <c r="T151" s="120"/>
      <c r="U151" s="121"/>
      <c r="V151" s="11"/>
      <c r="W151" s="11">
        <f t="shared" si="3"/>
        <v>200831.4</v>
      </c>
      <c r="X151" s="86"/>
      <c r="Y151" s="6"/>
    </row>
    <row r="152" spans="1:25" ht="12.75" hidden="1" customHeight="1" outlineLevel="1" x14ac:dyDescent="0.2">
      <c r="A152" s="10"/>
      <c r="B152" s="14"/>
      <c r="C152" s="89"/>
      <c r="D152" s="116" t="s">
        <v>379</v>
      </c>
      <c r="E152" s="117"/>
      <c r="F152" s="117"/>
      <c r="G152" s="117"/>
      <c r="H152" s="53" t="s">
        <v>43</v>
      </c>
      <c r="I152" s="54" t="s">
        <v>35</v>
      </c>
      <c r="J152" s="54" t="s">
        <v>30</v>
      </c>
      <c r="K152" s="54" t="s">
        <v>16</v>
      </c>
      <c r="L152" s="55" t="s">
        <v>6</v>
      </c>
      <c r="M152" s="56" t="s">
        <v>42</v>
      </c>
      <c r="N152" s="13" t="s">
        <v>6</v>
      </c>
      <c r="O152" s="120"/>
      <c r="P152" s="120"/>
      <c r="Q152" s="120"/>
      <c r="R152" s="121"/>
      <c r="S152" s="11">
        <v>35562.800000000003</v>
      </c>
      <c r="T152" s="120"/>
      <c r="U152" s="121"/>
      <c r="V152" s="11"/>
      <c r="W152" s="11">
        <f t="shared" si="3"/>
        <v>35562.800000000003</v>
      </c>
      <c r="X152" s="86"/>
      <c r="Y152" s="6"/>
    </row>
    <row r="153" spans="1:25" ht="21.75" customHeight="1" collapsed="1" x14ac:dyDescent="0.2">
      <c r="A153" s="10"/>
      <c r="B153" s="14"/>
      <c r="C153" s="148" t="s">
        <v>380</v>
      </c>
      <c r="D153" s="149"/>
      <c r="E153" s="149"/>
      <c r="F153" s="149"/>
      <c r="G153" s="149"/>
      <c r="H153" s="47" t="s">
        <v>41</v>
      </c>
      <c r="I153" s="48" t="s">
        <v>35</v>
      </c>
      <c r="J153" s="48" t="s">
        <v>24</v>
      </c>
      <c r="K153" s="48" t="s">
        <v>6</v>
      </c>
      <c r="L153" s="49" t="s">
        <v>6</v>
      </c>
      <c r="M153" s="50" t="s">
        <v>40</v>
      </c>
      <c r="N153" s="51" t="s">
        <v>6</v>
      </c>
      <c r="O153" s="150"/>
      <c r="P153" s="150"/>
      <c r="Q153" s="150"/>
      <c r="R153" s="151"/>
      <c r="S153" s="52">
        <f>S154</f>
        <v>40873.4</v>
      </c>
      <c r="T153" s="150"/>
      <c r="U153" s="151"/>
      <c r="V153" s="52">
        <f>V154</f>
        <v>0</v>
      </c>
      <c r="W153" s="52">
        <f t="shared" si="3"/>
        <v>40873.4</v>
      </c>
      <c r="X153" s="85"/>
      <c r="Y153" s="6"/>
    </row>
    <row r="154" spans="1:25" ht="21.75" hidden="1" customHeight="1" outlineLevel="1" x14ac:dyDescent="0.2">
      <c r="A154" s="10"/>
      <c r="B154" s="14"/>
      <c r="C154" s="89"/>
      <c r="D154" s="116" t="s">
        <v>381</v>
      </c>
      <c r="E154" s="117"/>
      <c r="F154" s="117"/>
      <c r="G154" s="117"/>
      <c r="H154" s="53" t="s">
        <v>41</v>
      </c>
      <c r="I154" s="54" t="s">
        <v>35</v>
      </c>
      <c r="J154" s="54" t="s">
        <v>24</v>
      </c>
      <c r="K154" s="54" t="s">
        <v>19</v>
      </c>
      <c r="L154" s="55" t="s">
        <v>6</v>
      </c>
      <c r="M154" s="56" t="s">
        <v>40</v>
      </c>
      <c r="N154" s="13" t="s">
        <v>6</v>
      </c>
      <c r="O154" s="120"/>
      <c r="P154" s="120"/>
      <c r="Q154" s="120"/>
      <c r="R154" s="121"/>
      <c r="S154" s="11">
        <v>40873.4</v>
      </c>
      <c r="T154" s="120"/>
      <c r="U154" s="121"/>
      <c r="V154" s="11"/>
      <c r="W154" s="11">
        <f t="shared" si="3"/>
        <v>40873.4</v>
      </c>
      <c r="X154" s="86"/>
      <c r="Y154" s="6"/>
    </row>
    <row r="155" spans="1:25" ht="66.75" customHeight="1" collapsed="1" x14ac:dyDescent="0.2">
      <c r="A155" s="10"/>
      <c r="B155" s="14"/>
      <c r="C155" s="148" t="s">
        <v>382</v>
      </c>
      <c r="D155" s="149"/>
      <c r="E155" s="149"/>
      <c r="F155" s="149"/>
      <c r="G155" s="149"/>
      <c r="H155" s="47" t="s">
        <v>39</v>
      </c>
      <c r="I155" s="48" t="s">
        <v>35</v>
      </c>
      <c r="J155" s="48" t="s">
        <v>34</v>
      </c>
      <c r="K155" s="48" t="s">
        <v>6</v>
      </c>
      <c r="L155" s="49" t="s">
        <v>6</v>
      </c>
      <c r="M155" s="50" t="s">
        <v>32</v>
      </c>
      <c r="N155" s="51" t="s">
        <v>6</v>
      </c>
      <c r="O155" s="150"/>
      <c r="P155" s="150"/>
      <c r="Q155" s="150"/>
      <c r="R155" s="151"/>
      <c r="S155" s="52">
        <f>S156+S157+S158</f>
        <v>233632.80000000002</v>
      </c>
      <c r="T155" s="150"/>
      <c r="U155" s="151"/>
      <c r="V155" s="52">
        <f>V156+V157+V158</f>
        <v>-12487</v>
      </c>
      <c r="W155" s="52">
        <f t="shared" si="3"/>
        <v>221145.80000000002</v>
      </c>
      <c r="X155" s="97" t="s">
        <v>443</v>
      </c>
      <c r="Y155" s="6"/>
    </row>
    <row r="156" spans="1:25" ht="12.75" hidden="1" customHeight="1" outlineLevel="1" x14ac:dyDescent="0.2">
      <c r="A156" s="10"/>
      <c r="B156" s="14"/>
      <c r="C156" s="89"/>
      <c r="D156" s="116" t="s">
        <v>383</v>
      </c>
      <c r="E156" s="117"/>
      <c r="F156" s="117"/>
      <c r="G156" s="117"/>
      <c r="H156" s="53" t="s">
        <v>38</v>
      </c>
      <c r="I156" s="54" t="s">
        <v>35</v>
      </c>
      <c r="J156" s="54" t="s">
        <v>34</v>
      </c>
      <c r="K156" s="54" t="s">
        <v>19</v>
      </c>
      <c r="L156" s="55" t="s">
        <v>6</v>
      </c>
      <c r="M156" s="56" t="s">
        <v>37</v>
      </c>
      <c r="N156" s="13" t="s">
        <v>6</v>
      </c>
      <c r="O156" s="120"/>
      <c r="P156" s="120"/>
      <c r="Q156" s="120"/>
      <c r="R156" s="121"/>
      <c r="S156" s="11">
        <v>126725.8</v>
      </c>
      <c r="T156" s="120"/>
      <c r="U156" s="121"/>
      <c r="V156" s="11"/>
      <c r="W156" s="11">
        <f t="shared" si="3"/>
        <v>126725.8</v>
      </c>
      <c r="X156" s="86"/>
      <c r="Y156" s="6"/>
    </row>
    <row r="157" spans="1:25" ht="50.25" hidden="1" customHeight="1" outlineLevel="1" x14ac:dyDescent="0.2">
      <c r="A157" s="10"/>
      <c r="B157" s="14"/>
      <c r="C157" s="89"/>
      <c r="D157" s="116" t="s">
        <v>384</v>
      </c>
      <c r="E157" s="117"/>
      <c r="F157" s="117"/>
      <c r="G157" s="117"/>
      <c r="H157" s="53" t="s">
        <v>36</v>
      </c>
      <c r="I157" s="54" t="s">
        <v>35</v>
      </c>
      <c r="J157" s="54" t="s">
        <v>34</v>
      </c>
      <c r="K157" s="54" t="s">
        <v>16</v>
      </c>
      <c r="L157" s="55" t="s">
        <v>6</v>
      </c>
      <c r="M157" s="56" t="s">
        <v>36</v>
      </c>
      <c r="N157" s="13" t="s">
        <v>6</v>
      </c>
      <c r="O157" s="120"/>
      <c r="P157" s="120"/>
      <c r="Q157" s="120"/>
      <c r="R157" s="121"/>
      <c r="S157" s="11">
        <v>57356.9</v>
      </c>
      <c r="T157" s="120"/>
      <c r="U157" s="121"/>
      <c r="V157" s="11">
        <v>300</v>
      </c>
      <c r="W157" s="11">
        <f t="shared" ref="W157:W171" si="4">SUM(S157:V157)</f>
        <v>57656.9</v>
      </c>
      <c r="X157" s="86" t="s">
        <v>442</v>
      </c>
      <c r="Y157" s="6"/>
    </row>
    <row r="158" spans="1:25" ht="44.25" hidden="1" customHeight="1" outlineLevel="1" x14ac:dyDescent="0.2">
      <c r="A158" s="10"/>
      <c r="B158" s="14"/>
      <c r="C158" s="89"/>
      <c r="D158" s="116" t="s">
        <v>385</v>
      </c>
      <c r="E158" s="117"/>
      <c r="F158" s="117"/>
      <c r="G158" s="117"/>
      <c r="H158" s="53" t="s">
        <v>32</v>
      </c>
      <c r="I158" s="54" t="s">
        <v>35</v>
      </c>
      <c r="J158" s="54" t="s">
        <v>34</v>
      </c>
      <c r="K158" s="54" t="s">
        <v>33</v>
      </c>
      <c r="L158" s="55" t="s">
        <v>6</v>
      </c>
      <c r="M158" s="56" t="s">
        <v>32</v>
      </c>
      <c r="N158" s="13" t="s">
        <v>6</v>
      </c>
      <c r="O158" s="120"/>
      <c r="P158" s="120"/>
      <c r="Q158" s="120"/>
      <c r="R158" s="121"/>
      <c r="S158" s="11">
        <v>49550.1</v>
      </c>
      <c r="T158" s="120"/>
      <c r="U158" s="121"/>
      <c r="V158" s="100">
        <v>-12787</v>
      </c>
      <c r="W158" s="100">
        <f t="shared" si="4"/>
        <v>36763.1</v>
      </c>
      <c r="X158" s="101" t="s">
        <v>401</v>
      </c>
      <c r="Y158" s="6"/>
    </row>
    <row r="159" spans="1:25" ht="24" customHeight="1" collapsed="1" x14ac:dyDescent="0.2">
      <c r="A159" s="10"/>
      <c r="C159" s="113" t="s">
        <v>262</v>
      </c>
      <c r="D159" s="114"/>
      <c r="E159" s="114"/>
      <c r="F159" s="114"/>
      <c r="G159" s="115"/>
      <c r="H159" s="71" t="s">
        <v>31</v>
      </c>
      <c r="I159" s="72" t="s">
        <v>25</v>
      </c>
      <c r="J159" s="72" t="s">
        <v>6</v>
      </c>
      <c r="K159" s="72" t="s">
        <v>6</v>
      </c>
      <c r="L159" s="73" t="s">
        <v>6</v>
      </c>
      <c r="M159" s="74" t="s">
        <v>22</v>
      </c>
      <c r="N159" s="75" t="s">
        <v>6</v>
      </c>
      <c r="O159" s="118"/>
      <c r="P159" s="118"/>
      <c r="Q159" s="118"/>
      <c r="R159" s="119"/>
      <c r="S159" s="76">
        <f>S160+S162</f>
        <v>22915.3</v>
      </c>
      <c r="T159" s="118"/>
      <c r="U159" s="119"/>
      <c r="V159" s="76">
        <f>V160+V162</f>
        <v>4162.3999999999996</v>
      </c>
      <c r="W159" s="76">
        <f>W160+W162</f>
        <v>27077.699999999997</v>
      </c>
      <c r="X159" s="87"/>
      <c r="Y159" s="6"/>
    </row>
    <row r="160" spans="1:25" ht="61.5" customHeight="1" x14ac:dyDescent="0.2">
      <c r="A160" s="10"/>
      <c r="B160" s="14"/>
      <c r="C160" s="148" t="s">
        <v>386</v>
      </c>
      <c r="D160" s="149"/>
      <c r="E160" s="149"/>
      <c r="F160" s="149"/>
      <c r="G160" s="149"/>
      <c r="H160" s="47" t="s">
        <v>29</v>
      </c>
      <c r="I160" s="48" t="s">
        <v>25</v>
      </c>
      <c r="J160" s="48" t="s">
        <v>30</v>
      </c>
      <c r="K160" s="48" t="s">
        <v>6</v>
      </c>
      <c r="L160" s="49" t="s">
        <v>6</v>
      </c>
      <c r="M160" s="50" t="s">
        <v>29</v>
      </c>
      <c r="N160" s="51" t="s">
        <v>6</v>
      </c>
      <c r="O160" s="150"/>
      <c r="P160" s="150"/>
      <c r="Q160" s="150"/>
      <c r="R160" s="151"/>
      <c r="S160" s="52">
        <f>S161</f>
        <v>9437.5</v>
      </c>
      <c r="T160" s="150"/>
      <c r="U160" s="151"/>
      <c r="V160" s="52">
        <f>V161</f>
        <v>-9437.5</v>
      </c>
      <c r="W160" s="52">
        <f t="shared" si="4"/>
        <v>0</v>
      </c>
      <c r="X160" s="97" t="s">
        <v>405</v>
      </c>
      <c r="Y160" s="6"/>
    </row>
    <row r="161" spans="1:25" ht="82.5" hidden="1" customHeight="1" outlineLevel="1" x14ac:dyDescent="0.2">
      <c r="A161" s="10"/>
      <c r="B161" s="14"/>
      <c r="C161" s="89"/>
      <c r="D161" s="116" t="s">
        <v>387</v>
      </c>
      <c r="E161" s="117"/>
      <c r="F161" s="117"/>
      <c r="G161" s="117"/>
      <c r="H161" s="53" t="s">
        <v>29</v>
      </c>
      <c r="I161" s="54" t="s">
        <v>25</v>
      </c>
      <c r="J161" s="54" t="s">
        <v>30</v>
      </c>
      <c r="K161" s="54" t="s">
        <v>23</v>
      </c>
      <c r="L161" s="55" t="s">
        <v>6</v>
      </c>
      <c r="M161" s="56" t="s">
        <v>29</v>
      </c>
      <c r="N161" s="13" t="s">
        <v>6</v>
      </c>
      <c r="O161" s="120"/>
      <c r="P161" s="120"/>
      <c r="Q161" s="120"/>
      <c r="R161" s="121"/>
      <c r="S161" s="11">
        <v>9437.5</v>
      </c>
      <c r="T161" s="120"/>
      <c r="U161" s="121"/>
      <c r="V161" s="11">
        <f>-9437.5</f>
        <v>-9437.5</v>
      </c>
      <c r="W161" s="11">
        <f t="shared" si="4"/>
        <v>0</v>
      </c>
      <c r="X161" s="96" t="s">
        <v>405</v>
      </c>
      <c r="Y161" s="6"/>
    </row>
    <row r="162" spans="1:25" ht="177.75" customHeight="1" collapsed="1" x14ac:dyDescent="0.2">
      <c r="A162" s="10"/>
      <c r="B162" s="14"/>
      <c r="C162" s="148" t="s">
        <v>388</v>
      </c>
      <c r="D162" s="149"/>
      <c r="E162" s="149"/>
      <c r="F162" s="149"/>
      <c r="G162" s="149"/>
      <c r="H162" s="47" t="s">
        <v>28</v>
      </c>
      <c r="I162" s="48" t="s">
        <v>25</v>
      </c>
      <c r="J162" s="48" t="s">
        <v>24</v>
      </c>
      <c r="K162" s="48" t="s">
        <v>6</v>
      </c>
      <c r="L162" s="49" t="s">
        <v>6</v>
      </c>
      <c r="M162" s="50" t="s">
        <v>22</v>
      </c>
      <c r="N162" s="51" t="s">
        <v>6</v>
      </c>
      <c r="O162" s="150"/>
      <c r="P162" s="150"/>
      <c r="Q162" s="150"/>
      <c r="R162" s="151"/>
      <c r="S162" s="52">
        <f>S163+S164</f>
        <v>13477.8</v>
      </c>
      <c r="T162" s="150"/>
      <c r="U162" s="151"/>
      <c r="V162" s="52">
        <f>V163+V164</f>
        <v>13599.9</v>
      </c>
      <c r="W162" s="52">
        <f t="shared" si="4"/>
        <v>27077.699999999997</v>
      </c>
      <c r="X162" s="97" t="s">
        <v>429</v>
      </c>
      <c r="Y162" s="6"/>
    </row>
    <row r="163" spans="1:25" ht="98.25" hidden="1" customHeight="1" outlineLevel="1" x14ac:dyDescent="0.2">
      <c r="A163" s="10"/>
      <c r="B163" s="14"/>
      <c r="C163" s="89"/>
      <c r="D163" s="116" t="s">
        <v>389</v>
      </c>
      <c r="E163" s="117"/>
      <c r="F163" s="117"/>
      <c r="G163" s="117"/>
      <c r="H163" s="53" t="s">
        <v>27</v>
      </c>
      <c r="I163" s="54" t="s">
        <v>25</v>
      </c>
      <c r="J163" s="54" t="s">
        <v>24</v>
      </c>
      <c r="K163" s="54" t="s">
        <v>19</v>
      </c>
      <c r="L163" s="55" t="s">
        <v>6</v>
      </c>
      <c r="M163" s="56" t="s">
        <v>26</v>
      </c>
      <c r="N163" s="13" t="s">
        <v>6</v>
      </c>
      <c r="O163" s="120"/>
      <c r="P163" s="120"/>
      <c r="Q163" s="120"/>
      <c r="R163" s="121"/>
      <c r="S163" s="11">
        <v>4040.4</v>
      </c>
      <c r="T163" s="120"/>
      <c r="U163" s="121"/>
      <c r="V163" s="11">
        <f>3992.5+170</f>
        <v>4162.5</v>
      </c>
      <c r="W163" s="11">
        <f t="shared" si="4"/>
        <v>8202.9</v>
      </c>
      <c r="X163" s="96" t="s">
        <v>430</v>
      </c>
      <c r="Y163" s="6"/>
    </row>
    <row r="164" spans="1:25" ht="101.25" hidden="1" customHeight="1" outlineLevel="1" x14ac:dyDescent="0.2">
      <c r="A164" s="10"/>
      <c r="B164" s="14"/>
      <c r="C164" s="89"/>
      <c r="D164" s="116" t="s">
        <v>387</v>
      </c>
      <c r="E164" s="117"/>
      <c r="F164" s="117"/>
      <c r="G164" s="117"/>
      <c r="H164" s="53" t="s">
        <v>22</v>
      </c>
      <c r="I164" s="54" t="s">
        <v>25</v>
      </c>
      <c r="J164" s="54" t="s">
        <v>24</v>
      </c>
      <c r="K164" s="54" t="s">
        <v>23</v>
      </c>
      <c r="L164" s="55" t="s">
        <v>6</v>
      </c>
      <c r="M164" s="56" t="s">
        <v>22</v>
      </c>
      <c r="N164" s="13" t="s">
        <v>6</v>
      </c>
      <c r="O164" s="120"/>
      <c r="P164" s="120"/>
      <c r="Q164" s="120"/>
      <c r="R164" s="121"/>
      <c r="S164" s="11">
        <v>9437.4</v>
      </c>
      <c r="T164" s="120"/>
      <c r="U164" s="121"/>
      <c r="V164" s="11">
        <f>9437.5-0.1</f>
        <v>9437.4</v>
      </c>
      <c r="W164" s="11">
        <f t="shared" si="4"/>
        <v>18874.8</v>
      </c>
      <c r="X164" s="96" t="s">
        <v>427</v>
      </c>
      <c r="Y164" s="6"/>
    </row>
    <row r="165" spans="1:25" ht="79.5" customHeight="1" collapsed="1" thickBot="1" x14ac:dyDescent="0.25">
      <c r="A165" s="10"/>
      <c r="B165" s="14"/>
      <c r="C165" s="157" t="s">
        <v>263</v>
      </c>
      <c r="D165" s="158"/>
      <c r="E165" s="158"/>
      <c r="F165" s="158"/>
      <c r="G165" s="158"/>
      <c r="H165" s="71" t="s">
        <v>21</v>
      </c>
      <c r="I165" s="72" t="s">
        <v>5</v>
      </c>
      <c r="J165" s="72" t="s">
        <v>4</v>
      </c>
      <c r="K165" s="72" t="s">
        <v>6</v>
      </c>
      <c r="L165" s="73" t="s">
        <v>6</v>
      </c>
      <c r="M165" s="74" t="s">
        <v>1</v>
      </c>
      <c r="N165" s="75" t="s">
        <v>6</v>
      </c>
      <c r="O165" s="118"/>
      <c r="P165" s="118"/>
      <c r="Q165" s="118"/>
      <c r="R165" s="119"/>
      <c r="S165" s="76">
        <f>S166+S167+S168+S169+S170+S171</f>
        <v>104196.70000000001</v>
      </c>
      <c r="T165" s="118"/>
      <c r="U165" s="119"/>
      <c r="V165" s="76">
        <f>V166+V167+V168+V169+V170+V171</f>
        <v>6147</v>
      </c>
      <c r="W165" s="76">
        <f t="shared" si="4"/>
        <v>110343.70000000001</v>
      </c>
      <c r="X165" s="104" t="s">
        <v>451</v>
      </c>
      <c r="Y165" s="6"/>
    </row>
    <row r="166" spans="1:25" ht="33" hidden="1" customHeight="1" outlineLevel="1" x14ac:dyDescent="0.2">
      <c r="A166" s="10"/>
      <c r="B166" s="14"/>
      <c r="C166" s="89"/>
      <c r="D166" s="116" t="s">
        <v>390</v>
      </c>
      <c r="E166" s="117"/>
      <c r="F166" s="117"/>
      <c r="G166" s="117"/>
      <c r="H166" s="53" t="s">
        <v>20</v>
      </c>
      <c r="I166" s="54" t="s">
        <v>5</v>
      </c>
      <c r="J166" s="54" t="s">
        <v>4</v>
      </c>
      <c r="K166" s="54" t="s">
        <v>19</v>
      </c>
      <c r="L166" s="55" t="s">
        <v>6</v>
      </c>
      <c r="M166" s="56" t="s">
        <v>18</v>
      </c>
      <c r="N166" s="13" t="s">
        <v>6</v>
      </c>
      <c r="O166" s="120"/>
      <c r="P166" s="120"/>
      <c r="Q166" s="120"/>
      <c r="R166" s="121"/>
      <c r="S166" s="11">
        <v>20383.900000000001</v>
      </c>
      <c r="T166" s="120"/>
      <c r="U166" s="121"/>
      <c r="V166" s="11">
        <v>147</v>
      </c>
      <c r="W166" s="11">
        <f t="shared" si="4"/>
        <v>20530.900000000001</v>
      </c>
      <c r="X166" s="86" t="s">
        <v>417</v>
      </c>
      <c r="Y166" s="6"/>
    </row>
    <row r="167" spans="1:25" ht="12.75" hidden="1" customHeight="1" outlineLevel="1" x14ac:dyDescent="0.2">
      <c r="A167" s="10"/>
      <c r="B167" s="14"/>
      <c r="C167" s="89"/>
      <c r="D167" s="116" t="s">
        <v>391</v>
      </c>
      <c r="E167" s="117"/>
      <c r="F167" s="117"/>
      <c r="G167" s="117"/>
      <c r="H167" s="53" t="s">
        <v>17</v>
      </c>
      <c r="I167" s="54" t="s">
        <v>5</v>
      </c>
      <c r="J167" s="54" t="s">
        <v>4</v>
      </c>
      <c r="K167" s="54" t="s">
        <v>16</v>
      </c>
      <c r="L167" s="55" t="s">
        <v>6</v>
      </c>
      <c r="M167" s="56" t="s">
        <v>15</v>
      </c>
      <c r="N167" s="13" t="s">
        <v>6</v>
      </c>
      <c r="O167" s="120"/>
      <c r="P167" s="120"/>
      <c r="Q167" s="120"/>
      <c r="R167" s="121"/>
      <c r="S167" s="11">
        <v>12075</v>
      </c>
      <c r="T167" s="120"/>
      <c r="U167" s="121"/>
      <c r="V167" s="11"/>
      <c r="W167" s="11">
        <f t="shared" si="4"/>
        <v>12075</v>
      </c>
      <c r="X167" s="86"/>
      <c r="Y167" s="6"/>
    </row>
    <row r="168" spans="1:25" ht="12.75" hidden="1" customHeight="1" outlineLevel="1" x14ac:dyDescent="0.2">
      <c r="A168" s="10"/>
      <c r="B168" s="14"/>
      <c r="C168" s="89"/>
      <c r="D168" s="116" t="s">
        <v>394</v>
      </c>
      <c r="E168" s="117"/>
      <c r="F168" s="117"/>
      <c r="G168" s="117"/>
      <c r="H168" s="53" t="s">
        <v>13</v>
      </c>
      <c r="I168" s="54" t="s">
        <v>5</v>
      </c>
      <c r="J168" s="54" t="s">
        <v>4</v>
      </c>
      <c r="K168" s="54" t="s">
        <v>14</v>
      </c>
      <c r="L168" s="55" t="s">
        <v>6</v>
      </c>
      <c r="M168" s="56" t="s">
        <v>13</v>
      </c>
      <c r="N168" s="13" t="s">
        <v>6</v>
      </c>
      <c r="O168" s="120"/>
      <c r="P168" s="120"/>
      <c r="Q168" s="120"/>
      <c r="R168" s="121"/>
      <c r="S168" s="11">
        <v>2000</v>
      </c>
      <c r="T168" s="120"/>
      <c r="U168" s="121"/>
      <c r="V168" s="11"/>
      <c r="W168" s="11">
        <f t="shared" si="4"/>
        <v>2000</v>
      </c>
      <c r="X168" s="86"/>
      <c r="Y168" s="6"/>
    </row>
    <row r="169" spans="1:25" ht="27" hidden="1" customHeight="1" outlineLevel="1" x14ac:dyDescent="0.2">
      <c r="A169" s="10"/>
      <c r="B169" s="14"/>
      <c r="C169" s="89"/>
      <c r="D169" s="116" t="s">
        <v>392</v>
      </c>
      <c r="E169" s="117"/>
      <c r="F169" s="117"/>
      <c r="G169" s="117"/>
      <c r="H169" s="53" t="s">
        <v>12</v>
      </c>
      <c r="I169" s="54" t="s">
        <v>5</v>
      </c>
      <c r="J169" s="54" t="s">
        <v>4</v>
      </c>
      <c r="K169" s="54" t="s">
        <v>11</v>
      </c>
      <c r="L169" s="55" t="s">
        <v>6</v>
      </c>
      <c r="M169" s="56" t="s">
        <v>10</v>
      </c>
      <c r="N169" s="13" t="s">
        <v>6</v>
      </c>
      <c r="O169" s="120"/>
      <c r="P169" s="120"/>
      <c r="Q169" s="120"/>
      <c r="R169" s="121"/>
      <c r="S169" s="11">
        <v>8967.5</v>
      </c>
      <c r="T169" s="120"/>
      <c r="U169" s="121"/>
      <c r="V169" s="11">
        <v>6000</v>
      </c>
      <c r="W169" s="11">
        <f t="shared" si="4"/>
        <v>14967.5</v>
      </c>
      <c r="X169" s="86" t="s">
        <v>416</v>
      </c>
      <c r="Y169" s="6"/>
    </row>
    <row r="170" spans="1:25" ht="12.75" hidden="1" customHeight="1" outlineLevel="1" x14ac:dyDescent="0.2">
      <c r="A170" s="10"/>
      <c r="B170" s="14"/>
      <c r="C170" s="89"/>
      <c r="D170" s="116" t="s">
        <v>379</v>
      </c>
      <c r="E170" s="117"/>
      <c r="F170" s="117"/>
      <c r="G170" s="117"/>
      <c r="H170" s="53" t="s">
        <v>9</v>
      </c>
      <c r="I170" s="54" t="s">
        <v>5</v>
      </c>
      <c r="J170" s="54" t="s">
        <v>4</v>
      </c>
      <c r="K170" s="54" t="s">
        <v>8</v>
      </c>
      <c r="L170" s="55" t="s">
        <v>6</v>
      </c>
      <c r="M170" s="56" t="s">
        <v>7</v>
      </c>
      <c r="N170" s="13" t="s">
        <v>6</v>
      </c>
      <c r="O170" s="120"/>
      <c r="P170" s="120"/>
      <c r="Q170" s="120"/>
      <c r="R170" s="121"/>
      <c r="S170" s="11">
        <v>60770.3</v>
      </c>
      <c r="T170" s="120"/>
      <c r="U170" s="121"/>
      <c r="V170" s="11"/>
      <c r="W170" s="11">
        <f t="shared" si="4"/>
        <v>60770.3</v>
      </c>
      <c r="X170" s="86"/>
      <c r="Y170" s="6"/>
    </row>
    <row r="171" spans="1:25" ht="12.75" hidden="1" customHeight="1" outlineLevel="1" thickBot="1" x14ac:dyDescent="0.25">
      <c r="A171" s="10"/>
      <c r="B171" s="14"/>
      <c r="C171" s="89"/>
      <c r="D171" s="153" t="s">
        <v>393</v>
      </c>
      <c r="E171" s="154"/>
      <c r="F171" s="154"/>
      <c r="G171" s="154"/>
      <c r="H171" s="57" t="s">
        <v>1</v>
      </c>
      <c r="I171" s="58" t="s">
        <v>5</v>
      </c>
      <c r="J171" s="58" t="s">
        <v>4</v>
      </c>
      <c r="K171" s="58" t="s">
        <v>3</v>
      </c>
      <c r="L171" s="59" t="s">
        <v>6</v>
      </c>
      <c r="M171" s="60" t="s">
        <v>1</v>
      </c>
      <c r="N171" s="61" t="s">
        <v>6</v>
      </c>
      <c r="O171" s="155"/>
      <c r="P171" s="155"/>
      <c r="Q171" s="155"/>
      <c r="R171" s="156"/>
      <c r="S171" s="62">
        <v>0</v>
      </c>
      <c r="T171" s="155"/>
      <c r="U171" s="156"/>
      <c r="V171" s="62"/>
      <c r="W171" s="62">
        <f t="shared" si="4"/>
        <v>0</v>
      </c>
      <c r="X171" s="88"/>
      <c r="Y171" s="6"/>
    </row>
    <row r="172" spans="1:25" ht="12.75" customHeight="1" collapsed="1" thickBot="1" x14ac:dyDescent="0.25">
      <c r="A172" s="7"/>
      <c r="B172" s="9"/>
      <c r="C172" s="43"/>
      <c r="D172" s="145" t="s">
        <v>264</v>
      </c>
      <c r="E172" s="146"/>
      <c r="F172" s="146"/>
      <c r="G172" s="146"/>
      <c r="H172" s="146"/>
      <c r="I172" s="146"/>
      <c r="J172" s="146"/>
      <c r="K172" s="147"/>
      <c r="L172" s="44" t="s">
        <v>2</v>
      </c>
      <c r="M172" s="44" t="s">
        <v>1</v>
      </c>
      <c r="N172" s="44" t="s">
        <v>0</v>
      </c>
      <c r="O172" s="45">
        <v>0</v>
      </c>
      <c r="P172" s="45">
        <v>0</v>
      </c>
      <c r="Q172" s="45">
        <v>0</v>
      </c>
      <c r="R172" s="45">
        <v>0</v>
      </c>
      <c r="S172" s="64">
        <f>S8+S16+S21+S24+S32+S37+S49+S51+S53+S62+S66+S78+S82+S90+S104+S106+S108+S116+S127+S147+S149+S159+S165</f>
        <v>4489680.1000000006</v>
      </c>
      <c r="T172" s="64">
        <v>0</v>
      </c>
      <c r="U172" s="64">
        <v>0</v>
      </c>
      <c r="V172" s="91">
        <f>V8+V16+V21+V24+V32+V37+V49+V51+V53+V62+V66+V78+V82+V90+V104+V106+V108+V116+V127+V147+V149+V159+V165</f>
        <v>189291.7</v>
      </c>
      <c r="W172" s="64">
        <f>W8+W16+W21+W24+W32+W37+W49+W51+W53+W62+W66+W78+W82+W90+W104+W106+W108+W116+W127+W147+W149+W159+W165</f>
        <v>4678971.8000000007</v>
      </c>
      <c r="X172" s="46"/>
      <c r="Y172" s="6"/>
    </row>
    <row r="173" spans="1:25" ht="12.75" hidden="1" customHeight="1" x14ac:dyDescent="0.2">
      <c r="A173" s="5"/>
      <c r="B173" s="4"/>
      <c r="C173" s="4"/>
      <c r="D173" s="4"/>
      <c r="E173" s="4" t="s">
        <v>431</v>
      </c>
      <c r="F173" s="4"/>
      <c r="G173" s="4"/>
      <c r="H173" s="4"/>
      <c r="I173" s="4"/>
      <c r="J173" s="4"/>
      <c r="K173" s="4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107">
        <v>189291.7</v>
      </c>
      <c r="W173" s="107">
        <v>4678971.8</v>
      </c>
      <c r="X173" s="2"/>
      <c r="Y173" s="2"/>
    </row>
    <row r="174" spans="1:25" x14ac:dyDescent="0.2">
      <c r="K174" s="83"/>
      <c r="S174" s="8"/>
    </row>
  </sheetData>
  <mergeCells count="499">
    <mergeCell ref="C25:G25"/>
    <mergeCell ref="O25:R25"/>
    <mergeCell ref="T25:U25"/>
    <mergeCell ref="T30:U30"/>
    <mergeCell ref="C32:G32"/>
    <mergeCell ref="O23:R23"/>
    <mergeCell ref="T23:U23"/>
    <mergeCell ref="T26:U26"/>
    <mergeCell ref="D28:G28"/>
    <mergeCell ref="O28:R28"/>
    <mergeCell ref="T28:U28"/>
    <mergeCell ref="O24:R24"/>
    <mergeCell ref="T24:U24"/>
    <mergeCell ref="C24:G24"/>
    <mergeCell ref="D23:G23"/>
    <mergeCell ref="D29:G29"/>
    <mergeCell ref="O29:R29"/>
    <mergeCell ref="T29:U29"/>
    <mergeCell ref="D31:G31"/>
    <mergeCell ref="O31:R31"/>
    <mergeCell ref="T31:U31"/>
    <mergeCell ref="O30:R30"/>
    <mergeCell ref="D26:G26"/>
    <mergeCell ref="O26:R26"/>
    <mergeCell ref="O90:R90"/>
    <mergeCell ref="T90:U90"/>
    <mergeCell ref="O104:R104"/>
    <mergeCell ref="T104:U104"/>
    <mergeCell ref="C94:G94"/>
    <mergeCell ref="O94:R94"/>
    <mergeCell ref="T94:U94"/>
    <mergeCell ref="D85:G85"/>
    <mergeCell ref="D89:G89"/>
    <mergeCell ref="O89:R89"/>
    <mergeCell ref="T89:U89"/>
    <mergeCell ref="D92:G92"/>
    <mergeCell ref="O87:R87"/>
    <mergeCell ref="T87:U87"/>
    <mergeCell ref="D103:G103"/>
    <mergeCell ref="O103:R103"/>
    <mergeCell ref="O92:R92"/>
    <mergeCell ref="T92:U92"/>
    <mergeCell ref="D93:G93"/>
    <mergeCell ref="O93:R93"/>
    <mergeCell ref="T93:U93"/>
    <mergeCell ref="D96:G96"/>
    <mergeCell ref="O96:R96"/>
    <mergeCell ref="T96:U96"/>
    <mergeCell ref="C117:G117"/>
    <mergeCell ref="O117:R117"/>
    <mergeCell ref="T114:U114"/>
    <mergeCell ref="D110:G110"/>
    <mergeCell ref="O110:R110"/>
    <mergeCell ref="T110:U110"/>
    <mergeCell ref="D111:G111"/>
    <mergeCell ref="D125:G125"/>
    <mergeCell ref="O125:R125"/>
    <mergeCell ref="O113:R113"/>
    <mergeCell ref="T113:U113"/>
    <mergeCell ref="D115:G115"/>
    <mergeCell ref="O115:R115"/>
    <mergeCell ref="T115:U115"/>
    <mergeCell ref="T111:U111"/>
    <mergeCell ref="D119:G119"/>
    <mergeCell ref="T118:U118"/>
    <mergeCell ref="O111:R111"/>
    <mergeCell ref="T162:U162"/>
    <mergeCell ref="D164:G164"/>
    <mergeCell ref="O147:R147"/>
    <mergeCell ref="T147:U147"/>
    <mergeCell ref="O149:R149"/>
    <mergeCell ref="T149:U149"/>
    <mergeCell ref="D113:G113"/>
    <mergeCell ref="O155:R155"/>
    <mergeCell ref="T155:U155"/>
    <mergeCell ref="C145:G145"/>
    <mergeCell ref="O145:R145"/>
    <mergeCell ref="T145:U145"/>
    <mergeCell ref="D157:G157"/>
    <mergeCell ref="O157:R157"/>
    <mergeCell ref="T157:U157"/>
    <mergeCell ref="D158:G158"/>
    <mergeCell ref="O121:R121"/>
    <mergeCell ref="T121:U121"/>
    <mergeCell ref="D123:G123"/>
    <mergeCell ref="D139:G139"/>
    <mergeCell ref="T117:U117"/>
    <mergeCell ref="C122:G122"/>
    <mergeCell ref="D118:G118"/>
    <mergeCell ref="O118:R118"/>
    <mergeCell ref="C9:G9"/>
    <mergeCell ref="O9:R9"/>
    <mergeCell ref="T9:U9"/>
    <mergeCell ref="C11:G11"/>
    <mergeCell ref="O11:R11"/>
    <mergeCell ref="T11:U11"/>
    <mergeCell ref="C13:G13"/>
    <mergeCell ref="O13:R13"/>
    <mergeCell ref="T13:U13"/>
    <mergeCell ref="D10:G10"/>
    <mergeCell ref="O10:R10"/>
    <mergeCell ref="T10:U10"/>
    <mergeCell ref="D12:G12"/>
    <mergeCell ref="O12:R12"/>
    <mergeCell ref="T12:U12"/>
    <mergeCell ref="O106:R106"/>
    <mergeCell ref="T106:U106"/>
    <mergeCell ref="O108:R108"/>
    <mergeCell ref="C38:G38"/>
    <mergeCell ref="O38:R38"/>
    <mergeCell ref="T38:U38"/>
    <mergeCell ref="D61:G61"/>
    <mergeCell ref="O61:R61"/>
    <mergeCell ref="T61:U61"/>
    <mergeCell ref="T40:U40"/>
    <mergeCell ref="O54:R54"/>
    <mergeCell ref="T54:U54"/>
    <mergeCell ref="C59:G59"/>
    <mergeCell ref="O59:R59"/>
    <mergeCell ref="T59:U59"/>
    <mergeCell ref="D55:G55"/>
    <mergeCell ref="O55:R55"/>
    <mergeCell ref="O43:R43"/>
    <mergeCell ref="O63:R63"/>
    <mergeCell ref="T63:U63"/>
    <mergeCell ref="O66:R66"/>
    <mergeCell ref="T66:U66"/>
    <mergeCell ref="D63:G63"/>
    <mergeCell ref="D73:G73"/>
    <mergeCell ref="O73:R73"/>
    <mergeCell ref="T73:U73"/>
    <mergeCell ref="O62:R62"/>
    <mergeCell ref="T62:U62"/>
    <mergeCell ref="D74:G74"/>
    <mergeCell ref="C67:G67"/>
    <mergeCell ref="O67:R67"/>
    <mergeCell ref="T67:U67"/>
    <mergeCell ref="C69:G69"/>
    <mergeCell ref="O69:R69"/>
    <mergeCell ref="T69:U69"/>
    <mergeCell ref="C72:G72"/>
    <mergeCell ref="O72:R72"/>
    <mergeCell ref="T72:U72"/>
    <mergeCell ref="D68:G68"/>
    <mergeCell ref="C62:G62"/>
    <mergeCell ref="C66:G66"/>
    <mergeCell ref="D87:G87"/>
    <mergeCell ref="C83:G83"/>
    <mergeCell ref="O83:R83"/>
    <mergeCell ref="T83:U83"/>
    <mergeCell ref="C86:G86"/>
    <mergeCell ref="O86:R86"/>
    <mergeCell ref="T86:U86"/>
    <mergeCell ref="O78:R78"/>
    <mergeCell ref="T78:U78"/>
    <mergeCell ref="O82:R82"/>
    <mergeCell ref="T82:U82"/>
    <mergeCell ref="D79:G79"/>
    <mergeCell ref="D84:G84"/>
    <mergeCell ref="O84:R84"/>
    <mergeCell ref="T84:U84"/>
    <mergeCell ref="C78:G78"/>
    <mergeCell ref="C82:G82"/>
    <mergeCell ref="C76:G76"/>
    <mergeCell ref="O76:R76"/>
    <mergeCell ref="T76:U76"/>
    <mergeCell ref="O102:R102"/>
    <mergeCell ref="T102:U102"/>
    <mergeCell ref="D101:G101"/>
    <mergeCell ref="O101:R101"/>
    <mergeCell ref="C88:G88"/>
    <mergeCell ref="O88:R88"/>
    <mergeCell ref="T88:U88"/>
    <mergeCell ref="C91:G91"/>
    <mergeCell ref="O91:R91"/>
    <mergeCell ref="T91:U91"/>
    <mergeCell ref="O98:R98"/>
    <mergeCell ref="T98:U98"/>
    <mergeCell ref="C100:G100"/>
    <mergeCell ref="O80:R80"/>
    <mergeCell ref="T80:U80"/>
    <mergeCell ref="D81:G81"/>
    <mergeCell ref="O81:R81"/>
    <mergeCell ref="T81:U81"/>
    <mergeCell ref="O85:R85"/>
    <mergeCell ref="T85:U85"/>
    <mergeCell ref="O97:R97"/>
    <mergeCell ref="T109:U109"/>
    <mergeCell ref="C114:G114"/>
    <mergeCell ref="O114:R114"/>
    <mergeCell ref="T141:U141"/>
    <mergeCell ref="D137:G137"/>
    <mergeCell ref="O137:R137"/>
    <mergeCell ref="T137:U137"/>
    <mergeCell ref="D138:G138"/>
    <mergeCell ref="O122:R122"/>
    <mergeCell ref="T122:U122"/>
    <mergeCell ref="C124:G124"/>
    <mergeCell ref="O124:R124"/>
    <mergeCell ref="T124:U124"/>
    <mergeCell ref="D112:G112"/>
    <mergeCell ref="O112:R112"/>
    <mergeCell ref="T112:U112"/>
    <mergeCell ref="O119:R119"/>
    <mergeCell ref="T119:U119"/>
    <mergeCell ref="D120:G120"/>
    <mergeCell ref="O120:R120"/>
    <mergeCell ref="T120:U120"/>
    <mergeCell ref="D121:G121"/>
    <mergeCell ref="O116:R116"/>
    <mergeCell ref="T116:U116"/>
    <mergeCell ref="T27:U27"/>
    <mergeCell ref="C30:G30"/>
    <mergeCell ref="D41:G41"/>
    <mergeCell ref="O41:R41"/>
    <mergeCell ref="T41:U41"/>
    <mergeCell ref="D42:G42"/>
    <mergeCell ref="O42:R42"/>
    <mergeCell ref="T42:U42"/>
    <mergeCell ref="C33:G33"/>
    <mergeCell ref="O33:R33"/>
    <mergeCell ref="T33:U33"/>
    <mergeCell ref="C35:G35"/>
    <mergeCell ref="O35:R35"/>
    <mergeCell ref="T35:U35"/>
    <mergeCell ref="O39:R39"/>
    <mergeCell ref="T39:U39"/>
    <mergeCell ref="O40:R40"/>
    <mergeCell ref="D34:G34"/>
    <mergeCell ref="O34:R34"/>
    <mergeCell ref="T15:U15"/>
    <mergeCell ref="D17:G17"/>
    <mergeCell ref="O17:R17"/>
    <mergeCell ref="T17:U17"/>
    <mergeCell ref="T14:U14"/>
    <mergeCell ref="D15:G15"/>
    <mergeCell ref="O15:R15"/>
    <mergeCell ref="O37:R37"/>
    <mergeCell ref="T37:U37"/>
    <mergeCell ref="C37:G37"/>
    <mergeCell ref="D18:G18"/>
    <mergeCell ref="O18:R18"/>
    <mergeCell ref="T18:U18"/>
    <mergeCell ref="D22:G22"/>
    <mergeCell ref="O22:R22"/>
    <mergeCell ref="T22:U22"/>
    <mergeCell ref="T34:U34"/>
    <mergeCell ref="D36:G36"/>
    <mergeCell ref="O36:R36"/>
    <mergeCell ref="T36:U36"/>
    <mergeCell ref="O32:R32"/>
    <mergeCell ref="T32:U32"/>
    <mergeCell ref="C27:G27"/>
    <mergeCell ref="O27:R27"/>
    <mergeCell ref="T43:U43"/>
    <mergeCell ref="O49:R49"/>
    <mergeCell ref="T49:U49"/>
    <mergeCell ref="C43:G43"/>
    <mergeCell ref="O53:R53"/>
    <mergeCell ref="D45:G45"/>
    <mergeCell ref="O45:R45"/>
    <mergeCell ref="D39:G39"/>
    <mergeCell ref="C53:G53"/>
    <mergeCell ref="C49:G49"/>
    <mergeCell ref="C51:G51"/>
    <mergeCell ref="D40:G40"/>
    <mergeCell ref="T53:U53"/>
    <mergeCell ref="D44:G44"/>
    <mergeCell ref="O44:R44"/>
    <mergeCell ref="T44:U44"/>
    <mergeCell ref="D46:G46"/>
    <mergeCell ref="O46:R46"/>
    <mergeCell ref="C47:G47"/>
    <mergeCell ref="O47:R47"/>
    <mergeCell ref="T47:U47"/>
    <mergeCell ref="O56:R56"/>
    <mergeCell ref="T56:U56"/>
    <mergeCell ref="D57:G57"/>
    <mergeCell ref="O57:R57"/>
    <mergeCell ref="T57:U57"/>
    <mergeCell ref="T45:U45"/>
    <mergeCell ref="T55:U55"/>
    <mergeCell ref="T46:U46"/>
    <mergeCell ref="D48:G48"/>
    <mergeCell ref="O48:R48"/>
    <mergeCell ref="T48:U48"/>
    <mergeCell ref="D50:G50"/>
    <mergeCell ref="O50:R50"/>
    <mergeCell ref="T50:U50"/>
    <mergeCell ref="D52:G52"/>
    <mergeCell ref="O52:R52"/>
    <mergeCell ref="T52:U52"/>
    <mergeCell ref="O51:R51"/>
    <mergeCell ref="T51:U51"/>
    <mergeCell ref="D56:G56"/>
    <mergeCell ref="C54:G54"/>
    <mergeCell ref="D131:G131"/>
    <mergeCell ref="O131:R131"/>
    <mergeCell ref="T131:U131"/>
    <mergeCell ref="T97:U97"/>
    <mergeCell ref="O100:R100"/>
    <mergeCell ref="T100:U100"/>
    <mergeCell ref="C102:G102"/>
    <mergeCell ref="T108:U108"/>
    <mergeCell ref="D107:G107"/>
    <mergeCell ref="O107:R107"/>
    <mergeCell ref="T107:U107"/>
    <mergeCell ref="C104:G104"/>
    <mergeCell ref="C106:G106"/>
    <mergeCell ref="D99:G99"/>
    <mergeCell ref="O99:R99"/>
    <mergeCell ref="T99:U99"/>
    <mergeCell ref="C98:G98"/>
    <mergeCell ref="T103:U103"/>
    <mergeCell ref="D105:G105"/>
    <mergeCell ref="O105:R105"/>
    <mergeCell ref="T105:U105"/>
    <mergeCell ref="C108:G108"/>
    <mergeCell ref="C109:G109"/>
    <mergeCell ref="O109:R109"/>
    <mergeCell ref="T126:U126"/>
    <mergeCell ref="D129:G129"/>
    <mergeCell ref="O129:R129"/>
    <mergeCell ref="T129:U129"/>
    <mergeCell ref="C128:G128"/>
    <mergeCell ref="O128:R128"/>
    <mergeCell ref="T128:U128"/>
    <mergeCell ref="O130:R130"/>
    <mergeCell ref="T130:U130"/>
    <mergeCell ref="O127:R127"/>
    <mergeCell ref="T127:U127"/>
    <mergeCell ref="O169:R169"/>
    <mergeCell ref="T169:U169"/>
    <mergeCell ref="T170:U170"/>
    <mergeCell ref="D132:G132"/>
    <mergeCell ref="O132:R132"/>
    <mergeCell ref="T132:U132"/>
    <mergeCell ref="D133:G133"/>
    <mergeCell ref="O133:R133"/>
    <mergeCell ref="T133:U133"/>
    <mergeCell ref="T154:U154"/>
    <mergeCell ref="O153:R153"/>
    <mergeCell ref="T153:U153"/>
    <mergeCell ref="D151:G151"/>
    <mergeCell ref="O151:R151"/>
    <mergeCell ref="T151:U151"/>
    <mergeCell ref="D152:G152"/>
    <mergeCell ref="T148:U148"/>
    <mergeCell ref="D146:G146"/>
    <mergeCell ref="O146:R146"/>
    <mergeCell ref="T146:U146"/>
    <mergeCell ref="O150:R150"/>
    <mergeCell ref="T150:U150"/>
    <mergeCell ref="C153:G153"/>
    <mergeCell ref="O134:R134"/>
    <mergeCell ref="O167:R167"/>
    <mergeCell ref="T167:U167"/>
    <mergeCell ref="C160:G160"/>
    <mergeCell ref="O160:R160"/>
    <mergeCell ref="O159:R159"/>
    <mergeCell ref="D171:G171"/>
    <mergeCell ref="O171:R171"/>
    <mergeCell ref="T171:U171"/>
    <mergeCell ref="D170:G170"/>
    <mergeCell ref="D161:G161"/>
    <mergeCell ref="O161:R161"/>
    <mergeCell ref="T161:U161"/>
    <mergeCell ref="D163:G163"/>
    <mergeCell ref="O163:R163"/>
    <mergeCell ref="T163:U163"/>
    <mergeCell ref="T164:U164"/>
    <mergeCell ref="D166:G166"/>
    <mergeCell ref="O166:R166"/>
    <mergeCell ref="T166:U166"/>
    <mergeCell ref="D167:G167"/>
    <mergeCell ref="C165:G165"/>
    <mergeCell ref="O165:R165"/>
    <mergeCell ref="T165:U165"/>
    <mergeCell ref="D169:G169"/>
    <mergeCell ref="O152:R152"/>
    <mergeCell ref="D134:G134"/>
    <mergeCell ref="D130:G130"/>
    <mergeCell ref="D97:G97"/>
    <mergeCell ref="T101:U101"/>
    <mergeCell ref="O79:R79"/>
    <mergeCell ref="T159:U159"/>
    <mergeCell ref="C159:G159"/>
    <mergeCell ref="C116:G116"/>
    <mergeCell ref="C127:G127"/>
    <mergeCell ref="D95:G95"/>
    <mergeCell ref="O158:R158"/>
    <mergeCell ref="T158:U158"/>
    <mergeCell ref="T134:U134"/>
    <mergeCell ref="D135:G135"/>
    <mergeCell ref="O135:R135"/>
    <mergeCell ref="T135:U135"/>
    <mergeCell ref="D140:G140"/>
    <mergeCell ref="O140:R140"/>
    <mergeCell ref="O123:R123"/>
    <mergeCell ref="T123:U123"/>
    <mergeCell ref="T125:U125"/>
    <mergeCell ref="D126:G126"/>
    <mergeCell ref="O126:R126"/>
    <mergeCell ref="D168:G168"/>
    <mergeCell ref="O168:R168"/>
    <mergeCell ref="T168:U168"/>
    <mergeCell ref="T74:U74"/>
    <mergeCell ref="D156:G156"/>
    <mergeCell ref="O156:R156"/>
    <mergeCell ref="T156:U156"/>
    <mergeCell ref="C155:G155"/>
    <mergeCell ref="C150:G150"/>
    <mergeCell ref="D77:G77"/>
    <mergeCell ref="O77:R77"/>
    <mergeCell ref="T140:U140"/>
    <mergeCell ref="D142:G142"/>
    <mergeCell ref="O142:R142"/>
    <mergeCell ref="T142:U142"/>
    <mergeCell ref="C141:G141"/>
    <mergeCell ref="O141:R141"/>
    <mergeCell ref="D75:G75"/>
    <mergeCell ref="O75:R75"/>
    <mergeCell ref="T75:U75"/>
    <mergeCell ref="O95:R95"/>
    <mergeCell ref="T95:U95"/>
    <mergeCell ref="C90:G90"/>
    <mergeCell ref="O74:R74"/>
    <mergeCell ref="D172:K172"/>
    <mergeCell ref="D148:G148"/>
    <mergeCell ref="O148:R148"/>
    <mergeCell ref="C149:G149"/>
    <mergeCell ref="C136:G136"/>
    <mergeCell ref="O136:R136"/>
    <mergeCell ref="T136:U136"/>
    <mergeCell ref="O138:R138"/>
    <mergeCell ref="T138:U138"/>
    <mergeCell ref="C147:G147"/>
    <mergeCell ref="T160:U160"/>
    <mergeCell ref="C162:G162"/>
    <mergeCell ref="O162:R162"/>
    <mergeCell ref="D143:G143"/>
    <mergeCell ref="O143:R143"/>
    <mergeCell ref="T143:U143"/>
    <mergeCell ref="D144:G144"/>
    <mergeCell ref="O144:R144"/>
    <mergeCell ref="T144:U144"/>
    <mergeCell ref="T152:U152"/>
    <mergeCell ref="D154:G154"/>
    <mergeCell ref="O154:R154"/>
    <mergeCell ref="O170:R170"/>
    <mergeCell ref="O164:R164"/>
    <mergeCell ref="V4:V6"/>
    <mergeCell ref="T77:U77"/>
    <mergeCell ref="T79:U79"/>
    <mergeCell ref="D80:G80"/>
    <mergeCell ref="D64:G64"/>
    <mergeCell ref="O64:R64"/>
    <mergeCell ref="T64:U64"/>
    <mergeCell ref="D65:G65"/>
    <mergeCell ref="O65:R65"/>
    <mergeCell ref="T65:U65"/>
    <mergeCell ref="D70:G70"/>
    <mergeCell ref="O70:R70"/>
    <mergeCell ref="T70:U70"/>
    <mergeCell ref="D71:G71"/>
    <mergeCell ref="O71:R71"/>
    <mergeCell ref="T71:U71"/>
    <mergeCell ref="O20:R20"/>
    <mergeCell ref="T20:U20"/>
    <mergeCell ref="D58:G58"/>
    <mergeCell ref="O58:R58"/>
    <mergeCell ref="T58:U58"/>
    <mergeCell ref="D60:G60"/>
    <mergeCell ref="O60:R60"/>
    <mergeCell ref="T60:U60"/>
    <mergeCell ref="W4:W6"/>
    <mergeCell ref="X4:X6"/>
    <mergeCell ref="C8:G8"/>
    <mergeCell ref="C16:G16"/>
    <mergeCell ref="C21:G21"/>
    <mergeCell ref="D14:G14"/>
    <mergeCell ref="O21:R21"/>
    <mergeCell ref="T21:U21"/>
    <mergeCell ref="D19:G19"/>
    <mergeCell ref="O19:R19"/>
    <mergeCell ref="T19:U19"/>
    <mergeCell ref="D20:G20"/>
    <mergeCell ref="L4:L6"/>
    <mergeCell ref="O8:R8"/>
    <mergeCell ref="T8:U8"/>
    <mergeCell ref="M4:M6"/>
    <mergeCell ref="N4:N6"/>
    <mergeCell ref="H4:H6"/>
    <mergeCell ref="O16:R16"/>
    <mergeCell ref="T16:U16"/>
    <mergeCell ref="B4:G6"/>
    <mergeCell ref="I4:K6"/>
    <mergeCell ref="S4:S6"/>
    <mergeCell ref="O14:R14"/>
  </mergeCells>
  <pageMargins left="0.39370078740157499" right="0.39370078740157499" top="0.999999984981507" bottom="0.999999984981507" header="0.499999992490753" footer="0.499999992490753"/>
  <pageSetup paperSize="9" scale="65" fitToHeight="0" orientation="landscape" verticalDpi="300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Бюджет_3</vt:lpstr>
      <vt:lpstr>Бюджет_3!Заголовки_для_печати</vt:lpstr>
      <vt:lpstr>Бюджет_3!Область_печати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Мыйня Виктория Валерьевна</dc:creator>
  <cp:lastModifiedBy>Рянская Елена</cp:lastModifiedBy>
  <dcterms:created xsi:type="dcterms:W3CDTF">2020-01-24T05:18:11Z</dcterms:created>
  <dcterms:modified xsi:type="dcterms:W3CDTF">2020-11-30T10:22:43Z</dcterms:modified>
</cp:coreProperties>
</file>