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УТОЧНЕНИЕ БЮДЖЕТА\2025\УТОЧНЕНИЕ БЮДЖЕТА\1.апрель\Пояснительная записка\"/>
    </mc:Choice>
  </mc:AlternateContent>
  <bookViews>
    <workbookView xWindow="0" yWindow="0" windowWidth="12840" windowHeight="1305"/>
  </bookViews>
  <sheets>
    <sheet name="прил.2" sheetId="1" r:id="rId1"/>
  </sheets>
  <definedNames>
    <definedName name="_xlnm.Print_Titles" localSheetId="0">прил.2!$5:$7</definedName>
    <definedName name="_xlnm.Print_Area" localSheetId="0">прил.2!$A$1:$R$188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P185" i="1" l="1"/>
  <c r="M164" i="1" l="1"/>
  <c r="P164" i="1"/>
  <c r="Q178" i="1" l="1"/>
  <c r="P178" i="1"/>
  <c r="Q164" i="1" l="1"/>
  <c r="P174" i="1" l="1"/>
  <c r="N164" i="1" l="1"/>
  <c r="O164" i="1"/>
  <c r="Q174" i="1"/>
  <c r="P48" i="1" l="1"/>
  <c r="P53" i="1"/>
  <c r="P83" i="1" l="1"/>
  <c r="P183" i="1" l="1"/>
  <c r="P95" i="1" l="1"/>
  <c r="P173" i="1" l="1"/>
  <c r="P104" i="1" l="1"/>
  <c r="P140" i="1"/>
  <c r="P166" i="1" l="1"/>
  <c r="Q95" i="1" l="1"/>
  <c r="P153" i="1" l="1"/>
  <c r="P96" i="1"/>
  <c r="Q166" i="1" l="1"/>
  <c r="Q177" i="1"/>
  <c r="Q176" i="1"/>
  <c r="Q175" i="1"/>
  <c r="Q173" i="1"/>
  <c r="Q172" i="1"/>
  <c r="Q171" i="1"/>
  <c r="Q170" i="1"/>
  <c r="Q169" i="1"/>
  <c r="Q168" i="1"/>
  <c r="Q167" i="1"/>
  <c r="Q165" i="1"/>
  <c r="P165" i="1"/>
  <c r="Q163" i="1"/>
  <c r="Q162" i="1"/>
  <c r="Q161" i="1" s="1"/>
  <c r="P161" i="1"/>
  <c r="O161" i="1"/>
  <c r="N161" i="1"/>
  <c r="M161" i="1"/>
  <c r="Q160" i="1" l="1"/>
  <c r="P160" i="1"/>
  <c r="Q185" i="1"/>
  <c r="Q184" i="1"/>
  <c r="Q183" i="1"/>
  <c r="Q182" i="1"/>
  <c r="Q181" i="1"/>
  <c r="P180" i="1"/>
  <c r="P179" i="1" s="1"/>
  <c r="O180" i="1"/>
  <c r="N180" i="1"/>
  <c r="M180" i="1"/>
  <c r="O179" i="1"/>
  <c r="N179" i="1"/>
  <c r="M179" i="1"/>
  <c r="O160" i="1"/>
  <c r="N160" i="1"/>
  <c r="M160" i="1"/>
  <c r="M186" i="1" s="1"/>
  <c r="Q159" i="1"/>
  <c r="Q158" i="1"/>
  <c r="Q157" i="1"/>
  <c r="Q155" i="1" s="1"/>
  <c r="Q154" i="1" s="1"/>
  <c r="Q156" i="1"/>
  <c r="P155" i="1"/>
  <c r="P154" i="1" s="1"/>
  <c r="O155" i="1"/>
  <c r="N155" i="1"/>
  <c r="M155" i="1"/>
  <c r="O154" i="1"/>
  <c r="N154" i="1"/>
  <c r="M154" i="1"/>
  <c r="Q153" i="1"/>
  <c r="Q152" i="1" s="1"/>
  <c r="P152" i="1"/>
  <c r="P149" i="1" s="1"/>
  <c r="O152" i="1"/>
  <c r="N152" i="1"/>
  <c r="M152" i="1"/>
  <c r="Q151" i="1"/>
  <c r="Q150" i="1"/>
  <c r="P150" i="1"/>
  <c r="O150" i="1"/>
  <c r="N150" i="1"/>
  <c r="M150" i="1"/>
  <c r="O149" i="1"/>
  <c r="N149" i="1"/>
  <c r="M149" i="1"/>
  <c r="Q148" i="1"/>
  <c r="P148" i="1"/>
  <c r="Q147" i="1"/>
  <c r="P147" i="1"/>
  <c r="Q146" i="1"/>
  <c r="Q145" i="1"/>
  <c r="Q143" i="1" s="1"/>
  <c r="Q142" i="1" s="1"/>
  <c r="Q144" i="1"/>
  <c r="P144" i="1"/>
  <c r="P143" i="1"/>
  <c r="O143" i="1"/>
  <c r="N143" i="1"/>
  <c r="M143" i="1"/>
  <c r="P142" i="1"/>
  <c r="O142" i="1"/>
  <c r="N142" i="1"/>
  <c r="M142" i="1"/>
  <c r="Q141" i="1"/>
  <c r="Q140" i="1"/>
  <c r="Q139" i="1" s="1"/>
  <c r="Q138" i="1" s="1"/>
  <c r="P139" i="1"/>
  <c r="P138" i="1" s="1"/>
  <c r="O139" i="1"/>
  <c r="N139" i="1"/>
  <c r="M139" i="1"/>
  <c r="O138" i="1"/>
  <c r="N138" i="1"/>
  <c r="M138" i="1"/>
  <c r="Q137" i="1"/>
  <c r="P137" i="1"/>
  <c r="Q136" i="1"/>
  <c r="Q135" i="1"/>
  <c r="Q134" i="1"/>
  <c r="Q133" i="1"/>
  <c r="Q132" i="1"/>
  <c r="Q131" i="1"/>
  <c r="Q130" i="1"/>
  <c r="P129" i="1"/>
  <c r="O129" i="1"/>
  <c r="N129" i="1"/>
  <c r="M129" i="1"/>
  <c r="P128" i="1"/>
  <c r="O128" i="1"/>
  <c r="N128" i="1"/>
  <c r="M128" i="1"/>
  <c r="Q127" i="1"/>
  <c r="Q126" i="1"/>
  <c r="Q125" i="1"/>
  <c r="Q124" i="1"/>
  <c r="Q123" i="1"/>
  <c r="Q122" i="1"/>
  <c r="P121" i="1"/>
  <c r="O121" i="1"/>
  <c r="N121" i="1"/>
  <c r="M121" i="1"/>
  <c r="P120" i="1"/>
  <c r="O120" i="1"/>
  <c r="N120" i="1"/>
  <c r="M120" i="1"/>
  <c r="Q119" i="1"/>
  <c r="Q118" i="1"/>
  <c r="P118" i="1"/>
  <c r="Q117" i="1"/>
  <c r="Q116" i="1" s="1"/>
  <c r="P117" i="1"/>
  <c r="O117" i="1"/>
  <c r="N117" i="1"/>
  <c r="M117" i="1"/>
  <c r="P116" i="1"/>
  <c r="O116" i="1"/>
  <c r="N116" i="1"/>
  <c r="M116" i="1"/>
  <c r="Q115" i="1"/>
  <c r="Q114" i="1"/>
  <c r="Q113" i="1"/>
  <c r="Q112" i="1" s="1"/>
  <c r="P113" i="1"/>
  <c r="O113" i="1"/>
  <c r="N113" i="1"/>
  <c r="M113" i="1"/>
  <c r="P112" i="1"/>
  <c r="O112" i="1"/>
  <c r="N112" i="1"/>
  <c r="M112" i="1"/>
  <c r="Q111" i="1"/>
  <c r="Q110" i="1"/>
  <c r="Q109" i="1"/>
  <c r="Q108" i="1"/>
  <c r="Q107" i="1"/>
  <c r="Q106" i="1"/>
  <c r="Q105" i="1"/>
  <c r="Q104" i="1"/>
  <c r="Q103" i="1"/>
  <c r="P102" i="1"/>
  <c r="P99" i="1" s="1"/>
  <c r="O102" i="1"/>
  <c r="N102" i="1"/>
  <c r="M102" i="1"/>
  <c r="Q101" i="1"/>
  <c r="Q100" i="1" s="1"/>
  <c r="P100" i="1"/>
  <c r="O100" i="1"/>
  <c r="N100" i="1"/>
  <c r="M100" i="1"/>
  <c r="O99" i="1"/>
  <c r="N99" i="1"/>
  <c r="M99" i="1"/>
  <c r="Q98" i="1"/>
  <c r="Q97" i="1"/>
  <c r="P97" i="1"/>
  <c r="O97" i="1"/>
  <c r="N97" i="1"/>
  <c r="M97" i="1"/>
  <c r="Q96" i="1"/>
  <c r="Q94" i="1"/>
  <c r="Q93" i="1"/>
  <c r="Q92" i="1"/>
  <c r="P92" i="1"/>
  <c r="P91" i="1"/>
  <c r="P90" i="1" s="1"/>
  <c r="O91" i="1"/>
  <c r="N91" i="1"/>
  <c r="M91" i="1"/>
  <c r="O90" i="1"/>
  <c r="N90" i="1"/>
  <c r="M90" i="1"/>
  <c r="Q89" i="1"/>
  <c r="Q88" i="1"/>
  <c r="Q87" i="1"/>
  <c r="Q86" i="1"/>
  <c r="P86" i="1"/>
  <c r="O86" i="1"/>
  <c r="N86" i="1"/>
  <c r="M86" i="1"/>
  <c r="Q85" i="1"/>
  <c r="P85" i="1"/>
  <c r="O85" i="1"/>
  <c r="N85" i="1"/>
  <c r="M85" i="1"/>
  <c r="Q84" i="1"/>
  <c r="Q83" i="1"/>
  <c r="Q82" i="1" s="1"/>
  <c r="P82" i="1"/>
  <c r="P77" i="1" s="1"/>
  <c r="O82" i="1"/>
  <c r="N82" i="1"/>
  <c r="M82" i="1"/>
  <c r="Q81" i="1"/>
  <c r="Q80" i="1"/>
  <c r="P80" i="1"/>
  <c r="O80" i="1"/>
  <c r="N80" i="1"/>
  <c r="M80" i="1"/>
  <c r="Q79" i="1"/>
  <c r="Q78" i="1" s="1"/>
  <c r="P78" i="1"/>
  <c r="O78" i="1"/>
  <c r="N78" i="1"/>
  <c r="M78" i="1"/>
  <c r="O77" i="1"/>
  <c r="N77" i="1"/>
  <c r="M77" i="1"/>
  <c r="Q76" i="1"/>
  <c r="P76" i="1"/>
  <c r="Q75" i="1"/>
  <c r="Q74" i="1" s="1"/>
  <c r="Q73" i="1" s="1"/>
  <c r="P75" i="1"/>
  <c r="P74" i="1"/>
  <c r="O74" i="1"/>
  <c r="N74" i="1"/>
  <c r="M74" i="1"/>
  <c r="P73" i="1"/>
  <c r="O73" i="1"/>
  <c r="N73" i="1"/>
  <c r="M73" i="1"/>
  <c r="Q72" i="1"/>
  <c r="Q71" i="1"/>
  <c r="Q70" i="1"/>
  <c r="Q69" i="1"/>
  <c r="Q68" i="1"/>
  <c r="Q67" i="1"/>
  <c r="Q66" i="1"/>
  <c r="Q65" i="1"/>
  <c r="P64" i="1"/>
  <c r="P60" i="1" s="1"/>
  <c r="O64" i="1"/>
  <c r="N64" i="1"/>
  <c r="M64" i="1"/>
  <c r="Q63" i="1"/>
  <c r="Q62" i="1" s="1"/>
  <c r="Q61" i="1" s="1"/>
  <c r="P62" i="1"/>
  <c r="P61" i="1"/>
  <c r="O60" i="1"/>
  <c r="N60" i="1"/>
  <c r="M60" i="1"/>
  <c r="Q59" i="1"/>
  <c r="Q58" i="1" s="1"/>
  <c r="Q57" i="1" s="1"/>
  <c r="P58" i="1"/>
  <c r="P57" i="1" s="1"/>
  <c r="O58" i="1"/>
  <c r="O57" i="1" s="1"/>
  <c r="N58" i="1"/>
  <c r="N57" i="1" s="1"/>
  <c r="M58" i="1"/>
  <c r="M57" i="1"/>
  <c r="Q56" i="1"/>
  <c r="Q55" i="1" s="1"/>
  <c r="Q54" i="1" s="1"/>
  <c r="P55" i="1"/>
  <c r="O55" i="1"/>
  <c r="O54" i="1" s="1"/>
  <c r="N55" i="1"/>
  <c r="N54" i="1" s="1"/>
  <c r="M55" i="1"/>
  <c r="P54" i="1"/>
  <c r="M54" i="1"/>
  <c r="Q53" i="1"/>
  <c r="Q52" i="1"/>
  <c r="Q51" i="1"/>
  <c r="Q50" i="1"/>
  <c r="Q49" i="1"/>
  <c r="Q48" i="1"/>
  <c r="Q47" i="1"/>
  <c r="Q46" i="1"/>
  <c r="P45" i="1"/>
  <c r="P37" i="1" s="1"/>
  <c r="O45" i="1"/>
  <c r="N45" i="1"/>
  <c r="M45" i="1"/>
  <c r="Q44" i="1"/>
  <c r="Q43" i="1"/>
  <c r="Q42" i="1" s="1"/>
  <c r="P42" i="1"/>
  <c r="O42" i="1"/>
  <c r="N42" i="1"/>
  <c r="M42" i="1"/>
  <c r="Q41" i="1"/>
  <c r="Q40" i="1"/>
  <c r="Q39" i="1"/>
  <c r="Q38" i="1" s="1"/>
  <c r="P38" i="1"/>
  <c r="O38" i="1"/>
  <c r="N38" i="1"/>
  <c r="M38" i="1"/>
  <c r="O37" i="1"/>
  <c r="N37" i="1"/>
  <c r="M37" i="1"/>
  <c r="Q36" i="1"/>
  <c r="Q35" i="1"/>
  <c r="P34" i="1"/>
  <c r="O34" i="1"/>
  <c r="N34" i="1"/>
  <c r="M34" i="1"/>
  <c r="P33" i="1"/>
  <c r="O33" i="1"/>
  <c r="N33" i="1"/>
  <c r="M33" i="1"/>
  <c r="Q32" i="1"/>
  <c r="Q31" i="1"/>
  <c r="Q30" i="1"/>
  <c r="Q29" i="1"/>
  <c r="Q28" i="1"/>
  <c r="Q27" i="1"/>
  <c r="P26" i="1"/>
  <c r="O26" i="1"/>
  <c r="N26" i="1"/>
  <c r="M26" i="1"/>
  <c r="P25" i="1"/>
  <c r="O25" i="1"/>
  <c r="N25" i="1"/>
  <c r="M25" i="1"/>
  <c r="Q24" i="1"/>
  <c r="Q23" i="1" s="1"/>
  <c r="P23" i="1"/>
  <c r="O23" i="1"/>
  <c r="N23" i="1"/>
  <c r="M23" i="1"/>
  <c r="Q22" i="1"/>
  <c r="Q21" i="1" s="1"/>
  <c r="P21" i="1"/>
  <c r="O21" i="1"/>
  <c r="N21" i="1"/>
  <c r="M21" i="1"/>
  <c r="P20" i="1"/>
  <c r="O20" i="1"/>
  <c r="N20" i="1"/>
  <c r="M20" i="1"/>
  <c r="Q19" i="1"/>
  <c r="Q18" i="1"/>
  <c r="Q17" i="1"/>
  <c r="Q16" i="1"/>
  <c r="P15" i="1"/>
  <c r="O15" i="1"/>
  <c r="N15" i="1"/>
  <c r="M15" i="1"/>
  <c r="P14" i="1"/>
  <c r="O14" i="1"/>
  <c r="N14" i="1"/>
  <c r="M14" i="1"/>
  <c r="Q13" i="1"/>
  <c r="Q12" i="1"/>
  <c r="Q11" i="1"/>
  <c r="Q10" i="1"/>
  <c r="Q9" i="1"/>
  <c r="P9" i="1"/>
  <c r="O9" i="1"/>
  <c r="N9" i="1"/>
  <c r="M9" i="1"/>
  <c r="Q8" i="1"/>
  <c r="P8" i="1"/>
  <c r="O8" i="1"/>
  <c r="N8" i="1"/>
  <c r="M8" i="1"/>
  <c r="Q34" i="1" l="1"/>
  <c r="Q33" i="1" s="1"/>
  <c r="Q129" i="1"/>
  <c r="Q128" i="1" s="1"/>
  <c r="Q15" i="1"/>
  <c r="Q14" i="1" s="1"/>
  <c r="Q149" i="1"/>
  <c r="Q26" i="1"/>
  <c r="Q25" i="1" s="1"/>
  <c r="O186" i="1"/>
  <c r="Q121" i="1"/>
  <c r="Q120" i="1" s="1"/>
  <c r="Q102" i="1"/>
  <c r="Q99" i="1" s="1"/>
  <c r="Q180" i="1"/>
  <c r="Q179" i="1" s="1"/>
  <c r="Q77" i="1"/>
  <c r="Q45" i="1"/>
  <c r="Q37" i="1" s="1"/>
  <c r="Q64" i="1"/>
  <c r="Q60" i="1" s="1"/>
  <c r="Q91" i="1"/>
  <c r="Q90" i="1" s="1"/>
  <c r="P186" i="1"/>
  <c r="Q20" i="1"/>
  <c r="N186" i="1"/>
  <c r="Q186" i="1" l="1"/>
</calcChain>
</file>

<file path=xl/sharedStrings.xml><?xml version="1.0" encoding="utf-8"?>
<sst xmlns="http://schemas.openxmlformats.org/spreadsheetml/2006/main" count="1108" uniqueCount="387">
  <si>
    <t>4000599990</t>
  </si>
  <si>
    <t>05</t>
  </si>
  <si>
    <t>0</t>
  </si>
  <si>
    <t>40</t>
  </si>
  <si>
    <t/>
  </si>
  <si>
    <t>04</t>
  </si>
  <si>
    <t>4000400000</t>
  </si>
  <si>
    <t>4000371603</t>
  </si>
  <si>
    <t>03</t>
  </si>
  <si>
    <t>4000299990</t>
  </si>
  <si>
    <t>02</t>
  </si>
  <si>
    <t>01</t>
  </si>
  <si>
    <t>4000100000</t>
  </si>
  <si>
    <t>4000000000</t>
  </si>
  <si>
    <t>23</t>
  </si>
  <si>
    <t>4</t>
  </si>
  <si>
    <t>25</t>
  </si>
  <si>
    <t>Вид расхода:2.4.3;Закупка товаров, работ и услуг в целях капитального ремонта государственного (муниципального) имущества</t>
  </si>
  <si>
    <t>2542300000</t>
  </si>
  <si>
    <t>22</t>
  </si>
  <si>
    <t>2542200000</t>
  </si>
  <si>
    <t>2542099990</t>
  </si>
  <si>
    <t>20</t>
  </si>
  <si>
    <t>17</t>
  </si>
  <si>
    <t>2541700000</t>
  </si>
  <si>
    <t>16</t>
  </si>
  <si>
    <t>2541600000</t>
  </si>
  <si>
    <t>2541500590</t>
  </si>
  <si>
    <t>15</t>
  </si>
  <si>
    <t>2541499990</t>
  </si>
  <si>
    <t>14</t>
  </si>
  <si>
    <t>2541361700</t>
  </si>
  <si>
    <t>13</t>
  </si>
  <si>
    <t>2541284050</t>
  </si>
  <si>
    <t>12</t>
  </si>
  <si>
    <t>11</t>
  </si>
  <si>
    <t>2541100000</t>
  </si>
  <si>
    <t>2540100000</t>
  </si>
  <si>
    <t>2540000000</t>
  </si>
  <si>
    <t>Ю6</t>
  </si>
  <si>
    <t>1</t>
  </si>
  <si>
    <t>251Ю600000</t>
  </si>
  <si>
    <t>Ю4</t>
  </si>
  <si>
    <t>251Ю400000</t>
  </si>
  <si>
    <t>2510000000</t>
  </si>
  <si>
    <t>2500000000</t>
  </si>
  <si>
    <t>24</t>
  </si>
  <si>
    <t>2441400000</t>
  </si>
  <si>
    <t>2441361600</t>
  </si>
  <si>
    <t>2441200590</t>
  </si>
  <si>
    <t>2441199990</t>
  </si>
  <si>
    <t>2440000000</t>
  </si>
  <si>
    <t>2341200000</t>
  </si>
  <si>
    <t>231И455550</t>
  </si>
  <si>
    <t>И4</t>
  </si>
  <si>
    <t>2300000000</t>
  </si>
  <si>
    <t>2241400590</t>
  </si>
  <si>
    <t>2241300000</t>
  </si>
  <si>
    <t>2241200000</t>
  </si>
  <si>
    <t>2241100000</t>
  </si>
  <si>
    <t>2240100000</t>
  </si>
  <si>
    <t>2240000000</t>
  </si>
  <si>
    <t>2141299990</t>
  </si>
  <si>
    <t>21</t>
  </si>
  <si>
    <t>2141100000</t>
  </si>
  <si>
    <t>2140000000</t>
  </si>
  <si>
    <t>21.0.00.00000;Муниципальная программа "Развитие экологической безопасности на территории города Мегиона"</t>
  </si>
  <si>
    <t>1842099990</t>
  </si>
  <si>
    <t>18</t>
  </si>
  <si>
    <t>1841999990</t>
  </si>
  <si>
    <t>19</t>
  </si>
  <si>
    <t>1841899990</t>
  </si>
  <si>
    <t>1841799990</t>
  </si>
  <si>
    <t>1841599990</t>
  </si>
  <si>
    <t>1841499990</t>
  </si>
  <si>
    <t>1841200000</t>
  </si>
  <si>
    <t>1841100000</t>
  </si>
  <si>
    <t>1840000000</t>
  </si>
  <si>
    <t>1741699990</t>
  </si>
  <si>
    <t>1741520040</t>
  </si>
  <si>
    <t>1741420040</t>
  </si>
  <si>
    <t>1741320040</t>
  </si>
  <si>
    <t>1741220050</t>
  </si>
  <si>
    <t>1741100000</t>
  </si>
  <si>
    <t>1740000000</t>
  </si>
  <si>
    <t>1641200000</t>
  </si>
  <si>
    <t>1641199990</t>
  </si>
  <si>
    <t>1640000000</t>
  </si>
  <si>
    <t>1541300000</t>
  </si>
  <si>
    <t>1541100000</t>
  </si>
  <si>
    <t>1540000000</t>
  </si>
  <si>
    <t>1441999990</t>
  </si>
  <si>
    <t>1441820020</t>
  </si>
  <si>
    <t>1441700000</t>
  </si>
  <si>
    <t>1441584340</t>
  </si>
  <si>
    <t>1441400000</t>
  </si>
  <si>
    <t>1441340705</t>
  </si>
  <si>
    <t>1441299990</t>
  </si>
  <si>
    <t>1441100000</t>
  </si>
  <si>
    <t>1440000000</t>
  </si>
  <si>
    <t>И3</t>
  </si>
  <si>
    <t>141И300000</t>
  </si>
  <si>
    <t>1400000000</t>
  </si>
  <si>
    <t>5</t>
  </si>
  <si>
    <t>1350200000</t>
  </si>
  <si>
    <t>1341500000</t>
  </si>
  <si>
    <t>1341499990</t>
  </si>
  <si>
    <t>1341361703</t>
  </si>
  <si>
    <t>1341299990</t>
  </si>
  <si>
    <t>1341100000</t>
  </si>
  <si>
    <t>1340000000</t>
  </si>
  <si>
    <t>1300000000</t>
  </si>
  <si>
    <t>1241399990</t>
  </si>
  <si>
    <t>1241200590</t>
  </si>
  <si>
    <t>1241199990</t>
  </si>
  <si>
    <t>1240000000</t>
  </si>
  <si>
    <t>1141200000</t>
  </si>
  <si>
    <t>1141100000</t>
  </si>
  <si>
    <t>1140000000</t>
  </si>
  <si>
    <t>11201L4970</t>
  </si>
  <si>
    <t>2</t>
  </si>
  <si>
    <t>И2</t>
  </si>
  <si>
    <t>111И200000</t>
  </si>
  <si>
    <t>1100000000</t>
  </si>
  <si>
    <t>1041299990</t>
  </si>
  <si>
    <t>10</t>
  </si>
  <si>
    <t>1041199990</t>
  </si>
  <si>
    <t>1040000000</t>
  </si>
  <si>
    <t>09</t>
  </si>
  <si>
    <t>0942000000</t>
  </si>
  <si>
    <t>0941800000</t>
  </si>
  <si>
    <t>0941600000</t>
  </si>
  <si>
    <t>0941561600</t>
  </si>
  <si>
    <t>0941400590</t>
  </si>
  <si>
    <t>0941399990</t>
  </si>
  <si>
    <t>0941299990</t>
  </si>
  <si>
    <t>0941199990</t>
  </si>
  <si>
    <t>0940000000</t>
  </si>
  <si>
    <t>0928DL7530</t>
  </si>
  <si>
    <t>L7530</t>
  </si>
  <si>
    <t>8D</t>
  </si>
  <si>
    <t>09.2.8D.L7530;Реализация мероприятий по закупке и монтажу оборудования для создания "умных" спортивных площадок</t>
  </si>
  <si>
    <t>09.2.8D.00000;Региональный проект "Бизнес - спринт (Я выбираю спорт)"</t>
  </si>
  <si>
    <t>09.2.00.00000;Региональные проекты, направленные на достижение показателей федеральных проектов, не входящих в состав национальных проектов</t>
  </si>
  <si>
    <t>0900000000</t>
  </si>
  <si>
    <t>08</t>
  </si>
  <si>
    <t>0841100000</t>
  </si>
  <si>
    <t>0741199990</t>
  </si>
  <si>
    <t>07</t>
  </si>
  <si>
    <t>0641800590</t>
  </si>
  <si>
    <t>06</t>
  </si>
  <si>
    <t>0641799990</t>
  </si>
  <si>
    <t>0641699990</t>
  </si>
  <si>
    <t>0641599990</t>
  </si>
  <si>
    <t>0641499990</t>
  </si>
  <si>
    <t>0641399990</t>
  </si>
  <si>
    <t>0641299990</t>
  </si>
  <si>
    <t>0641199990</t>
  </si>
  <si>
    <t>0640000000</t>
  </si>
  <si>
    <t>06202L4660</t>
  </si>
  <si>
    <t>0620100000</t>
  </si>
  <si>
    <t>06.2.01.00000;Региональный проект "Сохранение культурного и исторического наследия"</t>
  </si>
  <si>
    <t>0620000000</t>
  </si>
  <si>
    <t>061Я555970</t>
  </si>
  <si>
    <t>55970</t>
  </si>
  <si>
    <t>Я5</t>
  </si>
  <si>
    <t>06.1.Я5.55970;Модернизация региональных и муниципальных музеев</t>
  </si>
  <si>
    <t>061Я500000</t>
  </si>
  <si>
    <t>0600000000</t>
  </si>
  <si>
    <t>0541199990</t>
  </si>
  <si>
    <t>0540100000</t>
  </si>
  <si>
    <t>0540000000</t>
  </si>
  <si>
    <t>0441661600</t>
  </si>
  <si>
    <t>0441599990</t>
  </si>
  <si>
    <t>0441461600</t>
  </si>
  <si>
    <t>0441399990</t>
  </si>
  <si>
    <t>0441261600</t>
  </si>
  <si>
    <t>0441100000</t>
  </si>
  <si>
    <t>0440000000</t>
  </si>
  <si>
    <t>0341184382</t>
  </si>
  <si>
    <t>Э1</t>
  </si>
  <si>
    <t>031Э100000</t>
  </si>
  <si>
    <t>0300000000</t>
  </si>
  <si>
    <t>0241499990</t>
  </si>
  <si>
    <t>0241399990</t>
  </si>
  <si>
    <t>0241299990</t>
  </si>
  <si>
    <t>0241184120</t>
  </si>
  <si>
    <t>0240000000</t>
  </si>
  <si>
    <t>0141499990</t>
  </si>
  <si>
    <t>0141300590</t>
  </si>
  <si>
    <t>0141299990</t>
  </si>
  <si>
    <t>0141199990</t>
  </si>
  <si>
    <t>0140000000</t>
  </si>
  <si>
    <t>КЦСР</t>
  </si>
  <si>
    <t xml:space="preserve">    К В Р </t>
  </si>
  <si>
    <t xml:space="preserve">    К Ц С Р </t>
  </si>
  <si>
    <t xml:space="preserve">КЦСР </t>
  </si>
  <si>
    <t>Сумма на 2026 год</t>
  </si>
  <si>
    <t>Сумма на 2027 год</t>
  </si>
  <si>
    <t>Наименование муниципальной программы города Мегиона</t>
  </si>
  <si>
    <t>Решение Думы города Мегиона от 09.12.2024 №427 (утвержденный  бюджет)                                                 (тыс. рублей)</t>
  </si>
  <si>
    <t>Изменения сводной бюджетной росписи (+;-)                                                                   (тыс. рублей)</t>
  </si>
  <si>
    <t xml:space="preserve">Проект с учетом внесенных изменений                   (тыс. рублей)                                                    </t>
  </si>
  <si>
    <t>Примечание</t>
  </si>
  <si>
    <t>Муниципальная программа "Развитие систем гражданской защиты населения города Мегиона"</t>
  </si>
  <si>
    <t>ИТОГО</t>
  </si>
  <si>
    <t xml:space="preserve">  Информация об изменении показателей объема бюджетных ассигнований на реализацию муниципальных программ и непрограммных направлений деятельности </t>
  </si>
  <si>
    <t>Муниципальная программа  "Улучшение условий и охраны труда в  городе Мегионе"</t>
  </si>
  <si>
    <t>Комплексы процессных мероприятий</t>
  </si>
  <si>
    <t>Комплекс процессных мероприятий "Содержание каналов связи, обеспечение информационной безопасности"</t>
  </si>
  <si>
    <t>Комплекс процессных мероприятий "Совершенствование системы оповещения населения города"</t>
  </si>
  <si>
    <t>Комплекс процессных мероприятий "Обеспечение деятельности МКУ "УГЗН"</t>
  </si>
  <si>
    <t>Комплекс процессных мероприятий "Обеспечение выполнения полномочий и функций МКУ "УГЗН" в установленных сферах деятельности"</t>
  </si>
  <si>
    <t>Комплекс процессных мероприятий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</si>
  <si>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Комплекс процессных мероприятий "Снижение производственного травматизма"</t>
  </si>
  <si>
    <t>Комплекс процессных мероприятий " Улучшение условий труда в городе Мегионе"</t>
  </si>
  <si>
    <t>Муниципальная программа "Поддержка и развитие малого и среднего предпринимательства  на территории города Мегиона"</t>
  </si>
  <si>
    <t>Региональные проекты, направленные на достижение целей, показателей в решении задач национального проекта</t>
  </si>
  <si>
    <t>Региональный проект "Малое и среднее предпринимательство и поддержка индивидуальной предпринимательской инициативы"</t>
  </si>
  <si>
    <t>Комплекс процессных мероприятий "Поддержка отрасли животноводства"</t>
  </si>
  <si>
    <t>Муниципальная программа "Развитие гражданского общества на территории города Мегиона"</t>
  </si>
  <si>
    <t>Муниципальная программа  "Культурное пространство в городе Мегионе"</t>
  </si>
  <si>
    <t>Муниципальная программа "Развитие муниципальной службы в городе Мегионе"</t>
  </si>
  <si>
    <t>Муниципальная программа "Информационное обеспечение деятельности органов местного самоуправления города Мегиона"</t>
  </si>
  <si>
    <t>Муниципальная программа "Развитие физической культуры и спорта, укрепление общественного здоровья в городе Мегионе"</t>
  </si>
  <si>
    <t>Муниципальная программа "Управление муниципальным имуществом города Мегиона"</t>
  </si>
  <si>
    <t>Муниципальная программа "Развитие жилищной сферы на территории города Мегиона"</t>
  </si>
  <si>
    <t>Муниципальная программа "Развитие информационного общества на территории города Мегиона"</t>
  </si>
  <si>
    <t>Муниципальная программа "Развитие транспортной системы города Мегиона"</t>
  </si>
  <si>
    <t>Муниципальная программа "Развитие жилищно-коммунального комплекса и повышение энергетической эффективности в городе Мегионе"</t>
  </si>
  <si>
    <t>Муниципальная программа "Мероприятия в области градостроительной деятельности города Мегиона"</t>
  </si>
  <si>
    <t>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</si>
  <si>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</si>
  <si>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</si>
  <si>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Муниципальная программа "Развитие муниципального управления "</t>
  </si>
  <si>
    <t>Муниципальная программа "Формирование комфортной городской среды города Мегиона"</t>
  </si>
  <si>
    <t>Муниципальная программа "Молодежная политика города Мегиона"</t>
  </si>
  <si>
    <t>Муниципальная программа "Развитие образования"</t>
  </si>
  <si>
    <t>Непрограммные расходы органов местного самоуправления</t>
  </si>
  <si>
    <t>Непрограммное направление деятельности "Обеспечение деятельности органов местного самоуправления"</t>
  </si>
  <si>
    <t>Непрограммное направление деятельности "Формирование резервного фонда администрации города"</t>
  </si>
  <si>
    <t>Непрограммное направление деятельности "Реализация иных полномочий органов местного самоуправления"</t>
  </si>
  <si>
    <t>Непрограммное направление деятельности "Осуществление переданных государственных полномочий"</t>
  </si>
  <si>
    <t>Непрограммное направление деятельности "Реализация норм, установленных Бюджетным кодексом Российской Федерации"</t>
  </si>
  <si>
    <t>Комплекс процессных мероприятий "Формирование открытой и конкурентной системы поддержки социально ориентированных некоммерческих организаций"</t>
  </si>
  <si>
    <t>Комплекс процессных мероприятий "Обеспечение функционирования системы популяризации деятельности социально ориентированных некоммерческих организаций города Мегиона"</t>
  </si>
  <si>
    <t>Комплекс процессных мероприятий "Содействие развитию социальной рекламы деятельности СОНКО в средствах массовой информации, а также размещению наружной социальной рекламы"</t>
  </si>
  <si>
    <t>Комплекс процессных мероприятий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</si>
  <si>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Комплекс процессных мероприятий "Оказание поддержки гражданам, награжденным знаком отличия "Доброволец Мегиона"</t>
  </si>
  <si>
    <t>Муниципальная программа "Управление муниципальными финансами в городе Мегионе"</t>
  </si>
  <si>
    <t>Комплекс процессных мероприятий  "Обеспечение деятельности органов местного самоуправления"</t>
  </si>
  <si>
    <t>Комплекс процессных мероприятий "Управление муниципальным долгом"</t>
  </si>
  <si>
    <t>Комплекс процессных мероприятий "Поддержка деятельности социально ориентированных некоммерческих организаций в сфере развития благотворительности и добровольчества"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</si>
  <si>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</si>
  <si>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"Семейные ценности и инфраструктура культуры"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</si>
  <si>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</si>
  <si>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"Развитие искусства и творчества"</t>
  </si>
  <si>
    <t>Комплекс процессных мероприятий "Развитие библиотечного дела"</t>
  </si>
  <si>
    <t>Комплекс процессных мероприятий "Развитие музейного дела"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</si>
  <si>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</si>
  <si>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 "Обеспечение комплексной безопасности учреждений культуры и дополнительного образования в сфере культуры"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</si>
  <si>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</si>
  <si>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"Развитие профессионального искусства"</t>
  </si>
  <si>
    <t>Комплекс процессных мероприятий "Стимулирование культурного разнообразия в городском округе"</t>
  </si>
  <si>
    <t>Комплекс процессных мероприятий "Реализация единой государственной политики в сфере культуры"</t>
  </si>
  <si>
    <t>Комплекс процессных мероприятий "Повышение  уровня профессиональной компетенции муниципальных служащих"</t>
  </si>
  <si>
    <t>Комплекс процессных мероприятий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 города Мегиона"</t>
  </si>
  <si>
    <t>Комплекс процессных мероприятий  "Реализация Всероссийского физкультурно-спортивного комплекса "Готов к труду и обороне" (ГТО)</t>
  </si>
  <si>
    <t>Комплекс процессных мероприятий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</si>
  <si>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Комплекс процессных мероприятий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</si>
  <si>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Комплекс процессных мероприятий "Создание условий для удовлетворения потребности населения города в оказании услуг в сфере физической культуры и спорта"</t>
  </si>
  <si>
    <t>Комплекс процессных мероприятий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</si>
  <si>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Комплекс процессных мероприятий 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</si>
  <si>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Комплекс процессных мероприятий  "Реализация мероприятий по приобретению спортивного оборудования и инвентаря"</t>
  </si>
  <si>
    <t>Комплекс процессных мероприятий  "Развитие сети спортивных объектов шаговой доступности"</t>
  </si>
  <si>
    <t>Комплекс процессных мероприятий "Обеспечение выполнения полномочий и функций администрации города в сферах управления муниципальным имуществом и землепользования"</t>
  </si>
  <si>
    <t>Комплекс процессных мероприятий  "Капитальный ремонт, реконструкция и ремонт муниципального имущества"</t>
  </si>
  <si>
    <t>Региональный проект "Жилье"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</si>
  <si>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</si>
  <si>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Комплекс процессных мероприятий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</si>
  <si>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Комплекс процессных мероприятий "Улучшение жилищных условий отдельных категорий граждан"</t>
  </si>
  <si>
    <t>Комплекс процессных мероприятий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</si>
  <si>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Комплекс процессных мероприятий "Обеспечение деятельности муниципальных  учреждений"</t>
  </si>
  <si>
    <t>Комплекс процессных мероприятий "Защита информации органов местного самоуправления  города Мегиона"</t>
  </si>
  <si>
    <t>Комплексы процессных мероприятий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</si>
  <si>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Комплексы процессных мероприятий "Обеспечение доступности и повышение качества транспортных услуг автомобильным транспортом"</t>
  </si>
  <si>
    <t>Комплексы процессных мероприятий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</si>
  <si>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Комплексы процессных мероприятий " Обеспечение функционирования сети автомобильных дорог общего пользования города Мегиона"</t>
  </si>
  <si>
    <t>Региональный проект, направленный на достижение целей социально-экономического развития Ханты-Мансийского автономного округа-Югры</t>
  </si>
  <si>
    <t>Комплексы процессных мероприятий "Совершенствование условий движения и организации  дорожного движения на улично-дорожной сети города Мегиона"</t>
  </si>
  <si>
    <t>Региональный проект "Строительство (реконструкция) автомобильных дорог общего пользования местного значения"</t>
  </si>
  <si>
    <t>Региональный проект "Модернизация коммунальной инфраструктуры"</t>
  </si>
  <si>
    <t>Комплекс процессных мероприятий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</si>
  <si>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Комплекс процессных мероприятий "Обеспечение единого порядка содержания объектов внешнего благоустройства"</t>
  </si>
  <si>
    <t>Комплекс процессных мероприятий "Строительство кладбища"</t>
  </si>
  <si>
    <t>Комплекс процессных мероприятий " Реконструкция, расширение, модернизация, строительство и капитальный ремонт объектов коммунального комплекса"</t>
  </si>
  <si>
    <t>Комплекс процессных мероприятий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</si>
  <si>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Комплекс процессных мероприятий "Энергосбережение в бюджетной сфере"</t>
  </si>
  <si>
    <t>Комплекс процессных мероприятий "Капитальный ремонт, реконструкция и ремонт  муниципального жилого фонда"</t>
  </si>
  <si>
    <t>Комплекс процессных мероприятий "Мероприятия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строительства"</t>
  </si>
  <si>
    <t>Комплекс процессных мероприятий</t>
  </si>
  <si>
    <t>Комплекс процессных мероприятий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</si>
  <si>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Комплекс процессных мероприятий "Формирование доступности жилых помещений и общего имущества в многоквартирном доме, в котором расположены жилые помещения для инвалидов и других маломобильных групп населения"</t>
  </si>
  <si>
    <t>Комплекс процессных мероприятий "Обеспечение общественного порядка, в том числе с участием граждан"</t>
  </si>
  <si>
    <t>Комплекс процессных мероприятий "Мероприятия, направленные на профилактику правонарушений, в том числе профилактику правонарушений среди несовершеннолетних"</t>
  </si>
  <si>
    <t>Комплекс процессных мероприятий "Реализация профилактической антинаркотической направленности"</t>
  </si>
  <si>
    <t>Комплекс процессных мероприятий "Проведение информационной антинаркотической политики, просветительских мероприятий"</t>
  </si>
  <si>
    <t>Комплекс процессных мероприятий "Поддержка социально ориентированных некоммерческих организаций, осуществляющих свою деятельность в сфере профилактики наркомании"</t>
  </si>
  <si>
    <t>Комплекс процессных мероприятий "Правовое просвещение и информирование в сфере защиты прав потребителей"</t>
  </si>
  <si>
    <t>Комплекс процессных мероприятий "Содействие этнокультурному развитию народов, формированию общероссийского гражданского самосознания, патриотизма и солидарности"</t>
  </si>
  <si>
    <t>Комплекс процессных мероприятий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</si>
  <si>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Комплекс процессных мероприятий "Социальная и культурная адаптация иностранных граждан (мигрантов)"</t>
  </si>
  <si>
    <t>Комплекс процессных мероприятий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</si>
  <si>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Комплекс процессных мероприятий "Профилактика экстремизма, минимизация условий для проявлений экстремизма на территории города Мегиона"</t>
  </si>
  <si>
    <t>Комплекс процессных мероприятий  " Мероприятия по информационному противодействию идеологии терроризма"</t>
  </si>
  <si>
    <t>Комплекс процессных мероприятий  "Профилактика экстремизма в молодежной среде"</t>
  </si>
  <si>
    <t>Комплекс процессных мероприятий " Обеспечение выполнения требований антитеррористической защищенности объектов массового пребывания людей"</t>
  </si>
  <si>
    <t>Комплекс процессных мероприятий  "Снижение и ликвидация вредного воздействия отходов производства и потребления на окружающую среду  и здоровье населения"</t>
  </si>
  <si>
    <t>Комплекс процессных мероприятий "Обеспечение мер противопожарной безопасности в городских лесах"</t>
  </si>
  <si>
    <t>Комплекс процессных мероприятий "Осуществление переданных государственных полномочий"</t>
  </si>
  <si>
    <t>Комплекс процессных мероприятий "Исполнение иных функций и полномочий органов местного самоуправления"</t>
  </si>
  <si>
    <t>Комплекс процессных мероприятий "Обеспечение деятельности органов местного самоуправления, содержания и эксплуатации зданий и объектов"</t>
  </si>
  <si>
    <t>Комплекс процессных мероприятий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также реализация полномочий в сфере владения и пользования муниципальным имуществом"</t>
  </si>
  <si>
    <t>Комплекс процессных мероприятий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</si>
  <si>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Комплекс процессных мероприятий "Реализация и обеспечение деятельности муниципальных учреждений молодежной политики"</t>
  </si>
  <si>
    <t>Комплекс процессных мероприятий "Предоставление субсидии АНО "Молодежный центр города Мегиона" для реализации молодежной политики, материально-технического оснащения учреждений"</t>
  </si>
  <si>
    <t>Комплекс процессных мероприятий "Организация временного трудоустройства несовершеннолетних граждан"</t>
  </si>
  <si>
    <t>Региональные проекты, направленные на достижение целей, показателей и решение задач национальных проекта</t>
  </si>
  <si>
    <t>Региональный проект "Все лучшее детям"</t>
  </si>
  <si>
    <t>Региональный проект "Педагоги и наставники"</t>
  </si>
  <si>
    <t>Комплекс процессных мероприятий "Развитие системы дошкольного и общего образования"</t>
  </si>
  <si>
    <t>Комплекс процессных мероприятий "Предоставление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образования"</t>
  </si>
  <si>
    <t>Комплекс процессных мероприятий  "Предоставление субсидий в целях финансового обеспечения исполнения муниципального социального заказа на оказание муниципальных услуг в социальной сфере"</t>
  </si>
  <si>
    <t>Комплекс процессных мероприятий 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</t>
  </si>
  <si>
    <t>Комплекс процессных мероприятий  "Развитие и организационное обеспечение деятельности (оказание услуг) в муниципальных организаций"</t>
  </si>
  <si>
    <t>Комплекс процессных мероприятий  "Организация питания в муниципальных общеобразовательных организациях"</t>
  </si>
  <si>
    <t>Комплекс процессных мероприятий "Организация отдыха и оздоровления детей и подростков"</t>
  </si>
  <si>
    <t>Комплекс процессных мероприятий "Подготовка  образовательных организаций  к осенне-зимнему периоду, к новому учебному году"</t>
  </si>
  <si>
    <t>Комплекс процессных мероприятий "Капитальный ремонт муниципальных учреждений культуры, образования, спорта и иных социальных учреждений"</t>
  </si>
  <si>
    <t>Региональный проект "Формирование комфортной городской среды"</t>
  </si>
  <si>
    <t>Комплекс процессных мероприятий  "Повышение качества и комфорта территорий общего пользования"</t>
  </si>
  <si>
    <t>(-) 576,0 тыс. рублей - уменьшен объем бюджетных ассигнований для круглосуточной охраны на территориях памятников воинской славы г.Мегиона и п.Высокий (средства местного бюджета)</t>
  </si>
  <si>
    <t>(+) 105 154,9 тыс. рублей - увеличен объем бюджетных ассигнований за счет бюджетных ассигнований резервного фонда Правительства Ханты-Мансийского автономного округа – Югры в целях оплаты задолженности организаций коммунального комплекса за потребленные топливно-энергетические ресурсы (средства бюджета автономного округа)</t>
  </si>
  <si>
    <t>Комплекс процессных мероприятий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</si>
  <si>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 и нормативам расхода тепловой энергии, используемой на подогрев холодной воды, для предоставления коммунальной услуги по горячему водоснабжению"</t>
  </si>
  <si>
    <t>(+) 1 400,0 тыс. рублей - увеличен объем бюджетных ассигнований путем внутреннего перераспределения на приобретение уличного видеоэкрана (средства местного бюджета)</t>
  </si>
  <si>
    <t>(-) 55,3 тыс. рублей - уменьшен объем бюджетных ассигнований путем внутреннего перераспределения на исполнение исполнительных документов, оплату судебных расходов (средства местного бюджета);                                                                                                                                                                            (-) 148,0 тыс. рублей - уменьшен объем бюджетных ассигнований путем внутреннего перераспределения на оплату строительно-товароведческой судебной экспертизы (средства местного бюджета)</t>
  </si>
  <si>
    <t xml:space="preserve">(+) 300,0 -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     </t>
  </si>
  <si>
    <t>(+) 7 951,1 тыс. рублей - увеличен объем бюджетных ассигнований для обеспечения доли софинансирования мероприятия «Благоустройство территорий 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площадок» (средства местного бюджета)</t>
  </si>
  <si>
    <t xml:space="preserve">(+) 990,0 - тыс. рублей -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     </t>
  </si>
  <si>
    <t>(+) 183,9 - тыс. рублей - увеличен объем бюджетных ассигнований для проведения конкурсного отбора на предоставление грантов в форме субсидий из бюджета городского округа Мегион ХМАО – Югры социально ориентированным некоммерческим организациям по направлению развития благотворительности и добровольчества (средства местного бюджета)</t>
  </si>
  <si>
    <t>(-) 183,9 - тыс. рублей - уменьшен объем бюджетных ассигнований в целях проведения конкурсного отбора на предоставление грантов в форме субсидий из бюджета городского округа Мегион ХМАО – Югры социально ориентированным некоммерческим организациям по направлению развития благотворительности и добровольчества (средства местного бюджета)</t>
  </si>
  <si>
    <t>(+) 2 553,5 тыс. рублей - увеличен объем бюджетных ассигнований на организацию мероприятий при осуществлении деятельности по обращению с животными без владельцев (средства бюджета автономного округа)</t>
  </si>
  <si>
    <t>(-) 451,2 тыс. рублей - уменьшен объем бюджетных ассигнований путем внутреннего перераспределения на исполнение исполнительных документов, возмещение судебных расходов,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200,0 тыс. рублей - уменьшен объем бюджетных ассигнований путем внутреннего перераспределения на проведение оценки жилых помещений (средства местного бюджета)</t>
  </si>
  <si>
    <t>(-) 66,9 тыс. рублей - уменьшен объем бюджетных ассигнований путем внутреннего перераспределения на капитальный ремонт здания корпуса №1 МАОУ СОШ №4 (средства местного бюджета)</t>
  </si>
  <si>
    <t>Комплекс процессных мероприятий "Обеспечение комплексной безопасности образовательных организаций"</t>
  </si>
  <si>
    <t>(+) 6 121,3 тыс. рублей - увеличен объем бюджетных ассигнований для обеспечения доли софинансирования  расходных обязательств по финансовому обеспечению мероприятий по капитальному ремонту муниципальных учреждений культуры, образования, спорта и иных социальных учреждений за счет средств бюджета муниципального образования (средства местного бюджета)</t>
  </si>
  <si>
    <t xml:space="preserve">(-) 5 400,4 тыс. рублей - уменьшен объем бюджетных ассигнований путем внутреннего перераспределения на содержание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(-) 36,0 тыс. рублей - уменьшен объем бюджетных ассигнований путем внутреннего перераспределения на оказание услуг по проведению негосударственной экспертизы сметной документации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1 393,0 тыс. рублей - увеличен объем бюджетных ассигнований путем внутреннего перераспределения  на разработку комплексной схемы организации транспортного обслуживания населения общественным транспортом (средств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599,8 тыс. рублей - увеличен объем бюджетных ассигнований путем внутреннего перераспределения  на разработку проекта организации дорожного движения на автомобильные дороги общего пользования местного значения (средств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599,3 тыс. рублей - увеличен объем бюджетных ассигнований путем внутреннего перераспределения  на актуализацию комплексной схемы организации дорожного движения г.Мегион (средств местного бюджета)                                                                                                                                                </t>
  </si>
  <si>
    <t>(+) 576,0 тыс. рублей - увеличен объем бюджетных ассигнований путем внутреннего перераспределения на круглосуточную охрану памятников воинской славы г. Мегиона и пгт. Высокий (средства местного бюджета)</t>
  </si>
  <si>
    <t>(-) 100,0 тыс. рублей - уменьшен объем бюджетных ассигнований путем внутреннего перераспределения на реализацию мероприятий муниципальной программы (средства местного бюджета)</t>
  </si>
  <si>
    <t>(-) 414,0 тыс. рублей - уменьшен объем бюджетных ассигнований путем внутреннего перераспределения на реализацию мероприятий муниципальной программы 4 (средства местного бюджета)</t>
  </si>
  <si>
    <t>(-) 295,5 тыс. рублей - уменьшен объем бюджетных ассигнований путем внутреннего перераспределения на капитальный ремонт здания корпуса №1 МАОУ СОШ №4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(+) 6 062,7 тыс. рублей - увеличен объем бюджетных ассигнований путем внутреннего перераспределения на приобретение товаров для подготовки к празднованию 80-летия Победы в ВОВ (средства местного бюджета);                                                                                                                                                                           (-) 1 400,0 тыс. рублей - уменьшен объем бюджетных ассигнований путем внутреннего перераспределения на приобретение уличного видеоэкрана (средства местного бюджета);                                                                                                                                                                                                            (+) 600,0 тыс. рублей - увеличен объем бюджетных ассигнований путем внутреннего перераспределения на ремонт и содержание площадей и скверов (средства местного бюджета)</t>
  </si>
  <si>
    <t xml:space="preserve">(+) 1 404,3 тыс. рублей - увеличен объем бюджетных ассигнований путем внутреннего перераспределения на исполнение исполнительных документов,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360,9 тыс. рублей - увеличен объем бюджетных ассигнований путем внутреннего перераспределения на закупку оборудования для услуги "Виртуальная АТС" (средства местного бюджета) 
</t>
  </si>
  <si>
    <t xml:space="preserve">(+) 1 064,7 тыс. рублей - увеличен объем бюджетных ассигнований на обеспечение комплексной безопасности образовательных организаций (местный бюджет);                                                                                                                 (+) 6 570,4 тыс. рублей -  увеличен объем бюджетных ассигнований на проведение капитального ремонта плоской кровли здания детский сад "Улыбка" МАОУ "СОШ №4» (средства местного бюджета);                                    
(+) 5 165,56 тыс. рублей увеличен объем бюджетных ассигнований на устранение предписаний Управления Роспотребнадзора по ХМАО-Югре в части замены линолеума, оборудования санитарных узлов старших и подготовительных групп отдельными кабинками  МАДОУ ДС №10 "Золотая рыбка" (средства местного бюджета).
</t>
  </si>
  <si>
    <t>(+) 25 038,9 тыс. рублей - увеличен объем бюджетных ассигнований на содержание и текущий ремонт автомобильных дорог, проездов, элементов обустройства улично-дорожной сети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13 782,1 тыс. рублей - увеличен объем бюджетных ассигнований путем внутреннего перераспределения на содержание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(-) 5 021,5 тыс. рублей - уменьшен объем бюджетных ассигнований путем внутреннего перераспределения на приобретение товаров для подготовки к празднованию 80-летия Победы в ВОВ (средства местного бюджета);                                                                                                                                                                           (-) 800,0 тыс. рублей - уменьшен объем бюджетных ассигнований путем внутреннего перераспределения на оплату административного штрафа (средства местного бюджета)</t>
  </si>
  <si>
    <t xml:space="preserve">(-) 8 381,7 тыс. рублей - уменьшен объем бюджетных ассигнований путем внутреннего перераспределения на содержание автомобильных дорог (средства местного бюджета);                                                                                                                                                                                      (-) 1 393,0 тыс. рублей - уменьшен объем бюджетных ассигнований путем внутреннего перераспределения  на разработку комплексной схемы организации транспортного обслуживания населения общественным транспортом (средств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599,8 тыс. рублей - уменьшен объем бюджетных ассигнований путем внутреннего перераспределения  на разработку проекта организации дорожного движения на автомобильные дороги общего пользования местного значения (средств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599,3 тыс. рублей - уменьшен объем бюджетных ассигнований путем внутреннего перераспределения  на актуализацию комплексной схемы организации дорожного движения г.Мегион (средств местного бюджета);                                                                                                                                                                                                             (-) 1 041,2 тыс. рублей - уменьшен объем бюджетных ассигнований путем внутреннего перераспределения на приобретение товаров для подготовки к празднованию 80-летия Победы в ВОВ (средства местного бюджета);                                                                                                                                           (-) 604,4 тыс. рублей - уменьшен объем бюджетных ассигнований путем внутреннего перераспределения на исполнение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360,9 тыс. рублей - уменьшен объем бюджетных ассигнований путем внутреннего перераспределения на закупку оборудования для услуги "Виртуальная АТС" (средства местного бюджета) </t>
  </si>
  <si>
    <t>Комплекс процессных мероприятий "Совершенствование системы управления градостроительным развитием территории"</t>
  </si>
  <si>
    <t>(-) 600,0 тыс. рублей - уменьшен объем бюджетных ассигнований путем внутреннего перераспределения на ремонт и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(+) 10 412,7 тыс. рублей - увеличен объем бюджетных ассигнований на природоохранные мероприятия (ликвидация свалок) (средства местного бюджета)</t>
  </si>
  <si>
    <t>(-) 575,0 тыс. рублей - уменьшен объем бюджетных ассигнований путем внутреннего перераспределения на ремонт подвальных помещений по ул. Заречная, 14б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(+) 1 761,5 тыс. рублей - увеличен объем бюджетных ассигнований на благоустройство общественной территории "Скейт Парк" в части приобретения оборудования энергетического хозяйства (средства резервного фонда Правительства Тюменской области)</t>
  </si>
  <si>
    <t xml:space="preserve">(-) 0,1 тыс. рублей - уменьшен объем бюджетных ассигнований на капитальный ремонт и оснащение не 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 (средства бюджета автономного округа);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</si>
  <si>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1 800,0 -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                                                                            (+) 1 300,0 - тыс. рублей увеличен объем бюджетных ассигнований на приобретение товаров, работ, услуг за счет средств резервного фонда Правительства Тюменской области (средства резервного фонда Тюменской области);                                                                                                                                 (-) 152,2 тыс. рублей - уменьшен объем бюджетных ассигнований й путем внутреннего перераспределения  на реализацию мероприятий муниципальной программы (средства местного бюджет).</t>
  </si>
  <si>
    <t>Комплекс процессных мероприятий "Совершенствование государственного управления охраной труда в городе Мегионе"</t>
  </si>
  <si>
    <t>(+) 575,0 тыс. рублей - увеличен объем бюджетных ассигнований путем внутреннего перераспределения на ремонт подвальных помещений по ул. Заречная, 14б (средства местного бюджета)</t>
  </si>
  <si>
    <t xml:space="preserve">(+) 1 954,7 тыс. рублей - увеличен  объем бюджетных ассигнований на оказание услуг по круглосуточной физической охране спортивных объектов (средства местного бюджета)                                                                                                                                                                   </t>
  </si>
  <si>
    <t xml:space="preserve">(+) 270,0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(+) 506,5 тыс. рублей - увеличен объем бюджетных ассигнований путем внутреннего перераспределения на исполнение исполнительных документов, оплату судебных расходов, административных штрафов (средства местного бюджета);                                                                                                                                                                            (+) 148,0 тыс. рублей - увеличен объем бюджетных ассигнований путем внутреннего перераспределения на оплату строительно-товароведческой судебной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2 550,0 тыс. рублей - увеличен объем бюджетных ассигнований путем внутреннего перераспределения на выплату единовременной денежной выплаты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8 138,0 тыс. рублей - увеличен объем бюджетных ассигнований на проведение муниципальных выборов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(+) 846,4 тыс. рублей - увеличен объем бюджетных ассигнований на единовременную денежную выплату отдельным категориям граждан,  ко Дню Победы в Великой Отечественной войне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5 292,4 тыс. рублей - увеличен объем бюджетных ассигнований на возврат неизрасходованных средств по новой адресной программе по переселению граждан из аварийного жилищного фонда                           </t>
  </si>
  <si>
    <t>(+) 200,0 тыс. рублей - увеличен объем бюджетных ассигнований путем внутреннего перераспределения на проведение оценки жилых помещений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39 543,4 тыс. рублей - увеличен объем бюджетных ассигнований в целях обеспечения доли софинансирования при реализации мероприятий по обеспечению устойчивого сокращения непригодного для проживания жилищного фонда (средства местного бюджета)</t>
  </si>
  <si>
    <t>(+) 550,0 - тыс. рублей - увеличен объем бюджетных ассигнований на издание книги Т.В.Юргенсон «Малое собрание поэзии» МБУ "ЦБС"(расп. Правительства Тюменской области от 06.03.2025 №192-рп) (средства резервного фонда Тюменской области);                                                                                           (+) 227,9 тыс. рублей - увеличен объем бюджетных ассигнований, путем внутреннего перераспределения, в целях выполнения инженерно-технического обследования здания, а также в целях установки системы речевого оповещения в библиотеке семейного чтения МБУ «ЦБС» (средства местного бюджета);                                                                                  (+) 1973,6 тыс.рублей - увеличен объем бюджетных ассигнований на заключение договоров за закупку оборудования, монтаж и пусконаладочные работы системы оповещения о возникновении чрезвычайных ситуаций на объектах МАУ "Дворец искусств" (средства местного бюджета)</t>
  </si>
  <si>
    <t>Комплекс процессных мероприятий "Благоустройство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площадок"</t>
  </si>
  <si>
    <t xml:space="preserve">Комплекс процессных мероприятий "Проведение мероприятий по приведению в нормативное состояние антитеррористической защищенности объектов (территорий) образовательных организаций "    
</t>
  </si>
  <si>
    <t>(+) 6 460,0 тыс. рублей - увеличен объем бюджетных ассгнований на приобретение и монтаж быстровозводимомго веревочного парка МАУ "ЦГиПВ им.Е.И.Горбатова" (средства местного бюджета)</t>
  </si>
  <si>
    <t xml:space="preserve"> (+) 394,0  тыс. рублей -  увеличен объем бюджетных ассигнований на монтаж оборудования системы внешнего видеонаблюдения, спортивной площадки общегородского назначения, организованной на базе МАОУ №5 «Гимназия»  (средства местного бюджета);                                                                                        (+) 795,0 тыс. рублей - увеличен объем бюджетных ассигнований  на устранение предписаний Прокуратуры города по нарушению федерального законодательства о противодействии терроризму в деятельности МАДОУ ДС№10 "Золотая рыбка" (монтаж системы оповещения и управления эвакуацией людей) (средства местного бюджета).
</t>
  </si>
  <si>
    <t>(+) 3 940,5 тыс. рублей -  увеличен объем бюджетных ассигнований на софинансирование расходных обязательство по реализации инициативного проекта "Вкуснотория: новый взгляд на школьное пространство" (МАОУ №5 «Гимназия») (средства местного бюджета);                                                                              (+) 270,0 тыс. рублей - увеличен объем бюджетных ассигнований на софинансирование расходных обязательство по реализации инициативного проекта  "Врач со школьной скамьи" (МАОУ СОШ №4) (средства местного бюджета).</t>
  </si>
  <si>
    <t>Комплекс процессных мероприятий "Реализация инициативных проектов, отобранных по результатам конкурса"</t>
  </si>
  <si>
    <t>(-) 2 550,0 тыс. рублей - уменьшен объем бюджетных ассигнований путем внутреннего перераспределения на выплату единовременной денежной выплаты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 (средства местного бюджета);                                                                                                                    (-) 4 210,5 тыс.рублей - уменьшен объем бюджетных ассигнований путем внутреннего перераспределения на  софинансирование расходных обязательство по реализации инициативных проектов "Вкуснотория: новый взгляд на школьное пространство" (МАОУ №5 «Гимназия»), "Врач со школьной скамьи" (МАОУ СОШ №4) (средства местного бюджета).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</si>
  <si>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518,8 тыс. рублей - увеличен  объем бюджетных ассигнований на оплату расходов по очистке кровли, территории на спортивных объектах от снежных масс и вывоз  снега (средства местного бюджета);                                                  (-) 108,0 тыс. рублей - уменьшен объем бюджетных ассигнований, путем внутреннего перераспределения, на проведение строительной экспертизы в целях устранения образовавшихся дефектов в помещении индивидуального теплового пункта ФСК с ледовой ареной (трещины на стене) (средства местного бюджета)                                                                  (+) 6 930,2 тыс. рублей - увеличен  объем бюджетных ассигнований на оказание услуг по круглосуточной физической охране спортивных объектов (средства местного бюджета) ;                                                                                                                                                    (+) 6 600,0  тыс. рублей - увеличен  объем бюджетных ассигнований на   оплату расходов по прохождению углубленного медицинского обследования спортсменов на этапе начальной подготовки, учебно-тренировочном этапе и этапе совершенствования спортивного мастерства (средства местного бюджета);                                                                                   (+) 9 900,0 тыс. рублей - увеличен объем бюджетных ассигнований на материально-техническое оснащение МАУ ДО "СШ "Юность" (средства местного бюджета);                                                                                                         (+) 350,0 - увеличен объем бюджетных ассигнований на проведение Первенства города Мегиона по фигурному катанию на коньках, посвященному 80- ти летию Победы в Великой Отечественной войне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</t>
  </si>
  <si>
    <t>(+) 108,0 тыс. рублей - увеличен объем бюджетных ассигнований, путем внутреннего перераспределения, на проведение строительной экспертизы в целях устранения образовавшихся дефектов в помещении индивидуального теплового пункта ФСК с ледовой ареной (трещины на стене) (средства местного бюджета)</t>
  </si>
  <si>
    <t>(-) 227,9 тыс. рублей - уменьшен объем бюджетных ассигнований . путем внутреннего перераспределения, в целях выполнения инженерно-технического обследования здания, а также в целях установки системы речевого оповещения в библиотеке семейного чтения МБУ «ЦБС» (средства местного бюджета);                                                                                         (+) 20 000,0 тыс рублей - увеличен объем бюджетных ассигнований на достижение целевого показателя по оплате труда категорий работников, подпадающих под действие Указов Президента Российской Федерации от 2012 года (средства местного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</si>
</sst>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[Red]\-#,##0.00;0.00"/>
    <numFmt numFmtId="165" formatCode="000"/>
    <numFmt numFmtId="166" formatCode="0000000000"/>
    <numFmt numFmtId="167" formatCode="00.0.00.00000"/>
    <numFmt numFmtId="168" formatCode="#,##0.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3" fillId="0" borderId="0" xfId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NumberFormat="1" applyFont="1" applyFill="1" applyAlignment="1" applyProtection="1">
      <alignment wrapText="1"/>
      <protection hidden="1"/>
    </xf>
    <xf numFmtId="0" fontId="3" fillId="0" borderId="2" xfId="0" applyFont="1" applyBorder="1" applyProtection="1">
      <protection hidden="1"/>
    </xf>
    <xf numFmtId="0" fontId="3" fillId="0" borderId="7" xfId="0" applyFont="1" applyBorder="1" applyProtection="1">
      <protection hidden="1"/>
    </xf>
    <xf numFmtId="166" fontId="6" fillId="0" borderId="20" xfId="0" applyNumberFormat="1" applyFont="1" applyFill="1" applyBorder="1" applyAlignment="1" applyProtection="1">
      <alignment wrapText="1"/>
      <protection hidden="1"/>
    </xf>
    <xf numFmtId="0" fontId="6" fillId="0" borderId="15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10" xfId="0" applyNumberFormat="1" applyFont="1" applyFill="1" applyBorder="1" applyAlignment="1" applyProtection="1">
      <alignment wrapText="1"/>
      <protection hidden="1"/>
    </xf>
    <xf numFmtId="164" fontId="6" fillId="0" borderId="13" xfId="0" applyNumberFormat="1" applyFont="1" applyFill="1" applyBorder="1" applyAlignment="1" applyProtection="1">
      <alignment vertical="center"/>
      <protection hidden="1"/>
    </xf>
    <xf numFmtId="0" fontId="3" fillId="0" borderId="7" xfId="0" applyNumberFormat="1" applyFont="1" applyFill="1" applyBorder="1" applyAlignment="1" applyProtection="1">
      <protection hidden="1"/>
    </xf>
    <xf numFmtId="0" fontId="3" fillId="0" borderId="11" xfId="0" applyNumberFormat="1" applyFont="1" applyFill="1" applyBorder="1" applyAlignment="1" applyProtection="1">
      <protection hidden="1"/>
    </xf>
    <xf numFmtId="0" fontId="3" fillId="0" borderId="9" xfId="0" applyNumberFormat="1" applyFont="1" applyFill="1" applyBorder="1" applyAlignment="1" applyProtection="1">
      <protection hidden="1"/>
    </xf>
    <xf numFmtId="0" fontId="3" fillId="0" borderId="10" xfId="0" applyNumberFormat="1" applyFont="1" applyFill="1" applyBorder="1" applyAlignment="1" applyProtection="1">
      <protection hidden="1"/>
    </xf>
    <xf numFmtId="0" fontId="3" fillId="0" borderId="6" xfId="0" applyNumberFormat="1" applyFont="1" applyFill="1" applyBorder="1" applyAlignment="1" applyProtection="1">
      <protection hidden="1"/>
    </xf>
    <xf numFmtId="0" fontId="3" fillId="0" borderId="5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protection hidden="1"/>
    </xf>
    <xf numFmtId="0" fontId="5" fillId="0" borderId="5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1" xfId="0" applyFont="1" applyBorder="1" applyProtection="1">
      <protection hidden="1"/>
    </xf>
    <xf numFmtId="164" fontId="6" fillId="0" borderId="18" xfId="0" applyNumberFormat="1" applyFont="1" applyFill="1" applyBorder="1" applyAlignment="1" applyProtection="1">
      <alignment vertical="center"/>
      <protection hidden="1"/>
    </xf>
    <xf numFmtId="0" fontId="5" fillId="0" borderId="35" xfId="0" applyNumberFormat="1" applyFont="1" applyFill="1" applyBorder="1" applyAlignment="1" applyProtection="1">
      <protection hidden="1"/>
    </xf>
    <xf numFmtId="40" fontId="5" fillId="0" borderId="3" xfId="0" applyNumberFormat="1" applyFont="1" applyFill="1" applyBorder="1" applyAlignment="1" applyProtection="1">
      <alignment vertical="center"/>
      <protection hidden="1"/>
    </xf>
    <xf numFmtId="166" fontId="5" fillId="0" borderId="10" xfId="0" applyNumberFormat="1" applyFont="1" applyFill="1" applyBorder="1" applyAlignment="1" applyProtection="1">
      <alignment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6" fillId="0" borderId="13" xfId="0" applyFont="1" applyFill="1" applyBorder="1" applyAlignment="1">
      <alignment vertical="top" wrapText="1"/>
    </xf>
    <xf numFmtId="164" fontId="6" fillId="0" borderId="13" xfId="0" applyNumberFormat="1" applyFont="1" applyFill="1" applyBorder="1" applyAlignment="1" applyProtection="1">
      <alignment vertical="center" wrapText="1"/>
      <protection hidden="1"/>
    </xf>
    <xf numFmtId="164" fontId="6" fillId="0" borderId="13" xfId="0" applyNumberFormat="1" applyFont="1" applyFill="1" applyBorder="1" applyAlignment="1" applyProtection="1">
      <alignment horizontal="justify" vertical="center"/>
      <protection hidden="1"/>
    </xf>
    <xf numFmtId="168" fontId="3" fillId="0" borderId="0" xfId="0" applyNumberFormat="1" applyFont="1" applyFill="1"/>
    <xf numFmtId="168" fontId="3" fillId="0" borderId="0" xfId="0" applyNumberFormat="1" applyFont="1"/>
    <xf numFmtId="168" fontId="3" fillId="0" borderId="0" xfId="0" applyNumberFormat="1" applyFont="1" applyProtection="1">
      <protection hidden="1"/>
    </xf>
    <xf numFmtId="168" fontId="5" fillId="0" borderId="19" xfId="0" applyNumberFormat="1" applyFont="1" applyFill="1" applyBorder="1" applyAlignment="1" applyProtection="1">
      <alignment vertical="center"/>
      <protection hidden="1"/>
    </xf>
    <xf numFmtId="168" fontId="6" fillId="0" borderId="14" xfId="0" applyNumberFormat="1" applyFont="1" applyFill="1" applyBorder="1" applyAlignment="1" applyProtection="1">
      <alignment vertical="center"/>
      <protection hidden="1"/>
    </xf>
    <xf numFmtId="168" fontId="6" fillId="3" borderId="14" xfId="0" applyNumberFormat="1" applyFont="1" applyFill="1" applyBorder="1" applyAlignment="1" applyProtection="1">
      <alignment vertical="center"/>
      <protection hidden="1"/>
    </xf>
    <xf numFmtId="168" fontId="5" fillId="0" borderId="14" xfId="0" applyNumberFormat="1" applyFont="1" applyFill="1" applyBorder="1" applyAlignment="1" applyProtection="1">
      <alignment vertical="center"/>
      <protection hidden="1"/>
    </xf>
    <xf numFmtId="168" fontId="6" fillId="4" borderId="14" xfId="0" applyNumberFormat="1" applyFont="1" applyFill="1" applyBorder="1" applyAlignment="1" applyProtection="1">
      <alignment vertical="center"/>
      <protection hidden="1"/>
    </xf>
    <xf numFmtId="168" fontId="6" fillId="2" borderId="14" xfId="0" applyNumberFormat="1" applyFont="1" applyFill="1" applyBorder="1" applyAlignment="1" applyProtection="1">
      <alignment vertical="center"/>
      <protection hidden="1"/>
    </xf>
    <xf numFmtId="168" fontId="5" fillId="0" borderId="8" xfId="0" applyNumberFormat="1" applyFont="1" applyFill="1" applyBorder="1" applyAlignment="1" applyProtection="1">
      <alignment vertical="center"/>
      <protection hidden="1"/>
    </xf>
    <xf numFmtId="168" fontId="5" fillId="0" borderId="4" xfId="0" applyNumberFormat="1" applyFont="1" applyFill="1" applyBorder="1" applyAlignment="1" applyProtection="1">
      <protection hidden="1"/>
    </xf>
    <xf numFmtId="168" fontId="3" fillId="0" borderId="1" xfId="0" applyNumberFormat="1" applyFont="1" applyBorder="1" applyProtection="1">
      <protection hidden="1"/>
    </xf>
    <xf numFmtId="167" fontId="6" fillId="0" borderId="17" xfId="0" applyNumberFormat="1" applyFont="1" applyFill="1" applyBorder="1" applyAlignment="1" applyProtection="1">
      <alignment vertical="center" wrapText="1"/>
      <protection hidden="1"/>
    </xf>
    <xf numFmtId="167" fontId="6" fillId="0" borderId="16" xfId="0" applyNumberFormat="1" applyFont="1" applyFill="1" applyBorder="1" applyAlignment="1" applyProtection="1">
      <alignment vertical="center" wrapText="1"/>
      <protection hidden="1"/>
    </xf>
    <xf numFmtId="167" fontId="6" fillId="0" borderId="14" xfId="0" applyNumberFormat="1" applyFont="1" applyFill="1" applyBorder="1" applyAlignment="1" applyProtection="1">
      <alignment vertical="center" wrapText="1"/>
      <protection hidden="1"/>
    </xf>
    <xf numFmtId="167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3" xfId="0" applyNumberFormat="1" applyFont="1" applyFill="1" applyBorder="1" applyAlignment="1" applyProtection="1">
      <alignment horizontal="justify" vertical="center" wrapText="1"/>
      <protection hidden="1"/>
    </xf>
    <xf numFmtId="167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3" xfId="0" applyNumberFormat="1" applyFont="1" applyFill="1" applyBorder="1" applyAlignment="1" applyProtection="1">
      <alignment horizontal="justify" vertical="top" wrapText="1"/>
      <protection hidden="1"/>
    </xf>
    <xf numFmtId="167" fontId="6" fillId="0" borderId="15" xfId="0" applyNumberFormat="1" applyFont="1" applyFill="1" applyBorder="1" applyAlignment="1" applyProtection="1">
      <alignment vertical="center" wrapText="1"/>
      <protection hidden="1"/>
    </xf>
    <xf numFmtId="167" fontId="6" fillId="0" borderId="10" xfId="0" applyNumberFormat="1" applyFont="1" applyFill="1" applyBorder="1" applyAlignment="1" applyProtection="1">
      <alignment vertical="center" wrapText="1"/>
      <protection hidden="1"/>
    </xf>
    <xf numFmtId="164" fontId="6" fillId="0" borderId="13" xfId="0" applyNumberFormat="1" applyFont="1" applyFill="1" applyBorder="1" applyAlignment="1" applyProtection="1">
      <alignment vertical="top" wrapText="1"/>
      <protection hidden="1"/>
    </xf>
    <xf numFmtId="167" fontId="6" fillId="0" borderId="33" xfId="0" applyNumberFormat="1" applyFont="1" applyFill="1" applyBorder="1" applyAlignment="1" applyProtection="1">
      <alignment vertical="center" wrapText="1"/>
      <protection hidden="1"/>
    </xf>
    <xf numFmtId="0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left"/>
      <protection hidden="1"/>
    </xf>
    <xf numFmtId="0" fontId="7" fillId="0" borderId="33" xfId="1" applyNumberFormat="1" applyFont="1" applyFill="1" applyBorder="1" applyAlignment="1" applyProtection="1">
      <alignment horizontal="left"/>
      <protection hidden="1"/>
    </xf>
    <xf numFmtId="0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0" applyNumberFormat="1" applyFont="1" applyFill="1" applyBorder="1" applyAlignment="1" applyProtection="1">
      <alignment horizontal="center" vertical="top" wrapText="1"/>
      <protection hidden="1"/>
    </xf>
    <xf numFmtId="0" fontId="5" fillId="0" borderId="30" xfId="0" applyNumberFormat="1" applyFont="1" applyFill="1" applyBorder="1" applyAlignment="1" applyProtection="1">
      <alignment horizontal="center" vertical="top" wrapText="1"/>
      <protection hidden="1"/>
    </xf>
    <xf numFmtId="0" fontId="5" fillId="0" borderId="28" xfId="0" applyNumberFormat="1" applyFont="1" applyFill="1" applyBorder="1" applyAlignment="1" applyProtection="1">
      <alignment horizontal="center" vertical="top" wrapText="1"/>
      <protection hidden="1"/>
    </xf>
    <xf numFmtId="167" fontId="5" fillId="0" borderId="16" xfId="0" applyNumberFormat="1" applyFont="1" applyFill="1" applyBorder="1" applyAlignment="1" applyProtection="1">
      <alignment vertical="center" wrapText="1"/>
      <protection hidden="1"/>
    </xf>
    <xf numFmtId="167" fontId="6" fillId="0" borderId="15" xfId="0" applyNumberFormat="1" applyFont="1" applyFill="1" applyBorder="1" applyAlignment="1" applyProtection="1">
      <alignment vertical="center" wrapText="1"/>
      <protection hidden="1"/>
    </xf>
    <xf numFmtId="168" fontId="4" fillId="0" borderId="23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24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8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5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0" applyNumberFormat="1" applyFont="1" applyFill="1" applyBorder="1" applyAlignment="1" applyProtection="1">
      <alignment horizontal="center" vertical="top" wrapText="1"/>
      <protection hidden="1"/>
    </xf>
    <xf numFmtId="0" fontId="5" fillId="0" borderId="27" xfId="0" applyNumberFormat="1" applyFont="1" applyFill="1" applyBorder="1" applyAlignment="1" applyProtection="1">
      <alignment horizontal="center" vertical="top" wrapText="1"/>
      <protection hidden="1"/>
    </xf>
    <xf numFmtId="167" fontId="5" fillId="0" borderId="21" xfId="0" applyNumberFormat="1" applyFont="1" applyFill="1" applyBorder="1" applyAlignment="1" applyProtection="1">
      <alignment vertical="center" wrapText="1"/>
      <protection hidden="1"/>
    </xf>
    <xf numFmtId="167" fontId="6" fillId="0" borderId="15" xfId="0" applyNumberFormat="1" applyFont="1" applyFill="1" applyBorder="1" applyAlignment="1" applyProtection="1">
      <alignment horizontal="left" vertical="center" wrapText="1"/>
      <protection hidden="1"/>
    </xf>
    <xf numFmtId="165" fontId="6" fillId="0" borderId="15" xfId="0" applyNumberFormat="1" applyFont="1" applyFill="1" applyBorder="1" applyAlignment="1" applyProtection="1">
      <alignment vertical="center" wrapText="1"/>
      <protection hidden="1"/>
    </xf>
  </cellXfs>
  <cellStyles count="3">
    <cellStyle name="Обычный" xfId="0" builtinId="0"/>
    <cellStyle name="Обычный 2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showGridLines="0" tabSelected="1" topLeftCell="A46" zoomScale="110" zoomScaleNormal="110" workbookViewId="0">
      <selection activeCell="W53" sqref="W53"/>
    </sheetView>
  </sheetViews>
  <sheetFormatPr defaultColWidth="9.140625" defaultRowHeight="12.75" x14ac:dyDescent="0.2"/>
  <cols>
    <col min="1" max="1" width="0.7109375" style="2" customWidth="1"/>
    <col min="2" max="6" width="2.7109375" style="2" hidden="1" customWidth="1"/>
    <col min="7" max="7" width="74.42578125" style="2" customWidth="1"/>
    <col min="8" max="8" width="0" style="2" hidden="1" customWidth="1"/>
    <col min="9" max="9" width="7.5703125" style="3" customWidth="1"/>
    <col min="10" max="10" width="5.28515625" style="3" customWidth="1"/>
    <col min="11" max="11" width="7.42578125" style="3" customWidth="1"/>
    <col min="12" max="12" width="5.85546875" style="3" hidden="1" customWidth="1"/>
    <col min="13" max="13" width="12.42578125" style="35" customWidth="1"/>
    <col min="14" max="14" width="9.140625" style="35" hidden="1" customWidth="1"/>
    <col min="15" max="15" width="15.5703125" style="35" hidden="1" customWidth="1"/>
    <col min="16" max="16" width="14.5703125" style="35" customWidth="1"/>
    <col min="17" max="17" width="13.42578125" style="35" customWidth="1"/>
    <col min="18" max="18" width="50.42578125" style="2" customWidth="1"/>
    <col min="19" max="19" width="12.140625" style="2" customWidth="1"/>
    <col min="20" max="250" width="9.140625" style="2" customWidth="1"/>
    <col min="251" max="16384" width="9.140625" style="2"/>
  </cols>
  <sheetData>
    <row r="1" spans="1:19" x14ac:dyDescent="0.2">
      <c r="K1" s="1"/>
      <c r="L1" s="4"/>
      <c r="M1" s="34"/>
    </row>
    <row r="2" spans="1:19" x14ac:dyDescent="0.2">
      <c r="K2" s="1"/>
      <c r="L2" s="4"/>
      <c r="M2" s="34"/>
    </row>
    <row r="3" spans="1:19" ht="16.5" customHeight="1" x14ac:dyDescent="0.25">
      <c r="A3" s="5"/>
      <c r="B3" s="5"/>
      <c r="C3" s="5"/>
      <c r="D3" s="5"/>
      <c r="E3" s="5"/>
      <c r="F3" s="5"/>
      <c r="G3" s="59" t="s">
        <v>206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"/>
    </row>
    <row r="4" spans="1:19" ht="9.75" customHeight="1" thickBot="1" x14ac:dyDescent="0.25">
      <c r="A4" s="5"/>
      <c r="B4" s="5"/>
      <c r="C4" s="5"/>
      <c r="D4" s="5"/>
      <c r="E4" s="5"/>
      <c r="F4" s="5"/>
      <c r="G4" s="7"/>
      <c r="H4" s="5"/>
      <c r="I4" s="6"/>
      <c r="J4" s="6"/>
      <c r="K4" s="6"/>
      <c r="L4" s="6"/>
      <c r="M4" s="36"/>
      <c r="N4" s="36"/>
      <c r="O4" s="36"/>
      <c r="P4" s="36"/>
      <c r="Q4" s="36"/>
      <c r="R4" s="5"/>
      <c r="S4" s="5"/>
    </row>
    <row r="5" spans="1:19" ht="37.5" customHeight="1" thickBot="1" x14ac:dyDescent="0.25">
      <c r="A5" s="6"/>
      <c r="B5" s="89" t="s">
        <v>195</v>
      </c>
      <c r="C5" s="66" t="s">
        <v>195</v>
      </c>
      <c r="D5" s="68" t="s">
        <v>195</v>
      </c>
      <c r="E5" s="90" t="s">
        <v>195</v>
      </c>
      <c r="F5" s="90" t="s">
        <v>194</v>
      </c>
      <c r="G5" s="62" t="s">
        <v>199</v>
      </c>
      <c r="H5" s="65" t="s">
        <v>193</v>
      </c>
      <c r="I5" s="77" t="s">
        <v>196</v>
      </c>
      <c r="J5" s="78"/>
      <c r="K5" s="78"/>
      <c r="L5" s="79"/>
      <c r="M5" s="71" t="s">
        <v>200</v>
      </c>
      <c r="N5" s="86" t="s">
        <v>197</v>
      </c>
      <c r="O5" s="86" t="s">
        <v>198</v>
      </c>
      <c r="P5" s="71" t="s">
        <v>201</v>
      </c>
      <c r="Q5" s="74" t="s">
        <v>202</v>
      </c>
      <c r="R5" s="57" t="s">
        <v>203</v>
      </c>
      <c r="S5" s="8"/>
    </row>
    <row r="6" spans="1:19" ht="25.5" customHeight="1" thickBot="1" x14ac:dyDescent="0.25">
      <c r="A6" s="6"/>
      <c r="B6" s="89"/>
      <c r="C6" s="67"/>
      <c r="D6" s="68"/>
      <c r="E6" s="90"/>
      <c r="F6" s="90"/>
      <c r="G6" s="63"/>
      <c r="H6" s="65"/>
      <c r="I6" s="80"/>
      <c r="J6" s="81"/>
      <c r="K6" s="81"/>
      <c r="L6" s="82"/>
      <c r="M6" s="72"/>
      <c r="N6" s="87"/>
      <c r="O6" s="87"/>
      <c r="P6" s="72"/>
      <c r="Q6" s="75"/>
      <c r="R6" s="58"/>
      <c r="S6" s="8"/>
    </row>
    <row r="7" spans="1:19" ht="22.5" customHeight="1" thickBot="1" x14ac:dyDescent="0.25">
      <c r="A7" s="6"/>
      <c r="B7" s="89"/>
      <c r="C7" s="67"/>
      <c r="D7" s="68"/>
      <c r="E7" s="90"/>
      <c r="F7" s="90"/>
      <c r="G7" s="64"/>
      <c r="H7" s="65"/>
      <c r="I7" s="83"/>
      <c r="J7" s="84"/>
      <c r="K7" s="84"/>
      <c r="L7" s="85"/>
      <c r="M7" s="73"/>
      <c r="N7" s="88"/>
      <c r="O7" s="88"/>
      <c r="P7" s="73"/>
      <c r="Q7" s="76"/>
      <c r="R7" s="58"/>
      <c r="S7" s="8"/>
    </row>
    <row r="8" spans="1:19" ht="23.25" customHeight="1" x14ac:dyDescent="0.2">
      <c r="A8" s="9"/>
      <c r="B8" s="91" t="s">
        <v>204</v>
      </c>
      <c r="C8" s="91"/>
      <c r="D8" s="91"/>
      <c r="E8" s="91"/>
      <c r="F8" s="91"/>
      <c r="G8" s="91"/>
      <c r="H8" s="10" t="s">
        <v>192</v>
      </c>
      <c r="I8" s="29" t="s">
        <v>11</v>
      </c>
      <c r="J8" s="29" t="s">
        <v>4</v>
      </c>
      <c r="K8" s="29" t="s">
        <v>4</v>
      </c>
      <c r="L8" s="29" t="s">
        <v>4</v>
      </c>
      <c r="M8" s="37">
        <f>M9</f>
        <v>56527.799999999996</v>
      </c>
      <c r="N8" s="37">
        <f>N9</f>
        <v>55435.799999999996</v>
      </c>
      <c r="O8" s="37">
        <f>O9</f>
        <v>53121.2</v>
      </c>
      <c r="P8" s="37">
        <f>P9</f>
        <v>0</v>
      </c>
      <c r="Q8" s="37">
        <f>Q9</f>
        <v>56527.799999999996</v>
      </c>
      <c r="R8" s="25"/>
      <c r="S8" s="8"/>
    </row>
    <row r="9" spans="1:19" ht="12.75" customHeight="1" x14ac:dyDescent="0.2">
      <c r="A9" s="9"/>
      <c r="B9" s="46"/>
      <c r="C9" s="70" t="s">
        <v>208</v>
      </c>
      <c r="D9" s="70"/>
      <c r="E9" s="70"/>
      <c r="F9" s="70"/>
      <c r="G9" s="70"/>
      <c r="H9" s="12" t="s">
        <v>192</v>
      </c>
      <c r="I9" s="11" t="s">
        <v>11</v>
      </c>
      <c r="J9" s="11" t="s">
        <v>15</v>
      </c>
      <c r="K9" s="11" t="s">
        <v>4</v>
      </c>
      <c r="L9" s="11" t="s">
        <v>4</v>
      </c>
      <c r="M9" s="38">
        <f>M10+M11+M12+M13</f>
        <v>56527.799999999996</v>
      </c>
      <c r="N9" s="38">
        <f>N10+N11+N12+N13</f>
        <v>55435.799999999996</v>
      </c>
      <c r="O9" s="38">
        <f>O10+O11+O12+O13</f>
        <v>53121.2</v>
      </c>
      <c r="P9" s="38">
        <f>P10+P11+P12+P13</f>
        <v>0</v>
      </c>
      <c r="Q9" s="38">
        <f>Q10+Q11+Q12+Q13</f>
        <v>56527.799999999996</v>
      </c>
      <c r="R9" s="13"/>
      <c r="S9" s="8"/>
    </row>
    <row r="10" spans="1:19" ht="27" customHeight="1" x14ac:dyDescent="0.2">
      <c r="A10" s="9"/>
      <c r="B10" s="47"/>
      <c r="C10" s="48"/>
      <c r="D10" s="70" t="s">
        <v>209</v>
      </c>
      <c r="E10" s="70"/>
      <c r="F10" s="70"/>
      <c r="G10" s="70"/>
      <c r="H10" s="12" t="s">
        <v>191</v>
      </c>
      <c r="I10" s="11" t="s">
        <v>11</v>
      </c>
      <c r="J10" s="11" t="s">
        <v>15</v>
      </c>
      <c r="K10" s="11" t="s">
        <v>35</v>
      </c>
      <c r="L10" s="11" t="s">
        <v>4</v>
      </c>
      <c r="M10" s="38">
        <v>2097.1</v>
      </c>
      <c r="N10" s="39">
        <v>2097.1</v>
      </c>
      <c r="O10" s="39">
        <v>2097.1</v>
      </c>
      <c r="P10" s="38"/>
      <c r="Q10" s="38">
        <f>M10+P10</f>
        <v>2097.1</v>
      </c>
      <c r="R10" s="13"/>
      <c r="S10" s="8"/>
    </row>
    <row r="11" spans="1:19" ht="30" customHeight="1" x14ac:dyDescent="0.2">
      <c r="A11" s="9"/>
      <c r="B11" s="47"/>
      <c r="C11" s="48"/>
      <c r="D11" s="70" t="s">
        <v>210</v>
      </c>
      <c r="E11" s="70"/>
      <c r="F11" s="70"/>
      <c r="G11" s="70"/>
      <c r="H11" s="12" t="s">
        <v>190</v>
      </c>
      <c r="I11" s="11" t="s">
        <v>11</v>
      </c>
      <c r="J11" s="11" t="s">
        <v>15</v>
      </c>
      <c r="K11" s="11" t="s">
        <v>34</v>
      </c>
      <c r="L11" s="11" t="s">
        <v>4</v>
      </c>
      <c r="M11" s="38">
        <v>1228</v>
      </c>
      <c r="N11" s="39">
        <v>1228</v>
      </c>
      <c r="O11" s="39">
        <v>1228</v>
      </c>
      <c r="P11" s="38"/>
      <c r="Q11" s="38">
        <f>M11+P11</f>
        <v>1228</v>
      </c>
      <c r="R11" s="13"/>
      <c r="S11" s="8"/>
    </row>
    <row r="12" spans="1:19" ht="12.75" customHeight="1" x14ac:dyDescent="0.2">
      <c r="A12" s="9"/>
      <c r="B12" s="47"/>
      <c r="C12" s="48"/>
      <c r="D12" s="70" t="s">
        <v>211</v>
      </c>
      <c r="E12" s="70"/>
      <c r="F12" s="70"/>
      <c r="G12" s="70"/>
      <c r="H12" s="12" t="s">
        <v>189</v>
      </c>
      <c r="I12" s="11" t="s">
        <v>11</v>
      </c>
      <c r="J12" s="11" t="s">
        <v>15</v>
      </c>
      <c r="K12" s="11" t="s">
        <v>32</v>
      </c>
      <c r="L12" s="11" t="s">
        <v>4</v>
      </c>
      <c r="M12" s="38">
        <v>52567.7</v>
      </c>
      <c r="N12" s="39">
        <v>51567.7</v>
      </c>
      <c r="O12" s="39">
        <v>49253.1</v>
      </c>
      <c r="P12" s="38"/>
      <c r="Q12" s="38">
        <f>M12+P12</f>
        <v>52567.7</v>
      </c>
      <c r="R12" s="13"/>
      <c r="S12" s="8"/>
    </row>
    <row r="13" spans="1:19" ht="26.25" customHeight="1" x14ac:dyDescent="0.2">
      <c r="A13" s="9"/>
      <c r="B13" s="47"/>
      <c r="C13" s="48"/>
      <c r="D13" s="70" t="s">
        <v>212</v>
      </c>
      <c r="E13" s="70"/>
      <c r="F13" s="70"/>
      <c r="G13" s="70"/>
      <c r="H13" s="12" t="s">
        <v>188</v>
      </c>
      <c r="I13" s="11" t="s">
        <v>11</v>
      </c>
      <c r="J13" s="11" t="s">
        <v>15</v>
      </c>
      <c r="K13" s="11" t="s">
        <v>30</v>
      </c>
      <c r="L13" s="11" t="s">
        <v>4</v>
      </c>
      <c r="M13" s="38">
        <v>635</v>
      </c>
      <c r="N13" s="39">
        <v>543</v>
      </c>
      <c r="O13" s="39">
        <v>543</v>
      </c>
      <c r="P13" s="38"/>
      <c r="Q13" s="38">
        <f>M13+P13</f>
        <v>635</v>
      </c>
      <c r="R13" s="13"/>
      <c r="S13" s="8"/>
    </row>
    <row r="14" spans="1:19" ht="18.75" customHeight="1" x14ac:dyDescent="0.2">
      <c r="A14" s="9"/>
      <c r="B14" s="69" t="s">
        <v>207</v>
      </c>
      <c r="C14" s="69"/>
      <c r="D14" s="69"/>
      <c r="E14" s="69"/>
      <c r="F14" s="69"/>
      <c r="G14" s="69"/>
      <c r="H14" s="12" t="s">
        <v>187</v>
      </c>
      <c r="I14" s="29" t="s">
        <v>10</v>
      </c>
      <c r="J14" s="29" t="s">
        <v>4</v>
      </c>
      <c r="K14" s="29" t="s">
        <v>4</v>
      </c>
      <c r="L14" s="29" t="s">
        <v>4</v>
      </c>
      <c r="M14" s="40">
        <f>M15</f>
        <v>2693.2</v>
      </c>
      <c r="N14" s="40">
        <f>N15</f>
        <v>2305.6999999999998</v>
      </c>
      <c r="O14" s="40">
        <f>O15</f>
        <v>2305.6999999999998</v>
      </c>
      <c r="P14" s="40">
        <f>P15</f>
        <v>0</v>
      </c>
      <c r="Q14" s="40">
        <f>Q15</f>
        <v>2693.2</v>
      </c>
      <c r="R14" s="13"/>
      <c r="S14" s="8"/>
    </row>
    <row r="15" spans="1:19" ht="18" customHeight="1" x14ac:dyDescent="0.2">
      <c r="A15" s="9"/>
      <c r="B15" s="46"/>
      <c r="C15" s="70" t="s">
        <v>208</v>
      </c>
      <c r="D15" s="70"/>
      <c r="E15" s="70"/>
      <c r="F15" s="70"/>
      <c r="G15" s="70"/>
      <c r="H15" s="12" t="s">
        <v>187</v>
      </c>
      <c r="I15" s="11" t="s">
        <v>10</v>
      </c>
      <c r="J15" s="11" t="s">
        <v>15</v>
      </c>
      <c r="K15" s="11" t="s">
        <v>4</v>
      </c>
      <c r="L15" s="11" t="s">
        <v>4</v>
      </c>
      <c r="M15" s="38">
        <f>M16+M17+M18+M19</f>
        <v>2693.2</v>
      </c>
      <c r="N15" s="38">
        <f>N16+N17+N18+N19</f>
        <v>2305.6999999999998</v>
      </c>
      <c r="O15" s="38">
        <f>O16+O17+O18+O19</f>
        <v>2305.6999999999998</v>
      </c>
      <c r="P15" s="38">
        <f>P16+P17+P18+P19</f>
        <v>0</v>
      </c>
      <c r="Q15" s="38">
        <f>Q16+Q17+Q18+Q19</f>
        <v>2693.2</v>
      </c>
      <c r="R15" s="13"/>
      <c r="S15" s="8"/>
    </row>
    <row r="16" spans="1:19" ht="26.25" customHeight="1" x14ac:dyDescent="0.2">
      <c r="A16" s="9"/>
      <c r="B16" s="47"/>
      <c r="C16" s="48"/>
      <c r="D16" s="70" t="s">
        <v>371</v>
      </c>
      <c r="E16" s="70"/>
      <c r="F16" s="70"/>
      <c r="G16" s="70"/>
      <c r="H16" s="12" t="s">
        <v>186</v>
      </c>
      <c r="I16" s="11" t="s">
        <v>10</v>
      </c>
      <c r="J16" s="11" t="s">
        <v>15</v>
      </c>
      <c r="K16" s="11" t="s">
        <v>35</v>
      </c>
      <c r="L16" s="11" t="s">
        <v>4</v>
      </c>
      <c r="M16" s="38">
        <v>2236.6999999999998</v>
      </c>
      <c r="N16" s="39">
        <v>2305.1999999999998</v>
      </c>
      <c r="O16" s="39">
        <v>2305.1999999999998</v>
      </c>
      <c r="P16" s="38"/>
      <c r="Q16" s="38">
        <f>M16+P16</f>
        <v>2236.6999999999998</v>
      </c>
      <c r="R16" s="13"/>
      <c r="S16" s="8"/>
    </row>
    <row r="17" spans="1:19" ht="39.75" customHeight="1" x14ac:dyDescent="0.2">
      <c r="A17" s="9"/>
      <c r="B17" s="47"/>
      <c r="C17" s="48"/>
      <c r="D17" s="70" t="s">
        <v>213</v>
      </c>
      <c r="E17" s="70"/>
      <c r="F17" s="70"/>
      <c r="G17" s="70"/>
      <c r="H17" s="12" t="s">
        <v>185</v>
      </c>
      <c r="I17" s="11" t="s">
        <v>10</v>
      </c>
      <c r="J17" s="11" t="s">
        <v>15</v>
      </c>
      <c r="K17" s="11" t="s">
        <v>34</v>
      </c>
      <c r="L17" s="11" t="s">
        <v>4</v>
      </c>
      <c r="M17" s="38">
        <v>0.5</v>
      </c>
      <c r="N17" s="39">
        <v>0.5</v>
      </c>
      <c r="O17" s="39">
        <v>0.5</v>
      </c>
      <c r="P17" s="38"/>
      <c r="Q17" s="38">
        <f t="shared" ref="Q17:Q79" si="0">M17+P17</f>
        <v>0.5</v>
      </c>
      <c r="R17" s="13"/>
      <c r="S17" s="8"/>
    </row>
    <row r="18" spans="1:19" ht="12.75" customHeight="1" x14ac:dyDescent="0.2">
      <c r="A18" s="9"/>
      <c r="B18" s="47"/>
      <c r="C18" s="48"/>
      <c r="D18" s="70" t="s">
        <v>214</v>
      </c>
      <c r="E18" s="70"/>
      <c r="F18" s="70"/>
      <c r="G18" s="70"/>
      <c r="H18" s="12" t="s">
        <v>184</v>
      </c>
      <c r="I18" s="11" t="s">
        <v>10</v>
      </c>
      <c r="J18" s="11" t="s">
        <v>15</v>
      </c>
      <c r="K18" s="11" t="s">
        <v>32</v>
      </c>
      <c r="L18" s="11" t="s">
        <v>4</v>
      </c>
      <c r="M18" s="38">
        <v>452</v>
      </c>
      <c r="N18" s="39">
        <v>0</v>
      </c>
      <c r="O18" s="39">
        <v>0</v>
      </c>
      <c r="P18" s="38"/>
      <c r="Q18" s="38">
        <f t="shared" si="0"/>
        <v>452</v>
      </c>
      <c r="R18" s="13"/>
      <c r="S18" s="8"/>
    </row>
    <row r="19" spans="1:19" ht="12.75" customHeight="1" x14ac:dyDescent="0.2">
      <c r="A19" s="9"/>
      <c r="B19" s="47"/>
      <c r="C19" s="48"/>
      <c r="D19" s="70" t="s">
        <v>215</v>
      </c>
      <c r="E19" s="70"/>
      <c r="F19" s="70"/>
      <c r="G19" s="70"/>
      <c r="H19" s="12" t="s">
        <v>183</v>
      </c>
      <c r="I19" s="11" t="s">
        <v>10</v>
      </c>
      <c r="J19" s="11" t="s">
        <v>15</v>
      </c>
      <c r="K19" s="11" t="s">
        <v>30</v>
      </c>
      <c r="L19" s="11" t="s">
        <v>4</v>
      </c>
      <c r="M19" s="38">
        <v>4</v>
      </c>
      <c r="N19" s="39">
        <v>0</v>
      </c>
      <c r="O19" s="39">
        <v>0</v>
      </c>
      <c r="P19" s="38"/>
      <c r="Q19" s="38">
        <f t="shared" si="0"/>
        <v>4</v>
      </c>
      <c r="R19" s="13"/>
      <c r="S19" s="8"/>
    </row>
    <row r="20" spans="1:19" ht="30" customHeight="1" x14ac:dyDescent="0.2">
      <c r="A20" s="9"/>
      <c r="B20" s="69" t="s">
        <v>216</v>
      </c>
      <c r="C20" s="69"/>
      <c r="D20" s="69"/>
      <c r="E20" s="69"/>
      <c r="F20" s="69"/>
      <c r="G20" s="69"/>
      <c r="H20" s="12" t="s">
        <v>182</v>
      </c>
      <c r="I20" s="29" t="s">
        <v>8</v>
      </c>
      <c r="J20" s="29" t="s">
        <v>4</v>
      </c>
      <c r="K20" s="29" t="s">
        <v>4</v>
      </c>
      <c r="L20" s="29" t="s">
        <v>4</v>
      </c>
      <c r="M20" s="40">
        <f>M21+M23</f>
        <v>16547.7</v>
      </c>
      <c r="N20" s="40">
        <f>N21+N23</f>
        <v>16547.7</v>
      </c>
      <c r="O20" s="40">
        <f>O21+O23</f>
        <v>16547.7</v>
      </c>
      <c r="P20" s="40">
        <f>P21+P23</f>
        <v>0</v>
      </c>
      <c r="Q20" s="40">
        <f>Q21+Q23</f>
        <v>16547.7</v>
      </c>
      <c r="R20" s="30"/>
      <c r="S20" s="8"/>
    </row>
    <row r="21" spans="1:19" ht="29.25" customHeight="1" x14ac:dyDescent="0.2">
      <c r="A21" s="9"/>
      <c r="B21" s="46"/>
      <c r="C21" s="70" t="s">
        <v>217</v>
      </c>
      <c r="D21" s="70"/>
      <c r="E21" s="70"/>
      <c r="F21" s="70"/>
      <c r="G21" s="70"/>
      <c r="H21" s="12" t="s">
        <v>181</v>
      </c>
      <c r="I21" s="11" t="s">
        <v>8</v>
      </c>
      <c r="J21" s="11" t="s">
        <v>40</v>
      </c>
      <c r="K21" s="11" t="s">
        <v>4</v>
      </c>
      <c r="L21" s="11" t="s">
        <v>4</v>
      </c>
      <c r="M21" s="38">
        <f>M22</f>
        <v>4536.7</v>
      </c>
      <c r="N21" s="38">
        <f>N22</f>
        <v>4536.7</v>
      </c>
      <c r="O21" s="38">
        <f>O22</f>
        <v>4536.7</v>
      </c>
      <c r="P21" s="38">
        <f>P22</f>
        <v>0</v>
      </c>
      <c r="Q21" s="38">
        <f>Q22</f>
        <v>4536.7</v>
      </c>
      <c r="R21" s="13"/>
      <c r="S21" s="8"/>
    </row>
    <row r="22" spans="1:19" ht="31.5" customHeight="1" x14ac:dyDescent="0.2">
      <c r="A22" s="9"/>
      <c r="B22" s="47"/>
      <c r="C22" s="48"/>
      <c r="D22" s="70" t="s">
        <v>218</v>
      </c>
      <c r="E22" s="70"/>
      <c r="F22" s="70"/>
      <c r="G22" s="70"/>
      <c r="H22" s="12" t="s">
        <v>181</v>
      </c>
      <c r="I22" s="11" t="s">
        <v>8</v>
      </c>
      <c r="J22" s="11" t="s">
        <v>40</v>
      </c>
      <c r="K22" s="11" t="s">
        <v>180</v>
      </c>
      <c r="L22" s="11" t="s">
        <v>4</v>
      </c>
      <c r="M22" s="38">
        <v>4536.7</v>
      </c>
      <c r="N22" s="39">
        <v>4536.7</v>
      </c>
      <c r="O22" s="39">
        <v>4536.7</v>
      </c>
      <c r="P22" s="38"/>
      <c r="Q22" s="38">
        <f t="shared" si="0"/>
        <v>4536.7</v>
      </c>
      <c r="R22" s="13"/>
      <c r="S22" s="8"/>
    </row>
    <row r="23" spans="1:19" ht="12.75" customHeight="1" x14ac:dyDescent="0.2">
      <c r="A23" s="9"/>
      <c r="B23" s="46"/>
      <c r="C23" s="70" t="s">
        <v>208</v>
      </c>
      <c r="D23" s="70"/>
      <c r="E23" s="70"/>
      <c r="F23" s="70"/>
      <c r="G23" s="70"/>
      <c r="H23" s="12" t="s">
        <v>179</v>
      </c>
      <c r="I23" s="11" t="s">
        <v>8</v>
      </c>
      <c r="J23" s="11" t="s">
        <v>15</v>
      </c>
      <c r="K23" s="11" t="s">
        <v>4</v>
      </c>
      <c r="L23" s="11" t="s">
        <v>4</v>
      </c>
      <c r="M23" s="38">
        <f>M24</f>
        <v>12011</v>
      </c>
      <c r="N23" s="38">
        <f>N24</f>
        <v>12011</v>
      </c>
      <c r="O23" s="38">
        <f>O24</f>
        <v>12011</v>
      </c>
      <c r="P23" s="38">
        <f>P24</f>
        <v>0</v>
      </c>
      <c r="Q23" s="38">
        <f>Q24</f>
        <v>12011</v>
      </c>
      <c r="R23" s="13"/>
      <c r="S23" s="8"/>
    </row>
    <row r="24" spans="1:19" ht="12.75" customHeight="1" x14ac:dyDescent="0.2">
      <c r="A24" s="9"/>
      <c r="B24" s="47"/>
      <c r="C24" s="48"/>
      <c r="D24" s="70" t="s">
        <v>219</v>
      </c>
      <c r="E24" s="70"/>
      <c r="F24" s="70"/>
      <c r="G24" s="70"/>
      <c r="H24" s="12" t="s">
        <v>179</v>
      </c>
      <c r="I24" s="11" t="s">
        <v>8</v>
      </c>
      <c r="J24" s="11" t="s">
        <v>15</v>
      </c>
      <c r="K24" s="11" t="s">
        <v>35</v>
      </c>
      <c r="L24" s="11" t="s">
        <v>4</v>
      </c>
      <c r="M24" s="38">
        <v>12011</v>
      </c>
      <c r="N24" s="39">
        <v>12011</v>
      </c>
      <c r="O24" s="39">
        <v>12011</v>
      </c>
      <c r="P24" s="38"/>
      <c r="Q24" s="38">
        <f t="shared" si="0"/>
        <v>12011</v>
      </c>
      <c r="R24" s="13"/>
      <c r="S24" s="8"/>
    </row>
    <row r="25" spans="1:19" ht="25.5" customHeight="1" x14ac:dyDescent="0.2">
      <c r="A25" s="9"/>
      <c r="B25" s="69" t="s">
        <v>220</v>
      </c>
      <c r="C25" s="69"/>
      <c r="D25" s="69"/>
      <c r="E25" s="69"/>
      <c r="F25" s="69"/>
      <c r="G25" s="69"/>
      <c r="H25" s="12" t="s">
        <v>178</v>
      </c>
      <c r="I25" s="29" t="s">
        <v>5</v>
      </c>
      <c r="J25" s="29" t="s">
        <v>4</v>
      </c>
      <c r="K25" s="29" t="s">
        <v>4</v>
      </c>
      <c r="L25" s="29" t="s">
        <v>4</v>
      </c>
      <c r="M25" s="40">
        <f>M26</f>
        <v>9690.6</v>
      </c>
      <c r="N25" s="40">
        <f>N26</f>
        <v>4890.6000000000004</v>
      </c>
      <c r="O25" s="40">
        <f>O26</f>
        <v>4890.6000000000004</v>
      </c>
      <c r="P25" s="40">
        <f>P26</f>
        <v>0</v>
      </c>
      <c r="Q25" s="40">
        <f>Q26</f>
        <v>9690.6</v>
      </c>
      <c r="R25" s="30"/>
      <c r="S25" s="8"/>
    </row>
    <row r="26" spans="1:19" ht="12.75" customHeight="1" x14ac:dyDescent="0.2">
      <c r="A26" s="9"/>
      <c r="B26" s="46"/>
      <c r="C26" s="70" t="s">
        <v>208</v>
      </c>
      <c r="D26" s="70"/>
      <c r="E26" s="70"/>
      <c r="F26" s="70"/>
      <c r="G26" s="70"/>
      <c r="H26" s="12" t="s">
        <v>178</v>
      </c>
      <c r="I26" s="11" t="s">
        <v>5</v>
      </c>
      <c r="J26" s="11" t="s">
        <v>15</v>
      </c>
      <c r="K26" s="11" t="s">
        <v>4</v>
      </c>
      <c r="L26" s="11" t="s">
        <v>4</v>
      </c>
      <c r="M26" s="38">
        <f>M27+M28+M29+M30+M31+M32</f>
        <v>9690.6</v>
      </c>
      <c r="N26" s="38">
        <f>N27+N28+N29+N30+N31+N32</f>
        <v>4890.6000000000004</v>
      </c>
      <c r="O26" s="38">
        <f>O27+O28+O29+O30+O31+O32</f>
        <v>4890.6000000000004</v>
      </c>
      <c r="P26" s="38">
        <f>P27+P28+P29+P30+P31+P32</f>
        <v>0</v>
      </c>
      <c r="Q26" s="38">
        <f>Q27+Q28+Q29+Q30+Q31+Q32</f>
        <v>9690.6</v>
      </c>
      <c r="R26" s="13"/>
      <c r="S26" s="8"/>
    </row>
    <row r="27" spans="1:19" ht="73.5" customHeight="1" x14ac:dyDescent="0.2">
      <c r="A27" s="9"/>
      <c r="B27" s="47"/>
      <c r="C27" s="48"/>
      <c r="D27" s="70" t="s">
        <v>244</v>
      </c>
      <c r="E27" s="70"/>
      <c r="F27" s="70"/>
      <c r="G27" s="70"/>
      <c r="H27" s="12" t="s">
        <v>177</v>
      </c>
      <c r="I27" s="11" t="s">
        <v>5</v>
      </c>
      <c r="J27" s="11" t="s">
        <v>15</v>
      </c>
      <c r="K27" s="11" t="s">
        <v>35</v>
      </c>
      <c r="L27" s="11" t="s">
        <v>4</v>
      </c>
      <c r="M27" s="38">
        <v>4813.5</v>
      </c>
      <c r="N27" s="39">
        <v>2375.1999999999998</v>
      </c>
      <c r="O27" s="39">
        <v>2388.1</v>
      </c>
      <c r="P27" s="38">
        <v>-183.9</v>
      </c>
      <c r="Q27" s="38">
        <f t="shared" si="0"/>
        <v>4629.6000000000004</v>
      </c>
      <c r="R27" s="32" t="s">
        <v>351</v>
      </c>
      <c r="S27" s="8"/>
    </row>
    <row r="28" spans="1:19" ht="27" customHeight="1" x14ac:dyDescent="0.2">
      <c r="A28" s="9"/>
      <c r="B28" s="47"/>
      <c r="C28" s="48"/>
      <c r="D28" s="70" t="s">
        <v>245</v>
      </c>
      <c r="E28" s="70"/>
      <c r="F28" s="70"/>
      <c r="G28" s="70"/>
      <c r="H28" s="12" t="s">
        <v>176</v>
      </c>
      <c r="I28" s="11" t="s">
        <v>5</v>
      </c>
      <c r="J28" s="11" t="s">
        <v>15</v>
      </c>
      <c r="K28" s="11" t="s">
        <v>34</v>
      </c>
      <c r="L28" s="11" t="s">
        <v>4</v>
      </c>
      <c r="M28" s="38">
        <v>2670</v>
      </c>
      <c r="N28" s="39">
        <v>1305.3</v>
      </c>
      <c r="O28" s="39">
        <v>1297.8</v>
      </c>
      <c r="P28" s="38"/>
      <c r="Q28" s="38">
        <f t="shared" si="0"/>
        <v>2670</v>
      </c>
      <c r="R28" s="13"/>
      <c r="S28" s="8"/>
    </row>
    <row r="29" spans="1:19" ht="30.75" customHeight="1" x14ac:dyDescent="0.2">
      <c r="A29" s="9"/>
      <c r="B29" s="47"/>
      <c r="C29" s="48"/>
      <c r="D29" s="70" t="s">
        <v>246</v>
      </c>
      <c r="E29" s="70"/>
      <c r="F29" s="70"/>
      <c r="G29" s="70"/>
      <c r="H29" s="12" t="s">
        <v>175</v>
      </c>
      <c r="I29" s="11" t="s">
        <v>5</v>
      </c>
      <c r="J29" s="11" t="s">
        <v>15</v>
      </c>
      <c r="K29" s="11" t="s">
        <v>32</v>
      </c>
      <c r="L29" s="11" t="s">
        <v>4</v>
      </c>
      <c r="M29" s="38">
        <v>27.8</v>
      </c>
      <c r="N29" s="39">
        <v>27.8</v>
      </c>
      <c r="O29" s="39">
        <v>27.8</v>
      </c>
      <c r="P29" s="38"/>
      <c r="Q29" s="38">
        <f t="shared" si="0"/>
        <v>27.8</v>
      </c>
      <c r="R29" s="13"/>
      <c r="S29" s="8"/>
    </row>
    <row r="30" spans="1:19" ht="54" customHeight="1" x14ac:dyDescent="0.2">
      <c r="A30" s="9"/>
      <c r="B30" s="47"/>
      <c r="C30" s="48"/>
      <c r="D30" s="70" t="s">
        <v>247</v>
      </c>
      <c r="E30" s="70"/>
      <c r="F30" s="70"/>
      <c r="G30" s="70"/>
      <c r="H30" s="12" t="s">
        <v>174</v>
      </c>
      <c r="I30" s="11" t="s">
        <v>5</v>
      </c>
      <c r="J30" s="11" t="s">
        <v>15</v>
      </c>
      <c r="K30" s="11" t="s">
        <v>30</v>
      </c>
      <c r="L30" s="11" t="s">
        <v>4</v>
      </c>
      <c r="M30" s="38">
        <v>200</v>
      </c>
      <c r="N30" s="39">
        <v>200</v>
      </c>
      <c r="O30" s="39">
        <v>200</v>
      </c>
      <c r="P30" s="38"/>
      <c r="Q30" s="38">
        <f t="shared" si="0"/>
        <v>200</v>
      </c>
      <c r="R30" s="13"/>
      <c r="S30" s="8"/>
    </row>
    <row r="31" spans="1:19" ht="30" customHeight="1" x14ac:dyDescent="0.2">
      <c r="A31" s="9"/>
      <c r="B31" s="47"/>
      <c r="C31" s="48"/>
      <c r="D31" s="70" t="s">
        <v>248</v>
      </c>
      <c r="E31" s="70"/>
      <c r="F31" s="70"/>
      <c r="G31" s="70"/>
      <c r="H31" s="12" t="s">
        <v>173</v>
      </c>
      <c r="I31" s="11" t="s">
        <v>5</v>
      </c>
      <c r="J31" s="11" t="s">
        <v>15</v>
      </c>
      <c r="K31" s="11" t="s">
        <v>28</v>
      </c>
      <c r="L31" s="11" t="s">
        <v>4</v>
      </c>
      <c r="M31" s="38">
        <v>28.8</v>
      </c>
      <c r="N31" s="39">
        <v>28.8</v>
      </c>
      <c r="O31" s="39">
        <v>28.8</v>
      </c>
      <c r="P31" s="38"/>
      <c r="Q31" s="38">
        <f t="shared" si="0"/>
        <v>28.8</v>
      </c>
      <c r="R31" s="13"/>
      <c r="S31" s="8"/>
    </row>
    <row r="32" spans="1:19" ht="72.75" customHeight="1" x14ac:dyDescent="0.2">
      <c r="A32" s="9"/>
      <c r="B32" s="47"/>
      <c r="C32" s="48"/>
      <c r="D32" s="70" t="s">
        <v>252</v>
      </c>
      <c r="E32" s="70"/>
      <c r="F32" s="70"/>
      <c r="G32" s="70"/>
      <c r="H32" s="12" t="s">
        <v>172</v>
      </c>
      <c r="I32" s="11" t="s">
        <v>5</v>
      </c>
      <c r="J32" s="11" t="s">
        <v>15</v>
      </c>
      <c r="K32" s="11" t="s">
        <v>25</v>
      </c>
      <c r="L32" s="11" t="s">
        <v>4</v>
      </c>
      <c r="M32" s="38">
        <v>1950.5</v>
      </c>
      <c r="N32" s="39">
        <v>953.5</v>
      </c>
      <c r="O32" s="39">
        <v>948.1</v>
      </c>
      <c r="P32" s="38">
        <v>183.9</v>
      </c>
      <c r="Q32" s="38">
        <f t="shared" si="0"/>
        <v>2134.4</v>
      </c>
      <c r="R32" s="32" t="s">
        <v>350</v>
      </c>
      <c r="S32" s="8"/>
    </row>
    <row r="33" spans="1:19" ht="21" customHeight="1" x14ac:dyDescent="0.2">
      <c r="A33" s="9"/>
      <c r="B33" s="69" t="s">
        <v>249</v>
      </c>
      <c r="C33" s="69"/>
      <c r="D33" s="69"/>
      <c r="E33" s="69"/>
      <c r="F33" s="69"/>
      <c r="G33" s="69"/>
      <c r="H33" s="12" t="s">
        <v>171</v>
      </c>
      <c r="I33" s="29" t="s">
        <v>1</v>
      </c>
      <c r="J33" s="29" t="s">
        <v>4</v>
      </c>
      <c r="K33" s="29" t="s">
        <v>4</v>
      </c>
      <c r="L33" s="29" t="s">
        <v>4</v>
      </c>
      <c r="M33" s="40">
        <f>M34</f>
        <v>42221.4</v>
      </c>
      <c r="N33" s="40">
        <f>N34</f>
        <v>38854.5</v>
      </c>
      <c r="O33" s="40">
        <f>O34</f>
        <v>38854.5</v>
      </c>
      <c r="P33" s="40">
        <f>P34</f>
        <v>0</v>
      </c>
      <c r="Q33" s="40">
        <f>Q34</f>
        <v>42221.4</v>
      </c>
      <c r="R33" s="13"/>
      <c r="S33" s="8"/>
    </row>
    <row r="34" spans="1:19" ht="12.75" customHeight="1" x14ac:dyDescent="0.2">
      <c r="A34" s="9"/>
      <c r="B34" s="46"/>
      <c r="C34" s="70" t="s">
        <v>208</v>
      </c>
      <c r="D34" s="70"/>
      <c r="E34" s="70"/>
      <c r="F34" s="70"/>
      <c r="G34" s="70"/>
      <c r="H34" s="12" t="s">
        <v>171</v>
      </c>
      <c r="I34" s="11" t="s">
        <v>1</v>
      </c>
      <c r="J34" s="11" t="s">
        <v>15</v>
      </c>
      <c r="K34" s="11" t="s">
        <v>4</v>
      </c>
      <c r="L34" s="11" t="s">
        <v>4</v>
      </c>
      <c r="M34" s="38">
        <f>M35+M36</f>
        <v>42221.4</v>
      </c>
      <c r="N34" s="38">
        <f>N35+N36</f>
        <v>38854.5</v>
      </c>
      <c r="O34" s="38">
        <f>O35+O36</f>
        <v>38854.5</v>
      </c>
      <c r="P34" s="38">
        <f>P35+P36</f>
        <v>0</v>
      </c>
      <c r="Q34" s="38">
        <f>Q35+Q36</f>
        <v>42221.4</v>
      </c>
      <c r="R34" s="13"/>
      <c r="S34" s="8"/>
    </row>
    <row r="35" spans="1:19" ht="27" customHeight="1" x14ac:dyDescent="0.2">
      <c r="A35" s="9"/>
      <c r="B35" s="47"/>
      <c r="C35" s="48"/>
      <c r="D35" s="70" t="s">
        <v>250</v>
      </c>
      <c r="E35" s="70"/>
      <c r="F35" s="70"/>
      <c r="G35" s="70"/>
      <c r="H35" s="12" t="s">
        <v>170</v>
      </c>
      <c r="I35" s="11" t="s">
        <v>1</v>
      </c>
      <c r="J35" s="11" t="s">
        <v>15</v>
      </c>
      <c r="K35" s="11" t="s">
        <v>11</v>
      </c>
      <c r="L35" s="11" t="s">
        <v>4</v>
      </c>
      <c r="M35" s="38">
        <v>41721.4</v>
      </c>
      <c r="N35" s="39">
        <v>38354.5</v>
      </c>
      <c r="O35" s="39">
        <v>38354.5</v>
      </c>
      <c r="P35" s="38"/>
      <c r="Q35" s="38">
        <f t="shared" si="0"/>
        <v>41721.4</v>
      </c>
      <c r="R35" s="13"/>
      <c r="S35" s="8"/>
    </row>
    <row r="36" spans="1:19" ht="12.75" customHeight="1" x14ac:dyDescent="0.2">
      <c r="A36" s="9"/>
      <c r="B36" s="47"/>
      <c r="C36" s="48"/>
      <c r="D36" s="70" t="s">
        <v>251</v>
      </c>
      <c r="E36" s="70"/>
      <c r="F36" s="70"/>
      <c r="G36" s="70"/>
      <c r="H36" s="12" t="s">
        <v>169</v>
      </c>
      <c r="I36" s="11" t="s">
        <v>1</v>
      </c>
      <c r="J36" s="11" t="s">
        <v>15</v>
      </c>
      <c r="K36" s="11" t="s">
        <v>35</v>
      </c>
      <c r="L36" s="11" t="s">
        <v>4</v>
      </c>
      <c r="M36" s="38">
        <v>500</v>
      </c>
      <c r="N36" s="39">
        <v>500</v>
      </c>
      <c r="O36" s="39">
        <v>500</v>
      </c>
      <c r="P36" s="38"/>
      <c r="Q36" s="38">
        <f t="shared" si="0"/>
        <v>500</v>
      </c>
      <c r="R36" s="13"/>
      <c r="S36" s="8"/>
    </row>
    <row r="37" spans="1:19" ht="22.5" customHeight="1" x14ac:dyDescent="0.2">
      <c r="A37" s="9"/>
      <c r="B37" s="69" t="s">
        <v>221</v>
      </c>
      <c r="C37" s="69"/>
      <c r="D37" s="69"/>
      <c r="E37" s="69"/>
      <c r="F37" s="69"/>
      <c r="G37" s="69"/>
      <c r="H37" s="12" t="s">
        <v>168</v>
      </c>
      <c r="I37" s="29" t="s">
        <v>150</v>
      </c>
      <c r="J37" s="29" t="s">
        <v>4</v>
      </c>
      <c r="K37" s="29" t="s">
        <v>4</v>
      </c>
      <c r="L37" s="29" t="s">
        <v>4</v>
      </c>
      <c r="M37" s="40">
        <f>M38+M42+M45</f>
        <v>595609.1</v>
      </c>
      <c r="N37" s="40">
        <f>N38+N42+N45</f>
        <v>635532.6</v>
      </c>
      <c r="O37" s="40">
        <f>O38+O42+O45</f>
        <v>644118.69999999995</v>
      </c>
      <c r="P37" s="40">
        <f>P38+P42+P45</f>
        <v>23513.599999999999</v>
      </c>
      <c r="Q37" s="40">
        <f>Q38+Q42+Q45</f>
        <v>619122.69999999995</v>
      </c>
      <c r="R37" s="30"/>
      <c r="S37" s="8"/>
    </row>
    <row r="38" spans="1:19" ht="21.75" customHeight="1" x14ac:dyDescent="0.2">
      <c r="A38" s="9"/>
      <c r="B38" s="46"/>
      <c r="C38" s="70" t="s">
        <v>253</v>
      </c>
      <c r="D38" s="70"/>
      <c r="E38" s="70"/>
      <c r="F38" s="70"/>
      <c r="G38" s="70"/>
      <c r="H38" s="12" t="s">
        <v>167</v>
      </c>
      <c r="I38" s="11" t="s">
        <v>150</v>
      </c>
      <c r="J38" s="11" t="s">
        <v>40</v>
      </c>
      <c r="K38" s="11" t="s">
        <v>4</v>
      </c>
      <c r="L38" s="11" t="s">
        <v>4</v>
      </c>
      <c r="M38" s="38">
        <f>M39</f>
        <v>21592.5</v>
      </c>
      <c r="N38" s="38">
        <f>N39</f>
        <v>67476.5</v>
      </c>
      <c r="O38" s="38">
        <f>O39</f>
        <v>76139.600000000006</v>
      </c>
      <c r="P38" s="38">
        <f>P39</f>
        <v>0</v>
      </c>
      <c r="Q38" s="38">
        <f>Q39</f>
        <v>21592.5</v>
      </c>
      <c r="R38" s="13"/>
      <c r="S38" s="8"/>
    </row>
    <row r="39" spans="1:19" ht="12.75" customHeight="1" x14ac:dyDescent="0.2">
      <c r="A39" s="9"/>
      <c r="B39" s="47"/>
      <c r="C39" s="48"/>
      <c r="D39" s="70" t="s">
        <v>254</v>
      </c>
      <c r="E39" s="70"/>
      <c r="F39" s="70"/>
      <c r="G39" s="70"/>
      <c r="H39" s="12" t="s">
        <v>167</v>
      </c>
      <c r="I39" s="11" t="s">
        <v>150</v>
      </c>
      <c r="J39" s="11" t="s">
        <v>40</v>
      </c>
      <c r="K39" s="11" t="s">
        <v>165</v>
      </c>
      <c r="L39" s="11" t="s">
        <v>4</v>
      </c>
      <c r="M39" s="38">
        <v>21592.5</v>
      </c>
      <c r="N39" s="39">
        <v>67476.5</v>
      </c>
      <c r="O39" s="39">
        <v>76139.600000000006</v>
      </c>
      <c r="P39" s="38"/>
      <c r="Q39" s="38">
        <f t="shared" si="0"/>
        <v>21592.5</v>
      </c>
      <c r="R39" s="13"/>
      <c r="S39" s="8"/>
    </row>
    <row r="40" spans="1:19" ht="12.75" hidden="1" customHeight="1" x14ac:dyDescent="0.2">
      <c r="A40" s="9"/>
      <c r="B40" s="47"/>
      <c r="C40" s="49"/>
      <c r="D40" s="48"/>
      <c r="E40" s="70" t="s">
        <v>166</v>
      </c>
      <c r="F40" s="70"/>
      <c r="G40" s="70"/>
      <c r="H40" s="12" t="s">
        <v>163</v>
      </c>
      <c r="I40" s="11" t="s">
        <v>150</v>
      </c>
      <c r="J40" s="11" t="s">
        <v>40</v>
      </c>
      <c r="K40" s="11" t="s">
        <v>165</v>
      </c>
      <c r="L40" s="11" t="s">
        <v>164</v>
      </c>
      <c r="M40" s="38">
        <v>0</v>
      </c>
      <c r="N40" s="42">
        <v>67476.5</v>
      </c>
      <c r="O40" s="42">
        <v>76139.600000000006</v>
      </c>
      <c r="P40" s="38"/>
      <c r="Q40" s="38">
        <f t="shared" si="0"/>
        <v>0</v>
      </c>
      <c r="R40" s="13"/>
      <c r="S40" s="8"/>
    </row>
    <row r="41" spans="1:19" ht="21.75" hidden="1" customHeight="1" x14ac:dyDescent="0.2">
      <c r="A41" s="9"/>
      <c r="B41" s="47"/>
      <c r="C41" s="49"/>
      <c r="D41" s="49"/>
      <c r="E41" s="48"/>
      <c r="F41" s="93" t="s">
        <v>17</v>
      </c>
      <c r="G41" s="93"/>
      <c r="H41" s="12" t="s">
        <v>163</v>
      </c>
      <c r="I41" s="11" t="s">
        <v>150</v>
      </c>
      <c r="J41" s="11" t="s">
        <v>40</v>
      </c>
      <c r="K41" s="11" t="s">
        <v>165</v>
      </c>
      <c r="L41" s="11" t="s">
        <v>164</v>
      </c>
      <c r="M41" s="38">
        <v>0</v>
      </c>
      <c r="N41" s="38">
        <v>67476.5</v>
      </c>
      <c r="O41" s="38">
        <v>76139.600000000006</v>
      </c>
      <c r="P41" s="38"/>
      <c r="Q41" s="38">
        <f t="shared" si="0"/>
        <v>0</v>
      </c>
      <c r="R41" s="13"/>
      <c r="S41" s="8"/>
    </row>
    <row r="42" spans="1:19" ht="21.75" customHeight="1" x14ac:dyDescent="0.2">
      <c r="A42" s="9"/>
      <c r="B42" s="46"/>
      <c r="C42" s="70" t="s">
        <v>255</v>
      </c>
      <c r="D42" s="70"/>
      <c r="E42" s="70"/>
      <c r="F42" s="70"/>
      <c r="G42" s="70"/>
      <c r="H42" s="12" t="s">
        <v>162</v>
      </c>
      <c r="I42" s="11" t="s">
        <v>150</v>
      </c>
      <c r="J42" s="11" t="s">
        <v>120</v>
      </c>
      <c r="K42" s="11" t="s">
        <v>4</v>
      </c>
      <c r="L42" s="11" t="s">
        <v>4</v>
      </c>
      <c r="M42" s="38">
        <f>M43+M44</f>
        <v>2148.6</v>
      </c>
      <c r="N42" s="38">
        <f>N43+N44</f>
        <v>1693.5</v>
      </c>
      <c r="O42" s="38">
        <f>O43+O44</f>
        <v>1616.5</v>
      </c>
      <c r="P42" s="38">
        <f>P43+P44</f>
        <v>0</v>
      </c>
      <c r="Q42" s="38">
        <f>Q43+Q44</f>
        <v>2148.6</v>
      </c>
      <c r="R42" s="13"/>
      <c r="S42" s="8"/>
    </row>
    <row r="43" spans="1:19" ht="12.75" customHeight="1" x14ac:dyDescent="0.2">
      <c r="A43" s="9"/>
      <c r="B43" s="47"/>
      <c r="C43" s="48"/>
      <c r="D43" s="70" t="s">
        <v>161</v>
      </c>
      <c r="E43" s="70"/>
      <c r="F43" s="70"/>
      <c r="G43" s="70"/>
      <c r="H43" s="12" t="s">
        <v>160</v>
      </c>
      <c r="I43" s="11" t="s">
        <v>150</v>
      </c>
      <c r="J43" s="11" t="s">
        <v>120</v>
      </c>
      <c r="K43" s="11" t="s">
        <v>11</v>
      </c>
      <c r="L43" s="11" t="s">
        <v>4</v>
      </c>
      <c r="M43" s="38">
        <v>1294.0999999999999</v>
      </c>
      <c r="N43" s="39">
        <v>704.8</v>
      </c>
      <c r="O43" s="39">
        <v>648.20000000000005</v>
      </c>
      <c r="P43" s="38"/>
      <c r="Q43" s="38">
        <f t="shared" si="0"/>
        <v>1294.0999999999999</v>
      </c>
      <c r="R43" s="13"/>
      <c r="S43" s="8"/>
    </row>
    <row r="44" spans="1:19" ht="12.75" customHeight="1" x14ac:dyDescent="0.2">
      <c r="A44" s="9"/>
      <c r="B44" s="47"/>
      <c r="C44" s="48"/>
      <c r="D44" s="70" t="s">
        <v>256</v>
      </c>
      <c r="E44" s="70"/>
      <c r="F44" s="70"/>
      <c r="G44" s="70"/>
      <c r="H44" s="12" t="s">
        <v>159</v>
      </c>
      <c r="I44" s="11" t="s">
        <v>150</v>
      </c>
      <c r="J44" s="11" t="s">
        <v>120</v>
      </c>
      <c r="K44" s="11" t="s">
        <v>10</v>
      </c>
      <c r="L44" s="11" t="s">
        <v>4</v>
      </c>
      <c r="M44" s="38">
        <v>854.5</v>
      </c>
      <c r="N44" s="39">
        <v>988.7</v>
      </c>
      <c r="O44" s="39">
        <v>968.3</v>
      </c>
      <c r="P44" s="38"/>
      <c r="Q44" s="38">
        <f t="shared" si="0"/>
        <v>854.5</v>
      </c>
      <c r="R44" s="13"/>
      <c r="S44" s="8"/>
    </row>
    <row r="45" spans="1:19" ht="12.75" customHeight="1" x14ac:dyDescent="0.2">
      <c r="A45" s="9"/>
      <c r="B45" s="46"/>
      <c r="C45" s="70" t="s">
        <v>208</v>
      </c>
      <c r="D45" s="70"/>
      <c r="E45" s="70"/>
      <c r="F45" s="70"/>
      <c r="G45" s="70"/>
      <c r="H45" s="12" t="s">
        <v>158</v>
      </c>
      <c r="I45" s="11" t="s">
        <v>150</v>
      </c>
      <c r="J45" s="11" t="s">
        <v>15</v>
      </c>
      <c r="K45" s="11" t="s">
        <v>4</v>
      </c>
      <c r="L45" s="11" t="s">
        <v>4</v>
      </c>
      <c r="M45" s="38">
        <f>M46+M47+M48+M49+M50+M51+M52+M53</f>
        <v>571868</v>
      </c>
      <c r="N45" s="38">
        <f>N46+N47+N48+N49+N50+N51+N52+N53</f>
        <v>566362.6</v>
      </c>
      <c r="O45" s="38">
        <f>O46+O47+O48+O49+O50+O51+O52+O53</f>
        <v>566362.6</v>
      </c>
      <c r="P45" s="38">
        <f>P46+P47+P48+P49+P50+P51+P52+P53</f>
        <v>23513.599999999999</v>
      </c>
      <c r="Q45" s="38">
        <f>Q46+Q47+Q48+Q49+Q50+Q51+Q52+Q53</f>
        <v>595381.6</v>
      </c>
      <c r="R45" s="13"/>
      <c r="S45" s="8"/>
    </row>
    <row r="46" spans="1:19" ht="12.75" customHeight="1" x14ac:dyDescent="0.2">
      <c r="A46" s="9"/>
      <c r="B46" s="47"/>
      <c r="C46" s="48"/>
      <c r="D46" s="70" t="s">
        <v>257</v>
      </c>
      <c r="E46" s="70"/>
      <c r="F46" s="70"/>
      <c r="G46" s="70"/>
      <c r="H46" s="12" t="s">
        <v>157</v>
      </c>
      <c r="I46" s="11" t="s">
        <v>150</v>
      </c>
      <c r="J46" s="11" t="s">
        <v>15</v>
      </c>
      <c r="K46" s="11" t="s">
        <v>35</v>
      </c>
      <c r="L46" s="11" t="s">
        <v>4</v>
      </c>
      <c r="M46" s="38">
        <v>400</v>
      </c>
      <c r="N46" s="39">
        <v>400</v>
      </c>
      <c r="O46" s="39">
        <v>400</v>
      </c>
      <c r="P46" s="38"/>
      <c r="Q46" s="38">
        <f t="shared" si="0"/>
        <v>400</v>
      </c>
      <c r="R46" s="13"/>
      <c r="S46" s="8"/>
    </row>
    <row r="47" spans="1:19" ht="49.5" customHeight="1" x14ac:dyDescent="0.2">
      <c r="A47" s="9"/>
      <c r="B47" s="47"/>
      <c r="C47" s="48"/>
      <c r="D47" s="70" t="s">
        <v>258</v>
      </c>
      <c r="E47" s="70"/>
      <c r="F47" s="70"/>
      <c r="G47" s="70"/>
      <c r="H47" s="12" t="s">
        <v>156</v>
      </c>
      <c r="I47" s="11" t="s">
        <v>150</v>
      </c>
      <c r="J47" s="11" t="s">
        <v>15</v>
      </c>
      <c r="K47" s="11" t="s">
        <v>34</v>
      </c>
      <c r="L47" s="11" t="s">
        <v>4</v>
      </c>
      <c r="M47" s="38">
        <v>500</v>
      </c>
      <c r="N47" s="39">
        <v>500</v>
      </c>
      <c r="O47" s="39">
        <v>500</v>
      </c>
      <c r="P47" s="38">
        <v>990</v>
      </c>
      <c r="Q47" s="38">
        <f t="shared" si="0"/>
        <v>1490</v>
      </c>
      <c r="R47" s="32" t="s">
        <v>349</v>
      </c>
      <c r="S47" s="8"/>
    </row>
    <row r="48" spans="1:19" ht="172.5" customHeight="1" x14ac:dyDescent="0.2">
      <c r="A48" s="9"/>
      <c r="B48" s="47"/>
      <c r="C48" s="48"/>
      <c r="D48" s="70" t="s">
        <v>259</v>
      </c>
      <c r="E48" s="70"/>
      <c r="F48" s="70"/>
      <c r="G48" s="70"/>
      <c r="H48" s="12" t="s">
        <v>155</v>
      </c>
      <c r="I48" s="11" t="s">
        <v>150</v>
      </c>
      <c r="J48" s="11" t="s">
        <v>15</v>
      </c>
      <c r="K48" s="11" t="s">
        <v>32</v>
      </c>
      <c r="L48" s="11" t="s">
        <v>4</v>
      </c>
      <c r="M48" s="38">
        <v>1824.6</v>
      </c>
      <c r="N48" s="39">
        <v>240</v>
      </c>
      <c r="O48" s="39">
        <v>240</v>
      </c>
      <c r="P48" s="38">
        <f>550+227.9+1973.6</f>
        <v>2751.5</v>
      </c>
      <c r="Q48" s="38">
        <f t="shared" si="0"/>
        <v>4576.1000000000004</v>
      </c>
      <c r="R48" s="32" t="s">
        <v>376</v>
      </c>
      <c r="S48" s="8"/>
    </row>
    <row r="49" spans="1:19" ht="21.75" customHeight="1" x14ac:dyDescent="0.2">
      <c r="A49" s="9"/>
      <c r="B49" s="47"/>
      <c r="C49" s="48"/>
      <c r="D49" s="70" t="s">
        <v>260</v>
      </c>
      <c r="E49" s="70"/>
      <c r="F49" s="70"/>
      <c r="G49" s="70"/>
      <c r="H49" s="12" t="s">
        <v>154</v>
      </c>
      <c r="I49" s="11" t="s">
        <v>150</v>
      </c>
      <c r="J49" s="11" t="s">
        <v>15</v>
      </c>
      <c r="K49" s="11" t="s">
        <v>30</v>
      </c>
      <c r="L49" s="11" t="s">
        <v>4</v>
      </c>
      <c r="M49" s="38">
        <v>860.6</v>
      </c>
      <c r="N49" s="39">
        <v>0</v>
      </c>
      <c r="O49" s="39">
        <v>0</v>
      </c>
      <c r="P49" s="38"/>
      <c r="Q49" s="38">
        <f t="shared" si="0"/>
        <v>860.6</v>
      </c>
      <c r="R49" s="13"/>
      <c r="S49" s="8"/>
    </row>
    <row r="50" spans="1:19" ht="21.75" customHeight="1" x14ac:dyDescent="0.2">
      <c r="A50" s="9"/>
      <c r="B50" s="47"/>
      <c r="C50" s="48"/>
      <c r="D50" s="70" t="s">
        <v>261</v>
      </c>
      <c r="E50" s="70"/>
      <c r="F50" s="70"/>
      <c r="G50" s="70"/>
      <c r="H50" s="12" t="s">
        <v>153</v>
      </c>
      <c r="I50" s="11" t="s">
        <v>150</v>
      </c>
      <c r="J50" s="11" t="s">
        <v>15</v>
      </c>
      <c r="K50" s="11" t="s">
        <v>28</v>
      </c>
      <c r="L50" s="11" t="s">
        <v>4</v>
      </c>
      <c r="M50" s="38">
        <v>170</v>
      </c>
      <c r="N50" s="39">
        <v>170</v>
      </c>
      <c r="O50" s="39">
        <v>170</v>
      </c>
      <c r="P50" s="38"/>
      <c r="Q50" s="38">
        <f t="shared" si="0"/>
        <v>170</v>
      </c>
      <c r="R50" s="13"/>
      <c r="S50" s="8"/>
    </row>
    <row r="51" spans="1:19" ht="12.75" customHeight="1" x14ac:dyDescent="0.2">
      <c r="A51" s="9"/>
      <c r="B51" s="47"/>
      <c r="C51" s="48"/>
      <c r="D51" s="70" t="s">
        <v>262</v>
      </c>
      <c r="E51" s="70"/>
      <c r="F51" s="70"/>
      <c r="G51" s="70"/>
      <c r="H51" s="12" t="s">
        <v>152</v>
      </c>
      <c r="I51" s="11" t="s">
        <v>150</v>
      </c>
      <c r="J51" s="11" t="s">
        <v>15</v>
      </c>
      <c r="K51" s="11" t="s">
        <v>25</v>
      </c>
      <c r="L51" s="11" t="s">
        <v>4</v>
      </c>
      <c r="M51" s="38">
        <v>60</v>
      </c>
      <c r="N51" s="39">
        <v>0</v>
      </c>
      <c r="O51" s="39">
        <v>0</v>
      </c>
      <c r="P51" s="38"/>
      <c r="Q51" s="38">
        <f t="shared" si="0"/>
        <v>60</v>
      </c>
      <c r="R51" s="13"/>
      <c r="S51" s="8"/>
    </row>
    <row r="52" spans="1:19" ht="24.75" customHeight="1" x14ac:dyDescent="0.2">
      <c r="A52" s="9"/>
      <c r="B52" s="47"/>
      <c r="C52" s="48"/>
      <c r="D52" s="70" t="s">
        <v>263</v>
      </c>
      <c r="E52" s="70"/>
      <c r="F52" s="70"/>
      <c r="G52" s="70"/>
      <c r="H52" s="12" t="s">
        <v>151</v>
      </c>
      <c r="I52" s="11" t="s">
        <v>150</v>
      </c>
      <c r="J52" s="11" t="s">
        <v>15</v>
      </c>
      <c r="K52" s="11" t="s">
        <v>23</v>
      </c>
      <c r="L52" s="11" t="s">
        <v>4</v>
      </c>
      <c r="M52" s="38">
        <v>3000</v>
      </c>
      <c r="N52" s="39">
        <v>0</v>
      </c>
      <c r="O52" s="39">
        <v>0</v>
      </c>
      <c r="P52" s="38"/>
      <c r="Q52" s="38">
        <f t="shared" si="0"/>
        <v>3000</v>
      </c>
      <c r="R52" s="13"/>
      <c r="S52" s="8"/>
    </row>
    <row r="53" spans="1:19" ht="106.5" customHeight="1" x14ac:dyDescent="0.2">
      <c r="A53" s="9"/>
      <c r="B53" s="47"/>
      <c r="C53" s="48"/>
      <c r="D53" s="70" t="s">
        <v>264</v>
      </c>
      <c r="E53" s="70"/>
      <c r="F53" s="70"/>
      <c r="G53" s="70"/>
      <c r="H53" s="12" t="s">
        <v>149</v>
      </c>
      <c r="I53" s="11" t="s">
        <v>150</v>
      </c>
      <c r="J53" s="11" t="s">
        <v>15</v>
      </c>
      <c r="K53" s="11" t="s">
        <v>68</v>
      </c>
      <c r="L53" s="11" t="s">
        <v>4</v>
      </c>
      <c r="M53" s="38">
        <v>565052.80000000005</v>
      </c>
      <c r="N53" s="39">
        <v>565052.6</v>
      </c>
      <c r="O53" s="39">
        <v>565052.6</v>
      </c>
      <c r="P53" s="38">
        <f>-227.9+20000</f>
        <v>19772.099999999999</v>
      </c>
      <c r="Q53" s="38">
        <f t="shared" si="0"/>
        <v>584824.9</v>
      </c>
      <c r="R53" s="32" t="s">
        <v>386</v>
      </c>
      <c r="S53" s="8"/>
    </row>
    <row r="54" spans="1:19" ht="24" customHeight="1" x14ac:dyDescent="0.2">
      <c r="A54" s="9"/>
      <c r="B54" s="69" t="s">
        <v>222</v>
      </c>
      <c r="C54" s="69"/>
      <c r="D54" s="69"/>
      <c r="E54" s="69"/>
      <c r="F54" s="69"/>
      <c r="G54" s="69"/>
      <c r="H54" s="12" t="s">
        <v>147</v>
      </c>
      <c r="I54" s="29" t="s">
        <v>148</v>
      </c>
      <c r="J54" s="29" t="s">
        <v>4</v>
      </c>
      <c r="K54" s="29" t="s">
        <v>4</v>
      </c>
      <c r="L54" s="29" t="s">
        <v>4</v>
      </c>
      <c r="M54" s="40">
        <f>M55</f>
        <v>350</v>
      </c>
      <c r="N54" s="40">
        <f t="shared" ref="N54:Q55" si="1">N55</f>
        <v>0</v>
      </c>
      <c r="O54" s="40">
        <f t="shared" si="1"/>
        <v>0</v>
      </c>
      <c r="P54" s="40">
        <f t="shared" si="1"/>
        <v>0</v>
      </c>
      <c r="Q54" s="40">
        <f t="shared" si="1"/>
        <v>350</v>
      </c>
      <c r="R54" s="30"/>
      <c r="S54" s="8"/>
    </row>
    <row r="55" spans="1:19" ht="12.75" customHeight="1" x14ac:dyDescent="0.2">
      <c r="A55" s="9"/>
      <c r="B55" s="46"/>
      <c r="C55" s="70" t="s">
        <v>208</v>
      </c>
      <c r="D55" s="70"/>
      <c r="E55" s="70"/>
      <c r="F55" s="70"/>
      <c r="G55" s="70"/>
      <c r="H55" s="12" t="s">
        <v>147</v>
      </c>
      <c r="I55" s="11" t="s">
        <v>148</v>
      </c>
      <c r="J55" s="11" t="s">
        <v>15</v>
      </c>
      <c r="K55" s="11" t="s">
        <v>4</v>
      </c>
      <c r="L55" s="11" t="s">
        <v>4</v>
      </c>
      <c r="M55" s="38">
        <f>M56</f>
        <v>350</v>
      </c>
      <c r="N55" s="38">
        <f t="shared" si="1"/>
        <v>0</v>
      </c>
      <c r="O55" s="38">
        <f t="shared" si="1"/>
        <v>0</v>
      </c>
      <c r="P55" s="38">
        <f t="shared" si="1"/>
        <v>0</v>
      </c>
      <c r="Q55" s="38">
        <f t="shared" si="1"/>
        <v>350</v>
      </c>
      <c r="R55" s="13"/>
      <c r="S55" s="8"/>
    </row>
    <row r="56" spans="1:19" ht="21.75" customHeight="1" x14ac:dyDescent="0.2">
      <c r="A56" s="9"/>
      <c r="B56" s="47"/>
      <c r="C56" s="48"/>
      <c r="D56" s="70" t="s">
        <v>265</v>
      </c>
      <c r="E56" s="70"/>
      <c r="F56" s="70"/>
      <c r="G56" s="70"/>
      <c r="H56" s="12" t="s">
        <v>147</v>
      </c>
      <c r="I56" s="11" t="s">
        <v>148</v>
      </c>
      <c r="J56" s="11" t="s">
        <v>15</v>
      </c>
      <c r="K56" s="11" t="s">
        <v>35</v>
      </c>
      <c r="L56" s="11" t="s">
        <v>4</v>
      </c>
      <c r="M56" s="38">
        <v>350</v>
      </c>
      <c r="N56" s="39">
        <v>0</v>
      </c>
      <c r="O56" s="39">
        <v>0</v>
      </c>
      <c r="P56" s="38"/>
      <c r="Q56" s="38">
        <f t="shared" si="0"/>
        <v>350</v>
      </c>
      <c r="R56" s="13"/>
      <c r="S56" s="8"/>
    </row>
    <row r="57" spans="1:19" ht="21.75" customHeight="1" x14ac:dyDescent="0.2">
      <c r="A57" s="9"/>
      <c r="B57" s="69" t="s">
        <v>223</v>
      </c>
      <c r="C57" s="69"/>
      <c r="D57" s="69"/>
      <c r="E57" s="69"/>
      <c r="F57" s="69"/>
      <c r="G57" s="69"/>
      <c r="H57" s="12" t="s">
        <v>146</v>
      </c>
      <c r="I57" s="29" t="s">
        <v>145</v>
      </c>
      <c r="J57" s="29" t="s">
        <v>4</v>
      </c>
      <c r="K57" s="29" t="s">
        <v>4</v>
      </c>
      <c r="L57" s="29" t="s">
        <v>4</v>
      </c>
      <c r="M57" s="40">
        <f>M58</f>
        <v>34743.199999999997</v>
      </c>
      <c r="N57" s="40">
        <f t="shared" ref="N57:Q58" si="2">N58</f>
        <v>29743.200000000001</v>
      </c>
      <c r="O57" s="40">
        <f t="shared" si="2"/>
        <v>29743.200000000001</v>
      </c>
      <c r="P57" s="40">
        <f t="shared" si="2"/>
        <v>0</v>
      </c>
      <c r="Q57" s="40">
        <f t="shared" si="2"/>
        <v>34743.199999999997</v>
      </c>
      <c r="R57" s="30"/>
      <c r="S57" s="8"/>
    </row>
    <row r="58" spans="1:19" ht="17.25" customHeight="1" x14ac:dyDescent="0.2">
      <c r="A58" s="9"/>
      <c r="B58" s="46"/>
      <c r="C58" s="70" t="s">
        <v>208</v>
      </c>
      <c r="D58" s="70"/>
      <c r="E58" s="70"/>
      <c r="F58" s="70"/>
      <c r="G58" s="70"/>
      <c r="H58" s="12" t="s">
        <v>146</v>
      </c>
      <c r="I58" s="11" t="s">
        <v>145</v>
      </c>
      <c r="J58" s="11" t="s">
        <v>15</v>
      </c>
      <c r="K58" s="11" t="s">
        <v>4</v>
      </c>
      <c r="L58" s="11" t="s">
        <v>4</v>
      </c>
      <c r="M58" s="38">
        <f>M59</f>
        <v>34743.199999999997</v>
      </c>
      <c r="N58" s="38">
        <f t="shared" si="2"/>
        <v>29743.200000000001</v>
      </c>
      <c r="O58" s="38">
        <f t="shared" si="2"/>
        <v>29743.200000000001</v>
      </c>
      <c r="P58" s="38">
        <f t="shared" si="2"/>
        <v>0</v>
      </c>
      <c r="Q58" s="38">
        <f t="shared" si="2"/>
        <v>34743.199999999997</v>
      </c>
      <c r="R58" s="13"/>
      <c r="S58" s="8"/>
    </row>
    <row r="59" spans="1:19" ht="39.75" customHeight="1" x14ac:dyDescent="0.2">
      <c r="A59" s="9"/>
      <c r="B59" s="47"/>
      <c r="C59" s="48"/>
      <c r="D59" s="70" t="s">
        <v>266</v>
      </c>
      <c r="E59" s="70"/>
      <c r="F59" s="70"/>
      <c r="G59" s="70"/>
      <c r="H59" s="12" t="s">
        <v>146</v>
      </c>
      <c r="I59" s="11" t="s">
        <v>145</v>
      </c>
      <c r="J59" s="11" t="s">
        <v>15</v>
      </c>
      <c r="K59" s="11" t="s">
        <v>35</v>
      </c>
      <c r="L59" s="11" t="s">
        <v>4</v>
      </c>
      <c r="M59" s="38">
        <v>34743.199999999997</v>
      </c>
      <c r="N59" s="39">
        <v>29743.200000000001</v>
      </c>
      <c r="O59" s="39">
        <v>29743.200000000001</v>
      </c>
      <c r="P59" s="38"/>
      <c r="Q59" s="38">
        <f t="shared" si="0"/>
        <v>34743.199999999997</v>
      </c>
      <c r="R59" s="13"/>
      <c r="S59" s="8"/>
    </row>
    <row r="60" spans="1:19" ht="26.25" customHeight="1" x14ac:dyDescent="0.2">
      <c r="A60" s="9"/>
      <c r="B60" s="69" t="s">
        <v>224</v>
      </c>
      <c r="C60" s="69"/>
      <c r="D60" s="69"/>
      <c r="E60" s="69"/>
      <c r="F60" s="69"/>
      <c r="G60" s="69"/>
      <c r="H60" s="12" t="s">
        <v>144</v>
      </c>
      <c r="I60" s="29" t="s">
        <v>128</v>
      </c>
      <c r="J60" s="29" t="s">
        <v>4</v>
      </c>
      <c r="K60" s="29" t="s">
        <v>4</v>
      </c>
      <c r="L60" s="29" t="s">
        <v>4</v>
      </c>
      <c r="M60" s="40">
        <f>M64</f>
        <v>368335.5</v>
      </c>
      <c r="N60" s="40">
        <f>N64</f>
        <v>347176.39999999997</v>
      </c>
      <c r="O60" s="40">
        <f>O64</f>
        <v>345445.89999999997</v>
      </c>
      <c r="P60" s="40">
        <f>P64</f>
        <v>26553.7</v>
      </c>
      <c r="Q60" s="40">
        <f>Q64</f>
        <v>394889.2</v>
      </c>
      <c r="R60" s="30"/>
      <c r="S60" s="8"/>
    </row>
    <row r="61" spans="1:19" ht="27.75" hidden="1" customHeight="1" x14ac:dyDescent="0.2">
      <c r="A61" s="9"/>
      <c r="B61" s="46"/>
      <c r="C61" s="70" t="s">
        <v>143</v>
      </c>
      <c r="D61" s="70"/>
      <c r="E61" s="70"/>
      <c r="F61" s="70"/>
      <c r="G61" s="70"/>
      <c r="H61" s="12" t="s">
        <v>138</v>
      </c>
      <c r="I61" s="11" t="s">
        <v>128</v>
      </c>
      <c r="J61" s="11" t="s">
        <v>120</v>
      </c>
      <c r="K61" s="11" t="s">
        <v>4</v>
      </c>
      <c r="L61" s="11" t="s">
        <v>4</v>
      </c>
      <c r="M61" s="38">
        <v>0</v>
      </c>
      <c r="N61" s="41">
        <v>12631.6</v>
      </c>
      <c r="O61" s="41">
        <v>13168.5</v>
      </c>
      <c r="P61" s="38">
        <f>P62</f>
        <v>0</v>
      </c>
      <c r="Q61" s="38">
        <f>Q62</f>
        <v>0</v>
      </c>
      <c r="R61" s="13"/>
      <c r="S61" s="8"/>
    </row>
    <row r="62" spans="1:19" ht="18" hidden="1" customHeight="1" x14ac:dyDescent="0.2">
      <c r="A62" s="9"/>
      <c r="B62" s="47"/>
      <c r="C62" s="48"/>
      <c r="D62" s="70" t="s">
        <v>142</v>
      </c>
      <c r="E62" s="70"/>
      <c r="F62" s="70"/>
      <c r="G62" s="70"/>
      <c r="H62" s="12" t="s">
        <v>138</v>
      </c>
      <c r="I62" s="11" t="s">
        <v>128</v>
      </c>
      <c r="J62" s="11" t="s">
        <v>120</v>
      </c>
      <c r="K62" s="11" t="s">
        <v>140</v>
      </c>
      <c r="L62" s="11" t="s">
        <v>4</v>
      </c>
      <c r="M62" s="38">
        <v>0</v>
      </c>
      <c r="N62" s="39">
        <v>12631.6</v>
      </c>
      <c r="O62" s="39">
        <v>13168.5</v>
      </c>
      <c r="P62" s="38">
        <f>P63</f>
        <v>0</v>
      </c>
      <c r="Q62" s="38">
        <f>Q63</f>
        <v>0</v>
      </c>
      <c r="R62" s="13"/>
      <c r="S62" s="8"/>
    </row>
    <row r="63" spans="1:19" ht="21.75" hidden="1" customHeight="1" x14ac:dyDescent="0.2">
      <c r="A63" s="9"/>
      <c r="B63" s="47"/>
      <c r="C63" s="49"/>
      <c r="D63" s="48"/>
      <c r="E63" s="70" t="s">
        <v>141</v>
      </c>
      <c r="F63" s="70"/>
      <c r="G63" s="70"/>
      <c r="H63" s="12" t="s">
        <v>138</v>
      </c>
      <c r="I63" s="11" t="s">
        <v>128</v>
      </c>
      <c r="J63" s="11" t="s">
        <v>120</v>
      </c>
      <c r="K63" s="11" t="s">
        <v>140</v>
      </c>
      <c r="L63" s="11" t="s">
        <v>139</v>
      </c>
      <c r="M63" s="38">
        <v>0</v>
      </c>
      <c r="N63" s="42">
        <v>12631.6</v>
      </c>
      <c r="O63" s="42">
        <v>13168.5</v>
      </c>
      <c r="P63" s="38"/>
      <c r="Q63" s="38">
        <f t="shared" si="0"/>
        <v>0</v>
      </c>
      <c r="R63" s="13"/>
      <c r="S63" s="8"/>
    </row>
    <row r="64" spans="1:19" ht="21" customHeight="1" x14ac:dyDescent="0.2">
      <c r="A64" s="9"/>
      <c r="B64" s="46"/>
      <c r="C64" s="70" t="s">
        <v>208</v>
      </c>
      <c r="D64" s="70"/>
      <c r="E64" s="70"/>
      <c r="F64" s="70"/>
      <c r="G64" s="70"/>
      <c r="H64" s="12" t="s">
        <v>137</v>
      </c>
      <c r="I64" s="11" t="s">
        <v>128</v>
      </c>
      <c r="J64" s="11" t="s">
        <v>15</v>
      </c>
      <c r="K64" s="11" t="s">
        <v>4</v>
      </c>
      <c r="L64" s="11" t="s">
        <v>4</v>
      </c>
      <c r="M64" s="38">
        <f>M65+M66+M67+M68+M69+M70+M71+M72</f>
        <v>368335.5</v>
      </c>
      <c r="N64" s="38">
        <f>N65+N66+N67+N68+N69+N70+N71+N72</f>
        <v>347176.39999999997</v>
      </c>
      <c r="O64" s="38">
        <f>O65+O66+O67+O68+O69+O70+O71+O72</f>
        <v>345445.89999999997</v>
      </c>
      <c r="P64" s="38">
        <f>P65+P66+P67+P68+P69+P70+P71+P72</f>
        <v>26553.7</v>
      </c>
      <c r="Q64" s="38">
        <f>Q65+Q66+Q67+Q68+Q69+Q70+Q71+Q72</f>
        <v>394889.2</v>
      </c>
      <c r="R64" s="13"/>
      <c r="S64" s="8"/>
    </row>
    <row r="65" spans="1:19" ht="21.75" customHeight="1" x14ac:dyDescent="0.2">
      <c r="A65" s="9"/>
      <c r="B65" s="47"/>
      <c r="C65" s="48"/>
      <c r="D65" s="70" t="s">
        <v>267</v>
      </c>
      <c r="E65" s="70"/>
      <c r="F65" s="70"/>
      <c r="G65" s="70"/>
      <c r="H65" s="12" t="s">
        <v>136</v>
      </c>
      <c r="I65" s="11" t="s">
        <v>128</v>
      </c>
      <c r="J65" s="11" t="s">
        <v>15</v>
      </c>
      <c r="K65" s="11" t="s">
        <v>35</v>
      </c>
      <c r="L65" s="11" t="s">
        <v>4</v>
      </c>
      <c r="M65" s="38">
        <v>100</v>
      </c>
      <c r="N65" s="39">
        <v>100</v>
      </c>
      <c r="O65" s="39">
        <v>100</v>
      </c>
      <c r="P65" s="38"/>
      <c r="Q65" s="38">
        <f t="shared" si="0"/>
        <v>100</v>
      </c>
      <c r="R65" s="13"/>
      <c r="S65" s="8"/>
    </row>
    <row r="66" spans="1:19" ht="56.25" customHeight="1" x14ac:dyDescent="0.2">
      <c r="A66" s="9"/>
      <c r="B66" s="47"/>
      <c r="C66" s="48"/>
      <c r="D66" s="70" t="s">
        <v>268</v>
      </c>
      <c r="E66" s="70"/>
      <c r="F66" s="70"/>
      <c r="G66" s="70"/>
      <c r="H66" s="12" t="s">
        <v>135</v>
      </c>
      <c r="I66" s="11" t="s">
        <v>128</v>
      </c>
      <c r="J66" s="11" t="s">
        <v>15</v>
      </c>
      <c r="K66" s="11" t="s">
        <v>34</v>
      </c>
      <c r="L66" s="11" t="s">
        <v>4</v>
      </c>
      <c r="M66" s="38">
        <v>1875.4</v>
      </c>
      <c r="N66" s="39">
        <v>1875.4</v>
      </c>
      <c r="O66" s="39">
        <v>144.9</v>
      </c>
      <c r="P66" s="38"/>
      <c r="Q66" s="38">
        <f t="shared" si="0"/>
        <v>1875.4</v>
      </c>
      <c r="R66" s="32"/>
      <c r="S66" s="8"/>
    </row>
    <row r="67" spans="1:19" ht="60.75" customHeight="1" x14ac:dyDescent="0.2">
      <c r="A67" s="9"/>
      <c r="B67" s="47"/>
      <c r="C67" s="48"/>
      <c r="D67" s="70" t="s">
        <v>269</v>
      </c>
      <c r="E67" s="70"/>
      <c r="F67" s="70"/>
      <c r="G67" s="70"/>
      <c r="H67" s="12" t="s">
        <v>134</v>
      </c>
      <c r="I67" s="11" t="s">
        <v>128</v>
      </c>
      <c r="J67" s="11" t="s">
        <v>15</v>
      </c>
      <c r="K67" s="11" t="s">
        <v>32</v>
      </c>
      <c r="L67" s="11" t="s">
        <v>4</v>
      </c>
      <c r="M67" s="38">
        <v>7760</v>
      </c>
      <c r="N67" s="39">
        <v>350.1</v>
      </c>
      <c r="O67" s="39">
        <v>350.1</v>
      </c>
      <c r="P67" s="38">
        <v>108</v>
      </c>
      <c r="Q67" s="38">
        <f t="shared" si="0"/>
        <v>7868</v>
      </c>
      <c r="R67" s="32" t="s">
        <v>385</v>
      </c>
      <c r="S67" s="8"/>
    </row>
    <row r="68" spans="1:19" ht="283.5" customHeight="1" x14ac:dyDescent="0.2">
      <c r="A68" s="9"/>
      <c r="B68" s="47"/>
      <c r="C68" s="48"/>
      <c r="D68" s="70" t="s">
        <v>270</v>
      </c>
      <c r="E68" s="70"/>
      <c r="F68" s="70"/>
      <c r="G68" s="70"/>
      <c r="H68" s="12" t="s">
        <v>133</v>
      </c>
      <c r="I68" s="11" t="s">
        <v>128</v>
      </c>
      <c r="J68" s="11" t="s">
        <v>15</v>
      </c>
      <c r="K68" s="11" t="s">
        <v>30</v>
      </c>
      <c r="L68" s="11" t="s">
        <v>4</v>
      </c>
      <c r="M68" s="38">
        <v>308443.09999999998</v>
      </c>
      <c r="N68" s="39">
        <v>306243.09999999998</v>
      </c>
      <c r="O68" s="39">
        <v>306243.09999999998</v>
      </c>
      <c r="P68" s="38">
        <f>518.8+6600+6930.2+9900+350-108</f>
        <v>24191</v>
      </c>
      <c r="Q68" s="38">
        <f t="shared" si="0"/>
        <v>332634.09999999998</v>
      </c>
      <c r="R68" s="32" t="s">
        <v>384</v>
      </c>
      <c r="S68" s="8"/>
    </row>
    <row r="69" spans="1:19" ht="51.75" customHeight="1" x14ac:dyDescent="0.2">
      <c r="A69" s="9"/>
      <c r="B69" s="47"/>
      <c r="C69" s="48"/>
      <c r="D69" s="70" t="s">
        <v>271</v>
      </c>
      <c r="E69" s="70"/>
      <c r="F69" s="70"/>
      <c r="G69" s="70"/>
      <c r="H69" s="12" t="s">
        <v>132</v>
      </c>
      <c r="I69" s="11" t="s">
        <v>128</v>
      </c>
      <c r="J69" s="11" t="s">
        <v>15</v>
      </c>
      <c r="K69" s="11" t="s">
        <v>28</v>
      </c>
      <c r="L69" s="11" t="s">
        <v>4</v>
      </c>
      <c r="M69" s="38">
        <v>15549.2</v>
      </c>
      <c r="N69" s="39">
        <v>4000</v>
      </c>
      <c r="O69" s="39">
        <v>4000</v>
      </c>
      <c r="P69" s="38">
        <v>1954.7</v>
      </c>
      <c r="Q69" s="38">
        <f t="shared" si="0"/>
        <v>17503.900000000001</v>
      </c>
      <c r="R69" s="32" t="s">
        <v>373</v>
      </c>
      <c r="S69" s="8"/>
    </row>
    <row r="70" spans="1:19" ht="48" customHeight="1" x14ac:dyDescent="0.2">
      <c r="A70" s="9"/>
      <c r="B70" s="47"/>
      <c r="C70" s="48"/>
      <c r="D70" s="70" t="s">
        <v>272</v>
      </c>
      <c r="E70" s="70"/>
      <c r="F70" s="70"/>
      <c r="G70" s="70"/>
      <c r="H70" s="12" t="s">
        <v>131</v>
      </c>
      <c r="I70" s="11" t="s">
        <v>128</v>
      </c>
      <c r="J70" s="11" t="s">
        <v>15</v>
      </c>
      <c r="K70" s="11" t="s">
        <v>25</v>
      </c>
      <c r="L70" s="11" t="s">
        <v>4</v>
      </c>
      <c r="M70" s="38">
        <v>14420.5</v>
      </c>
      <c r="N70" s="39">
        <v>14420.5</v>
      </c>
      <c r="O70" s="39">
        <v>14420.5</v>
      </c>
      <c r="P70" s="38">
        <v>300</v>
      </c>
      <c r="Q70" s="38">
        <f t="shared" si="0"/>
        <v>14720.5</v>
      </c>
      <c r="R70" s="32" t="s">
        <v>347</v>
      </c>
      <c r="S70" s="8"/>
    </row>
    <row r="71" spans="1:19" ht="21.75" customHeight="1" x14ac:dyDescent="0.2">
      <c r="A71" s="9"/>
      <c r="B71" s="47"/>
      <c r="C71" s="48"/>
      <c r="D71" s="70" t="s">
        <v>273</v>
      </c>
      <c r="E71" s="70"/>
      <c r="F71" s="70"/>
      <c r="G71" s="70"/>
      <c r="H71" s="12" t="s">
        <v>130</v>
      </c>
      <c r="I71" s="11" t="s">
        <v>128</v>
      </c>
      <c r="J71" s="11" t="s">
        <v>15</v>
      </c>
      <c r="K71" s="11" t="s">
        <v>68</v>
      </c>
      <c r="L71" s="11" t="s">
        <v>4</v>
      </c>
      <c r="M71" s="38">
        <v>17263.2</v>
      </c>
      <c r="N71" s="39">
        <v>17263.2</v>
      </c>
      <c r="O71" s="39">
        <v>17263.2</v>
      </c>
      <c r="P71" s="38"/>
      <c r="Q71" s="38">
        <f t="shared" si="0"/>
        <v>17263.2</v>
      </c>
      <c r="R71" s="13"/>
      <c r="S71" s="8"/>
    </row>
    <row r="72" spans="1:19" ht="22.5" customHeight="1" x14ac:dyDescent="0.2">
      <c r="A72" s="9"/>
      <c r="B72" s="47"/>
      <c r="C72" s="48"/>
      <c r="D72" s="70" t="s">
        <v>274</v>
      </c>
      <c r="E72" s="70"/>
      <c r="F72" s="70"/>
      <c r="G72" s="70"/>
      <c r="H72" s="12" t="s">
        <v>129</v>
      </c>
      <c r="I72" s="11" t="s">
        <v>128</v>
      </c>
      <c r="J72" s="11" t="s">
        <v>15</v>
      </c>
      <c r="K72" s="11" t="s">
        <v>22</v>
      </c>
      <c r="L72" s="11" t="s">
        <v>4</v>
      </c>
      <c r="M72" s="38">
        <v>2924.1</v>
      </c>
      <c r="N72" s="39">
        <v>2924.1</v>
      </c>
      <c r="O72" s="39">
        <v>2924.1</v>
      </c>
      <c r="P72" s="38"/>
      <c r="Q72" s="38">
        <f t="shared" si="0"/>
        <v>2924.1</v>
      </c>
      <c r="R72" s="13"/>
      <c r="S72" s="8"/>
    </row>
    <row r="73" spans="1:19" ht="19.5" customHeight="1" x14ac:dyDescent="0.2">
      <c r="A73" s="9"/>
      <c r="B73" s="69" t="s">
        <v>225</v>
      </c>
      <c r="C73" s="69"/>
      <c r="D73" s="69"/>
      <c r="E73" s="69"/>
      <c r="F73" s="69"/>
      <c r="G73" s="69"/>
      <c r="H73" s="12" t="s">
        <v>127</v>
      </c>
      <c r="I73" s="29" t="s">
        <v>125</v>
      </c>
      <c r="J73" s="29" t="s">
        <v>4</v>
      </c>
      <c r="K73" s="29" t="s">
        <v>4</v>
      </c>
      <c r="L73" s="29" t="s">
        <v>4</v>
      </c>
      <c r="M73" s="40">
        <f>M74</f>
        <v>50484.800000000003</v>
      </c>
      <c r="N73" s="40">
        <f>N74</f>
        <v>22507.5</v>
      </c>
      <c r="O73" s="40">
        <f>O74</f>
        <v>13507.5</v>
      </c>
      <c r="P73" s="40">
        <f>P74</f>
        <v>-76.200000000000045</v>
      </c>
      <c r="Q73" s="40">
        <f>Q74</f>
        <v>50408.600000000006</v>
      </c>
      <c r="R73" s="30"/>
      <c r="S73" s="8"/>
    </row>
    <row r="74" spans="1:19" ht="16.5" customHeight="1" x14ac:dyDescent="0.2">
      <c r="A74" s="9"/>
      <c r="B74" s="46"/>
      <c r="C74" s="70" t="s">
        <v>208</v>
      </c>
      <c r="D74" s="70"/>
      <c r="E74" s="70"/>
      <c r="F74" s="70"/>
      <c r="G74" s="70"/>
      <c r="H74" s="12" t="s">
        <v>127</v>
      </c>
      <c r="I74" s="11" t="s">
        <v>125</v>
      </c>
      <c r="J74" s="11" t="s">
        <v>15</v>
      </c>
      <c r="K74" s="11" t="s">
        <v>4</v>
      </c>
      <c r="L74" s="11" t="s">
        <v>4</v>
      </c>
      <c r="M74" s="38">
        <f>M75+M76</f>
        <v>50484.800000000003</v>
      </c>
      <c r="N74" s="38">
        <f>N75+N76</f>
        <v>22507.5</v>
      </c>
      <c r="O74" s="38">
        <f>O75+O76</f>
        <v>13507.5</v>
      </c>
      <c r="P74" s="38">
        <f>P75+P76</f>
        <v>-76.200000000000045</v>
      </c>
      <c r="Q74" s="38">
        <f>Q75+Q76</f>
        <v>50408.600000000006</v>
      </c>
      <c r="R74" s="13"/>
      <c r="S74" s="8"/>
    </row>
    <row r="75" spans="1:19" ht="83.25" customHeight="1" x14ac:dyDescent="0.2">
      <c r="A75" s="9"/>
      <c r="B75" s="47"/>
      <c r="C75" s="48"/>
      <c r="D75" s="70" t="s">
        <v>275</v>
      </c>
      <c r="E75" s="70"/>
      <c r="F75" s="70"/>
      <c r="G75" s="70"/>
      <c r="H75" s="12" t="s">
        <v>126</v>
      </c>
      <c r="I75" s="11" t="s">
        <v>125</v>
      </c>
      <c r="J75" s="11" t="s">
        <v>15</v>
      </c>
      <c r="K75" s="11" t="s">
        <v>35</v>
      </c>
      <c r="L75" s="11" t="s">
        <v>4</v>
      </c>
      <c r="M75" s="38">
        <v>34065.9</v>
      </c>
      <c r="N75" s="39">
        <v>22507.5</v>
      </c>
      <c r="O75" s="39">
        <v>13507.5</v>
      </c>
      <c r="P75" s="38">
        <f>-503.6-45-30-72.6</f>
        <v>-651.20000000000005</v>
      </c>
      <c r="Q75" s="38">
        <f t="shared" si="0"/>
        <v>33414.700000000004</v>
      </c>
      <c r="R75" s="32" t="s">
        <v>353</v>
      </c>
      <c r="S75" s="8"/>
    </row>
    <row r="76" spans="1:19" ht="39" customHeight="1" x14ac:dyDescent="0.2">
      <c r="A76" s="9"/>
      <c r="B76" s="47"/>
      <c r="C76" s="48"/>
      <c r="D76" s="70" t="s">
        <v>276</v>
      </c>
      <c r="E76" s="70"/>
      <c r="F76" s="70"/>
      <c r="G76" s="70"/>
      <c r="H76" s="12" t="s">
        <v>124</v>
      </c>
      <c r="I76" s="11" t="s">
        <v>125</v>
      </c>
      <c r="J76" s="11" t="s">
        <v>15</v>
      </c>
      <c r="K76" s="11" t="s">
        <v>34</v>
      </c>
      <c r="L76" s="11" t="s">
        <v>4</v>
      </c>
      <c r="M76" s="38">
        <v>16418.900000000001</v>
      </c>
      <c r="N76" s="39">
        <v>0</v>
      </c>
      <c r="O76" s="39">
        <v>0</v>
      </c>
      <c r="P76" s="38">
        <f>575</f>
        <v>575</v>
      </c>
      <c r="Q76" s="38">
        <f t="shared" si="0"/>
        <v>16993.900000000001</v>
      </c>
      <c r="R76" s="32" t="s">
        <v>372</v>
      </c>
      <c r="S76" s="8"/>
    </row>
    <row r="77" spans="1:19" ht="19.5" customHeight="1" x14ac:dyDescent="0.2">
      <c r="A77" s="9"/>
      <c r="B77" s="69" t="s">
        <v>226</v>
      </c>
      <c r="C77" s="69"/>
      <c r="D77" s="69"/>
      <c r="E77" s="69"/>
      <c r="F77" s="69"/>
      <c r="G77" s="69"/>
      <c r="H77" s="12" t="s">
        <v>123</v>
      </c>
      <c r="I77" s="29" t="s">
        <v>35</v>
      </c>
      <c r="J77" s="29" t="s">
        <v>4</v>
      </c>
      <c r="K77" s="29" t="s">
        <v>4</v>
      </c>
      <c r="L77" s="29" t="s">
        <v>4</v>
      </c>
      <c r="M77" s="40">
        <f>M78+M80+M82</f>
        <v>545710.6</v>
      </c>
      <c r="N77" s="40">
        <f>N78+N80+N82</f>
        <v>578636</v>
      </c>
      <c r="O77" s="40">
        <f>O78+O80+O82</f>
        <v>61959.6</v>
      </c>
      <c r="P77" s="40">
        <f>P78+P80+P82</f>
        <v>39743.4</v>
      </c>
      <c r="Q77" s="40">
        <f>Q78+Q80+Q82</f>
        <v>585454</v>
      </c>
      <c r="R77" s="30"/>
      <c r="S77" s="8"/>
    </row>
    <row r="78" spans="1:19" ht="26.25" customHeight="1" x14ac:dyDescent="0.2">
      <c r="A78" s="9"/>
      <c r="B78" s="46"/>
      <c r="C78" s="70" t="s">
        <v>253</v>
      </c>
      <c r="D78" s="70"/>
      <c r="E78" s="70"/>
      <c r="F78" s="70"/>
      <c r="G78" s="70"/>
      <c r="H78" s="12" t="s">
        <v>122</v>
      </c>
      <c r="I78" s="11" t="s">
        <v>35</v>
      </c>
      <c r="J78" s="11" t="s">
        <v>40</v>
      </c>
      <c r="K78" s="11" t="s">
        <v>4</v>
      </c>
      <c r="L78" s="11" t="s">
        <v>4</v>
      </c>
      <c r="M78" s="38">
        <f>M79</f>
        <v>485007</v>
      </c>
      <c r="N78" s="38">
        <f>N79</f>
        <v>516884.3</v>
      </c>
      <c r="O78" s="38">
        <f>O79</f>
        <v>0</v>
      </c>
      <c r="P78" s="38">
        <f>P79</f>
        <v>0</v>
      </c>
      <c r="Q78" s="38">
        <f>Q79</f>
        <v>485007</v>
      </c>
      <c r="R78" s="13"/>
      <c r="S78" s="8"/>
    </row>
    <row r="79" spans="1:19" ht="19.5" customHeight="1" x14ac:dyDescent="0.2">
      <c r="A79" s="9"/>
      <c r="B79" s="47"/>
      <c r="C79" s="48"/>
      <c r="D79" s="70" t="s">
        <v>277</v>
      </c>
      <c r="E79" s="70"/>
      <c r="F79" s="70"/>
      <c r="G79" s="70"/>
      <c r="H79" s="12" t="s">
        <v>122</v>
      </c>
      <c r="I79" s="11" t="s">
        <v>35</v>
      </c>
      <c r="J79" s="11" t="s">
        <v>40</v>
      </c>
      <c r="K79" s="11" t="s">
        <v>121</v>
      </c>
      <c r="L79" s="11" t="s">
        <v>4</v>
      </c>
      <c r="M79" s="38">
        <v>485007</v>
      </c>
      <c r="N79" s="39">
        <v>516884.3</v>
      </c>
      <c r="O79" s="39">
        <v>0</v>
      </c>
      <c r="P79" s="38"/>
      <c r="Q79" s="38">
        <f t="shared" si="0"/>
        <v>485007</v>
      </c>
      <c r="R79" s="13"/>
      <c r="S79" s="8"/>
    </row>
    <row r="80" spans="1:19" ht="21.75" customHeight="1" x14ac:dyDescent="0.2">
      <c r="A80" s="9"/>
      <c r="B80" s="46"/>
      <c r="C80" s="70" t="s">
        <v>255</v>
      </c>
      <c r="D80" s="70"/>
      <c r="E80" s="70"/>
      <c r="F80" s="70"/>
      <c r="G80" s="70"/>
      <c r="H80" s="12" t="s">
        <v>119</v>
      </c>
      <c r="I80" s="11" t="s">
        <v>35</v>
      </c>
      <c r="J80" s="11" t="s">
        <v>120</v>
      </c>
      <c r="K80" s="11" t="s">
        <v>4</v>
      </c>
      <c r="L80" s="11" t="s">
        <v>4</v>
      </c>
      <c r="M80" s="38">
        <f>M81</f>
        <v>2191.1999999999998</v>
      </c>
      <c r="N80" s="38">
        <f>N81</f>
        <v>2243.5</v>
      </c>
      <c r="O80" s="38">
        <f>O81</f>
        <v>2233.6999999999998</v>
      </c>
      <c r="P80" s="38">
        <f>P81</f>
        <v>0</v>
      </c>
      <c r="Q80" s="38">
        <f>Q81</f>
        <v>2191.1999999999998</v>
      </c>
      <c r="R80" s="13"/>
      <c r="S80" s="8"/>
    </row>
    <row r="81" spans="1:19" ht="33.75" customHeight="1" x14ac:dyDescent="0.2">
      <c r="A81" s="9"/>
      <c r="B81" s="47"/>
      <c r="C81" s="48"/>
      <c r="D81" s="70" t="s">
        <v>278</v>
      </c>
      <c r="E81" s="70"/>
      <c r="F81" s="70"/>
      <c r="G81" s="70"/>
      <c r="H81" s="12" t="s">
        <v>119</v>
      </c>
      <c r="I81" s="11" t="s">
        <v>35</v>
      </c>
      <c r="J81" s="11" t="s">
        <v>120</v>
      </c>
      <c r="K81" s="11" t="s">
        <v>11</v>
      </c>
      <c r="L81" s="11" t="s">
        <v>4</v>
      </c>
      <c r="M81" s="38">
        <v>2191.1999999999998</v>
      </c>
      <c r="N81" s="39">
        <v>2243.5</v>
      </c>
      <c r="O81" s="39">
        <v>2233.6999999999998</v>
      </c>
      <c r="P81" s="38"/>
      <c r="Q81" s="38">
        <f>M81+P81</f>
        <v>2191.1999999999998</v>
      </c>
      <c r="R81" s="13"/>
      <c r="S81" s="8"/>
    </row>
    <row r="82" spans="1:19" ht="18" customHeight="1" x14ac:dyDescent="0.2">
      <c r="A82" s="9"/>
      <c r="B82" s="46"/>
      <c r="C82" s="70" t="s">
        <v>208</v>
      </c>
      <c r="D82" s="70"/>
      <c r="E82" s="70"/>
      <c r="F82" s="70"/>
      <c r="G82" s="70"/>
      <c r="H82" s="12" t="s">
        <v>118</v>
      </c>
      <c r="I82" s="11" t="s">
        <v>35</v>
      </c>
      <c r="J82" s="11" t="s">
        <v>15</v>
      </c>
      <c r="K82" s="11" t="s">
        <v>4</v>
      </c>
      <c r="L82" s="11" t="s">
        <v>4</v>
      </c>
      <c r="M82" s="38">
        <f>M83+M84</f>
        <v>58512.4</v>
      </c>
      <c r="N82" s="38">
        <f>N83+N84</f>
        <v>59508.2</v>
      </c>
      <c r="O82" s="38">
        <f>O83+O84</f>
        <v>59725.9</v>
      </c>
      <c r="P82" s="38">
        <f>P83+P84</f>
        <v>39743.4</v>
      </c>
      <c r="Q82" s="38">
        <f>Q83+Q84</f>
        <v>98255.800000000017</v>
      </c>
      <c r="R82" s="13"/>
      <c r="S82" s="8"/>
    </row>
    <row r="83" spans="1:19" ht="86.25" customHeight="1" x14ac:dyDescent="0.2">
      <c r="A83" s="9"/>
      <c r="B83" s="47"/>
      <c r="C83" s="48"/>
      <c r="D83" s="70" t="s">
        <v>279</v>
      </c>
      <c r="E83" s="70"/>
      <c r="F83" s="70"/>
      <c r="G83" s="70"/>
      <c r="H83" s="12" t="s">
        <v>117</v>
      </c>
      <c r="I83" s="11" t="s">
        <v>35</v>
      </c>
      <c r="J83" s="11" t="s">
        <v>15</v>
      </c>
      <c r="K83" s="11" t="s">
        <v>35</v>
      </c>
      <c r="L83" s="11" t="s">
        <v>4</v>
      </c>
      <c r="M83" s="38">
        <v>49708.3</v>
      </c>
      <c r="N83" s="39">
        <v>50504.1</v>
      </c>
      <c r="O83" s="39">
        <v>50474.400000000001</v>
      </c>
      <c r="P83" s="38">
        <f>200+39543.4</f>
        <v>39743.4</v>
      </c>
      <c r="Q83" s="38">
        <f>M83+P83</f>
        <v>89451.700000000012</v>
      </c>
      <c r="R83" s="32" t="s">
        <v>375</v>
      </c>
      <c r="S83" s="8"/>
    </row>
    <row r="84" spans="1:19" ht="25.5" customHeight="1" x14ac:dyDescent="0.2">
      <c r="A84" s="9"/>
      <c r="B84" s="47"/>
      <c r="C84" s="48"/>
      <c r="D84" s="70" t="s">
        <v>280</v>
      </c>
      <c r="E84" s="70"/>
      <c r="F84" s="70"/>
      <c r="G84" s="70"/>
      <c r="H84" s="12" t="s">
        <v>116</v>
      </c>
      <c r="I84" s="11" t="s">
        <v>35</v>
      </c>
      <c r="J84" s="11" t="s">
        <v>15</v>
      </c>
      <c r="K84" s="11" t="s">
        <v>34</v>
      </c>
      <c r="L84" s="11" t="s">
        <v>4</v>
      </c>
      <c r="M84" s="38">
        <v>8804.1</v>
      </c>
      <c r="N84" s="39">
        <v>9004.1</v>
      </c>
      <c r="O84" s="39">
        <v>9251.5</v>
      </c>
      <c r="P84" s="38"/>
      <c r="Q84" s="38">
        <f>M84+P84</f>
        <v>8804.1</v>
      </c>
      <c r="R84" s="13"/>
      <c r="S84" s="8"/>
    </row>
    <row r="85" spans="1:19" ht="27" customHeight="1" x14ac:dyDescent="0.2">
      <c r="A85" s="9"/>
      <c r="B85" s="69" t="s">
        <v>227</v>
      </c>
      <c r="C85" s="69"/>
      <c r="D85" s="69"/>
      <c r="E85" s="69"/>
      <c r="F85" s="69"/>
      <c r="G85" s="69"/>
      <c r="H85" s="12" t="s">
        <v>115</v>
      </c>
      <c r="I85" s="29" t="s">
        <v>34</v>
      </c>
      <c r="J85" s="29" t="s">
        <v>4</v>
      </c>
      <c r="K85" s="29" t="s">
        <v>4</v>
      </c>
      <c r="L85" s="29" t="s">
        <v>4</v>
      </c>
      <c r="M85" s="40">
        <f>M86</f>
        <v>44871.6</v>
      </c>
      <c r="N85" s="40">
        <f>N86</f>
        <v>42857.599999999999</v>
      </c>
      <c r="O85" s="40">
        <f>O86</f>
        <v>36831.599999999999</v>
      </c>
      <c r="P85" s="40">
        <f>P86</f>
        <v>0</v>
      </c>
      <c r="Q85" s="40">
        <f>Q86</f>
        <v>44871.6</v>
      </c>
      <c r="R85" s="30"/>
      <c r="S85" s="8"/>
    </row>
    <row r="86" spans="1:19" ht="27" customHeight="1" x14ac:dyDescent="0.2">
      <c r="A86" s="9"/>
      <c r="B86" s="46"/>
      <c r="C86" s="70" t="s">
        <v>208</v>
      </c>
      <c r="D86" s="70"/>
      <c r="E86" s="70"/>
      <c r="F86" s="70"/>
      <c r="G86" s="70"/>
      <c r="H86" s="12" t="s">
        <v>115</v>
      </c>
      <c r="I86" s="11" t="s">
        <v>34</v>
      </c>
      <c r="J86" s="11" t="s">
        <v>15</v>
      </c>
      <c r="K86" s="11" t="s">
        <v>4</v>
      </c>
      <c r="L86" s="11" t="s">
        <v>4</v>
      </c>
      <c r="M86" s="38">
        <f>M87+M88+M89</f>
        <v>44871.6</v>
      </c>
      <c r="N86" s="38">
        <f>N87+N88+N89</f>
        <v>42857.599999999999</v>
      </c>
      <c r="O86" s="38">
        <f>O87+O88+O89</f>
        <v>36831.599999999999</v>
      </c>
      <c r="P86" s="38">
        <f>P87+P88+P89</f>
        <v>0</v>
      </c>
      <c r="Q86" s="38">
        <f>Q87+Q88+Q89</f>
        <v>44871.6</v>
      </c>
      <c r="R86" s="13"/>
      <c r="S86" s="8"/>
    </row>
    <row r="87" spans="1:19" ht="42" customHeight="1" x14ac:dyDescent="0.2">
      <c r="A87" s="9"/>
      <c r="B87" s="47"/>
      <c r="C87" s="48"/>
      <c r="D87" s="70" t="s">
        <v>281</v>
      </c>
      <c r="E87" s="70"/>
      <c r="F87" s="70"/>
      <c r="G87" s="70"/>
      <c r="H87" s="12" t="s">
        <v>114</v>
      </c>
      <c r="I87" s="11" t="s">
        <v>34</v>
      </c>
      <c r="J87" s="11" t="s">
        <v>15</v>
      </c>
      <c r="K87" s="11" t="s">
        <v>35</v>
      </c>
      <c r="L87" s="11" t="s">
        <v>4</v>
      </c>
      <c r="M87" s="38">
        <v>5040</v>
      </c>
      <c r="N87" s="39">
        <v>3527.1</v>
      </c>
      <c r="O87" s="39">
        <v>0</v>
      </c>
      <c r="P87" s="38"/>
      <c r="Q87" s="38">
        <f>M87+P87</f>
        <v>5040</v>
      </c>
      <c r="R87" s="13"/>
      <c r="S87" s="8"/>
    </row>
    <row r="88" spans="1:19" ht="27" customHeight="1" x14ac:dyDescent="0.2">
      <c r="A88" s="9"/>
      <c r="B88" s="47"/>
      <c r="C88" s="48"/>
      <c r="D88" s="70" t="s">
        <v>282</v>
      </c>
      <c r="E88" s="70"/>
      <c r="F88" s="70"/>
      <c r="G88" s="70"/>
      <c r="H88" s="12" t="s">
        <v>113</v>
      </c>
      <c r="I88" s="11" t="s">
        <v>34</v>
      </c>
      <c r="J88" s="11" t="s">
        <v>15</v>
      </c>
      <c r="K88" s="11" t="s">
        <v>34</v>
      </c>
      <c r="L88" s="11" t="s">
        <v>4</v>
      </c>
      <c r="M88" s="38">
        <v>37331.599999999999</v>
      </c>
      <c r="N88" s="39">
        <v>37330.5</v>
      </c>
      <c r="O88" s="39">
        <v>36831.599999999999</v>
      </c>
      <c r="P88" s="38"/>
      <c r="Q88" s="38">
        <f>M88+P88</f>
        <v>37331.599999999999</v>
      </c>
      <c r="R88" s="13"/>
      <c r="S88" s="8"/>
    </row>
    <row r="89" spans="1:19" ht="21.75" customHeight="1" x14ac:dyDescent="0.2">
      <c r="A89" s="9"/>
      <c r="B89" s="47"/>
      <c r="C89" s="48"/>
      <c r="D89" s="70" t="s">
        <v>283</v>
      </c>
      <c r="E89" s="70"/>
      <c r="F89" s="70"/>
      <c r="G89" s="70"/>
      <c r="H89" s="12" t="s">
        <v>112</v>
      </c>
      <c r="I89" s="11" t="s">
        <v>34</v>
      </c>
      <c r="J89" s="11" t="s">
        <v>15</v>
      </c>
      <c r="K89" s="11" t="s">
        <v>32</v>
      </c>
      <c r="L89" s="11" t="s">
        <v>4</v>
      </c>
      <c r="M89" s="38">
        <v>2500</v>
      </c>
      <c r="N89" s="39">
        <v>2000</v>
      </c>
      <c r="O89" s="39">
        <v>0</v>
      </c>
      <c r="P89" s="38"/>
      <c r="Q89" s="38">
        <f>M89+P89</f>
        <v>2500</v>
      </c>
      <c r="R89" s="13"/>
      <c r="S89" s="8"/>
    </row>
    <row r="90" spans="1:19" ht="24" customHeight="1" x14ac:dyDescent="0.2">
      <c r="A90" s="9"/>
      <c r="B90" s="69" t="s">
        <v>228</v>
      </c>
      <c r="C90" s="69"/>
      <c r="D90" s="69"/>
      <c r="E90" s="69"/>
      <c r="F90" s="69"/>
      <c r="G90" s="69"/>
      <c r="H90" s="12" t="s">
        <v>111</v>
      </c>
      <c r="I90" s="29" t="s">
        <v>32</v>
      </c>
      <c r="J90" s="29" t="s">
        <v>4</v>
      </c>
      <c r="K90" s="29" t="s">
        <v>4</v>
      </c>
      <c r="L90" s="29" t="s">
        <v>4</v>
      </c>
      <c r="M90" s="40">
        <f>M91+M97</f>
        <v>766602.5</v>
      </c>
      <c r="N90" s="40">
        <f>N91+N97</f>
        <v>710219.7</v>
      </c>
      <c r="O90" s="40">
        <f>O91+O97</f>
        <v>376219.69999999995</v>
      </c>
      <c r="P90" s="40">
        <f>P91+P97</f>
        <v>17174.900000000001</v>
      </c>
      <c r="Q90" s="40">
        <f>Q91+Q97</f>
        <v>783777.4</v>
      </c>
      <c r="R90" s="30"/>
      <c r="S90" s="8"/>
    </row>
    <row r="91" spans="1:19" ht="20.25" customHeight="1" x14ac:dyDescent="0.2">
      <c r="A91" s="9"/>
      <c r="B91" s="46"/>
      <c r="C91" s="70" t="s">
        <v>208</v>
      </c>
      <c r="D91" s="70"/>
      <c r="E91" s="70"/>
      <c r="F91" s="70"/>
      <c r="G91" s="70"/>
      <c r="H91" s="12" t="s">
        <v>110</v>
      </c>
      <c r="I91" s="11" t="s">
        <v>32</v>
      </c>
      <c r="J91" s="11" t="s">
        <v>15</v>
      </c>
      <c r="K91" s="11" t="s">
        <v>4</v>
      </c>
      <c r="L91" s="11" t="s">
        <v>4</v>
      </c>
      <c r="M91" s="38">
        <f>M92+M93+M94+M95+M96</f>
        <v>432602.49999999994</v>
      </c>
      <c r="N91" s="38">
        <f>N92+N93+N94+N95+N96</f>
        <v>376219.69999999995</v>
      </c>
      <c r="O91" s="38">
        <f>O92+O93+O94+O95+O96</f>
        <v>376219.69999999995</v>
      </c>
      <c r="P91" s="38">
        <f>P92+P93+P94+P95+P96</f>
        <v>17174.900000000001</v>
      </c>
      <c r="Q91" s="38">
        <f>Q92+Q93+Q94+Q95+Q96</f>
        <v>449777.4</v>
      </c>
      <c r="R91" s="13"/>
      <c r="S91" s="8"/>
    </row>
    <row r="92" spans="1:19" ht="270" customHeight="1" x14ac:dyDescent="0.2">
      <c r="A92" s="9"/>
      <c r="B92" s="47"/>
      <c r="C92" s="48"/>
      <c r="D92" s="70" t="s">
        <v>284</v>
      </c>
      <c r="E92" s="70"/>
      <c r="F92" s="70"/>
      <c r="G92" s="70"/>
      <c r="H92" s="12" t="s">
        <v>109</v>
      </c>
      <c r="I92" s="11" t="s">
        <v>32</v>
      </c>
      <c r="J92" s="11" t="s">
        <v>15</v>
      </c>
      <c r="K92" s="11" t="s">
        <v>35</v>
      </c>
      <c r="L92" s="11" t="s">
        <v>4</v>
      </c>
      <c r="M92" s="38">
        <v>189951.9</v>
      </c>
      <c r="N92" s="38">
        <v>189951.9</v>
      </c>
      <c r="O92" s="38">
        <v>189951.9</v>
      </c>
      <c r="P92" s="38">
        <f>-8381.7-1393-599.8-599.3-445-360.9-604.3-596.2-0.1</f>
        <v>-12980.3</v>
      </c>
      <c r="Q92" s="38">
        <f>M92+P92</f>
        <v>176971.6</v>
      </c>
      <c r="R92" s="32" t="s">
        <v>365</v>
      </c>
      <c r="S92" s="8"/>
    </row>
    <row r="93" spans="1:19" ht="21.75" customHeight="1" x14ac:dyDescent="0.2">
      <c r="A93" s="9"/>
      <c r="B93" s="47"/>
      <c r="C93" s="48"/>
      <c r="D93" s="70" t="s">
        <v>285</v>
      </c>
      <c r="E93" s="70"/>
      <c r="F93" s="70"/>
      <c r="G93" s="70"/>
      <c r="H93" s="12" t="s">
        <v>108</v>
      </c>
      <c r="I93" s="11" t="s">
        <v>32</v>
      </c>
      <c r="J93" s="11" t="s">
        <v>15</v>
      </c>
      <c r="K93" s="11" t="s">
        <v>34</v>
      </c>
      <c r="L93" s="11" t="s">
        <v>4</v>
      </c>
      <c r="M93" s="38">
        <v>26194.400000000001</v>
      </c>
      <c r="N93" s="39">
        <v>26194.400000000001</v>
      </c>
      <c r="O93" s="39">
        <v>26194.400000000001</v>
      </c>
      <c r="P93" s="38"/>
      <c r="Q93" s="38">
        <f>M93+P93</f>
        <v>26194.400000000001</v>
      </c>
      <c r="R93" s="13"/>
      <c r="S93" s="8"/>
    </row>
    <row r="94" spans="1:19" ht="81.75" customHeight="1" x14ac:dyDescent="0.2">
      <c r="A94" s="9"/>
      <c r="B94" s="47"/>
      <c r="C94" s="48"/>
      <c r="D94" s="70" t="s">
        <v>286</v>
      </c>
      <c r="E94" s="70"/>
      <c r="F94" s="70"/>
      <c r="G94" s="70"/>
      <c r="H94" s="12" t="s">
        <v>107</v>
      </c>
      <c r="I94" s="11" t="s">
        <v>32</v>
      </c>
      <c r="J94" s="11" t="s">
        <v>15</v>
      </c>
      <c r="K94" s="11" t="s">
        <v>32</v>
      </c>
      <c r="L94" s="11" t="s">
        <v>4</v>
      </c>
      <c r="M94" s="38">
        <v>9898.4</v>
      </c>
      <c r="N94" s="39">
        <v>9898.4</v>
      </c>
      <c r="O94" s="39">
        <v>9898.4</v>
      </c>
      <c r="P94" s="38"/>
      <c r="Q94" s="38">
        <f>M94+P94</f>
        <v>9898.4</v>
      </c>
      <c r="R94" s="13"/>
      <c r="S94" s="8"/>
    </row>
    <row r="95" spans="1:19" ht="164.25" customHeight="1" x14ac:dyDescent="0.2">
      <c r="A95" s="9"/>
      <c r="B95" s="47"/>
      <c r="C95" s="48"/>
      <c r="D95" s="70" t="s">
        <v>287</v>
      </c>
      <c r="E95" s="70"/>
      <c r="F95" s="70"/>
      <c r="G95" s="70"/>
      <c r="H95" s="12" t="s">
        <v>106</v>
      </c>
      <c r="I95" s="11" t="s">
        <v>32</v>
      </c>
      <c r="J95" s="11" t="s">
        <v>15</v>
      </c>
      <c r="K95" s="11" t="s">
        <v>30</v>
      </c>
      <c r="L95" s="11" t="s">
        <v>4</v>
      </c>
      <c r="M95" s="38">
        <v>180000</v>
      </c>
      <c r="N95" s="39">
        <v>150000</v>
      </c>
      <c r="O95" s="39">
        <v>150000</v>
      </c>
      <c r="P95" s="38">
        <f>13782.1-800-5021.5+3038.9+22000</f>
        <v>32999.5</v>
      </c>
      <c r="Q95" s="38">
        <f>M95+P95</f>
        <v>212999.5</v>
      </c>
      <c r="R95" s="32" t="s">
        <v>364</v>
      </c>
      <c r="S95" s="8"/>
    </row>
    <row r="96" spans="1:19" ht="216.75" customHeight="1" x14ac:dyDescent="0.2">
      <c r="A96" s="9"/>
      <c r="B96" s="47"/>
      <c r="C96" s="48"/>
      <c r="D96" s="92" t="s">
        <v>289</v>
      </c>
      <c r="E96" s="92"/>
      <c r="F96" s="92"/>
      <c r="G96" s="92"/>
      <c r="H96" s="12" t="s">
        <v>105</v>
      </c>
      <c r="I96" s="11" t="s">
        <v>32</v>
      </c>
      <c r="J96" s="11" t="s">
        <v>15</v>
      </c>
      <c r="K96" s="11" t="s">
        <v>28</v>
      </c>
      <c r="L96" s="11" t="s">
        <v>4</v>
      </c>
      <c r="M96" s="38">
        <v>26557.8</v>
      </c>
      <c r="N96" s="39">
        <v>175</v>
      </c>
      <c r="O96" s="39">
        <v>175</v>
      </c>
      <c r="P96" s="38">
        <f>3038.9-5400.4-36+1393+599.3+599.8-3038.9</f>
        <v>-2844.2999999999997</v>
      </c>
      <c r="Q96" s="38">
        <f>M96+P96</f>
        <v>23713.5</v>
      </c>
      <c r="R96" s="31" t="s">
        <v>357</v>
      </c>
      <c r="S96" s="8"/>
    </row>
    <row r="97" spans="1:19" ht="24.75" customHeight="1" x14ac:dyDescent="0.2">
      <c r="A97" s="9"/>
      <c r="B97" s="46"/>
      <c r="C97" s="70" t="s">
        <v>288</v>
      </c>
      <c r="D97" s="70"/>
      <c r="E97" s="70"/>
      <c r="F97" s="70"/>
      <c r="G97" s="70"/>
      <c r="H97" s="12" t="s">
        <v>104</v>
      </c>
      <c r="I97" s="11" t="s">
        <v>32</v>
      </c>
      <c r="J97" s="11" t="s">
        <v>103</v>
      </c>
      <c r="K97" s="11" t="s">
        <v>4</v>
      </c>
      <c r="L97" s="11" t="s">
        <v>4</v>
      </c>
      <c r="M97" s="38">
        <f>M98</f>
        <v>334000</v>
      </c>
      <c r="N97" s="38">
        <f>N98</f>
        <v>334000</v>
      </c>
      <c r="O97" s="38">
        <f>O98</f>
        <v>0</v>
      </c>
      <c r="P97" s="38">
        <f>P98</f>
        <v>0</v>
      </c>
      <c r="Q97" s="38">
        <f>Q98</f>
        <v>334000</v>
      </c>
      <c r="R97" s="13"/>
      <c r="S97" s="8"/>
    </row>
    <row r="98" spans="1:19" ht="27" customHeight="1" x14ac:dyDescent="0.2">
      <c r="A98" s="9"/>
      <c r="B98" s="47"/>
      <c r="C98" s="48"/>
      <c r="D98" s="70" t="s">
        <v>290</v>
      </c>
      <c r="E98" s="70"/>
      <c r="F98" s="70"/>
      <c r="G98" s="70"/>
      <c r="H98" s="12" t="s">
        <v>104</v>
      </c>
      <c r="I98" s="11" t="s">
        <v>32</v>
      </c>
      <c r="J98" s="11" t="s">
        <v>103</v>
      </c>
      <c r="K98" s="11" t="s">
        <v>10</v>
      </c>
      <c r="L98" s="11" t="s">
        <v>4</v>
      </c>
      <c r="M98" s="38">
        <v>334000</v>
      </c>
      <c r="N98" s="39">
        <v>334000</v>
      </c>
      <c r="O98" s="39">
        <v>0</v>
      </c>
      <c r="P98" s="38"/>
      <c r="Q98" s="38">
        <f>M98+P98</f>
        <v>334000</v>
      </c>
      <c r="R98" s="13"/>
      <c r="S98" s="8"/>
    </row>
    <row r="99" spans="1:19" ht="37.5" customHeight="1" x14ac:dyDescent="0.2">
      <c r="A99" s="9"/>
      <c r="B99" s="69" t="s">
        <v>229</v>
      </c>
      <c r="C99" s="69"/>
      <c r="D99" s="69"/>
      <c r="E99" s="69"/>
      <c r="F99" s="69"/>
      <c r="G99" s="69"/>
      <c r="H99" s="12" t="s">
        <v>102</v>
      </c>
      <c r="I99" s="29" t="s">
        <v>30</v>
      </c>
      <c r="J99" s="29" t="s">
        <v>4</v>
      </c>
      <c r="K99" s="29" t="s">
        <v>4</v>
      </c>
      <c r="L99" s="29" t="s">
        <v>4</v>
      </c>
      <c r="M99" s="40">
        <f>M100+M102</f>
        <v>456601.39999999991</v>
      </c>
      <c r="N99" s="40">
        <f>N100+N102</f>
        <v>415116.70000000013</v>
      </c>
      <c r="O99" s="40">
        <f>O100+O102</f>
        <v>413117</v>
      </c>
      <c r="P99" s="40">
        <f>P100+P102</f>
        <v>112675.59999999999</v>
      </c>
      <c r="Q99" s="40">
        <f>Q100+Q102</f>
        <v>569276.99999999988</v>
      </c>
      <c r="R99" s="30"/>
      <c r="S99" s="8"/>
    </row>
    <row r="100" spans="1:19" ht="21.75" customHeight="1" x14ac:dyDescent="0.2">
      <c r="A100" s="9"/>
      <c r="B100" s="46"/>
      <c r="C100" s="70" t="s">
        <v>253</v>
      </c>
      <c r="D100" s="70"/>
      <c r="E100" s="70"/>
      <c r="F100" s="70"/>
      <c r="G100" s="70"/>
      <c r="H100" s="12" t="s">
        <v>101</v>
      </c>
      <c r="I100" s="11" t="s">
        <v>30</v>
      </c>
      <c r="J100" s="11" t="s">
        <v>40</v>
      </c>
      <c r="K100" s="11" t="s">
        <v>4</v>
      </c>
      <c r="L100" s="11" t="s">
        <v>4</v>
      </c>
      <c r="M100" s="38">
        <f>M101</f>
        <v>67580.399999999994</v>
      </c>
      <c r="N100" s="38">
        <f>N101</f>
        <v>49302.9</v>
      </c>
      <c r="O100" s="38">
        <f>O101</f>
        <v>49301.1</v>
      </c>
      <c r="P100" s="38">
        <f>P101</f>
        <v>0</v>
      </c>
      <c r="Q100" s="38">
        <f>Q101</f>
        <v>67580.399999999994</v>
      </c>
      <c r="R100" s="13"/>
      <c r="S100" s="8"/>
    </row>
    <row r="101" spans="1:19" ht="12.75" customHeight="1" x14ac:dyDescent="0.2">
      <c r="A101" s="9"/>
      <c r="B101" s="47"/>
      <c r="C101" s="48"/>
      <c r="D101" s="70" t="s">
        <v>291</v>
      </c>
      <c r="E101" s="70"/>
      <c r="F101" s="70"/>
      <c r="G101" s="70"/>
      <c r="H101" s="12" t="s">
        <v>101</v>
      </c>
      <c r="I101" s="11" t="s">
        <v>30</v>
      </c>
      <c r="J101" s="11" t="s">
        <v>40</v>
      </c>
      <c r="K101" s="11" t="s">
        <v>100</v>
      </c>
      <c r="L101" s="11" t="s">
        <v>4</v>
      </c>
      <c r="M101" s="38">
        <v>67580.399999999994</v>
      </c>
      <c r="N101" s="39">
        <v>49302.9</v>
      </c>
      <c r="O101" s="39">
        <v>49301.1</v>
      </c>
      <c r="P101" s="38"/>
      <c r="Q101" s="38">
        <f t="shared" ref="Q101:Q119" si="3">M101+P101</f>
        <v>67580.399999999994</v>
      </c>
      <c r="R101" s="13"/>
      <c r="S101" s="8"/>
    </row>
    <row r="102" spans="1:19" ht="15" customHeight="1" x14ac:dyDescent="0.2">
      <c r="A102" s="9"/>
      <c r="B102" s="46"/>
      <c r="C102" s="70" t="s">
        <v>208</v>
      </c>
      <c r="D102" s="70"/>
      <c r="E102" s="70"/>
      <c r="F102" s="70"/>
      <c r="G102" s="70"/>
      <c r="H102" s="12" t="s">
        <v>99</v>
      </c>
      <c r="I102" s="11" t="s">
        <v>30</v>
      </c>
      <c r="J102" s="11" t="s">
        <v>15</v>
      </c>
      <c r="K102" s="11" t="s">
        <v>4</v>
      </c>
      <c r="L102" s="11" t="s">
        <v>4</v>
      </c>
      <c r="M102" s="38">
        <f>M103+M104+M105+M106+M107+M108+M109+M110+M111</f>
        <v>389020.99999999994</v>
      </c>
      <c r="N102" s="38">
        <f>N103+N104+N105+N106+N107+N108+N109+N110+N111</f>
        <v>365813.8000000001</v>
      </c>
      <c r="O102" s="38">
        <f>O103+O104+O105+O106+O107+O108+O109+O110+O111</f>
        <v>363815.9</v>
      </c>
      <c r="P102" s="38">
        <f>P103+P104+P105+P106+P107+P108+P109+P110+P111</f>
        <v>112675.59999999999</v>
      </c>
      <c r="Q102" s="38">
        <f>Q103+Q104+Q105+Q106+Q107+Q108+Q109+Q110+Q111</f>
        <v>501696.59999999992</v>
      </c>
      <c r="R102" s="13"/>
      <c r="S102" s="8"/>
    </row>
    <row r="103" spans="1:19" ht="54" customHeight="1" x14ac:dyDescent="0.2">
      <c r="A103" s="9"/>
      <c r="B103" s="47"/>
      <c r="C103" s="48"/>
      <c r="D103" s="70" t="s">
        <v>292</v>
      </c>
      <c r="E103" s="70"/>
      <c r="F103" s="70"/>
      <c r="G103" s="70"/>
      <c r="H103" s="12" t="s">
        <v>98</v>
      </c>
      <c r="I103" s="11" t="s">
        <v>30</v>
      </c>
      <c r="J103" s="11" t="s">
        <v>15</v>
      </c>
      <c r="K103" s="11" t="s">
        <v>35</v>
      </c>
      <c r="L103" s="11" t="s">
        <v>4</v>
      </c>
      <c r="M103" s="38">
        <v>2839.1</v>
      </c>
      <c r="N103" s="39">
        <v>1678.6</v>
      </c>
      <c r="O103" s="39">
        <v>1678.6</v>
      </c>
      <c r="P103" s="38">
        <v>2553.5</v>
      </c>
      <c r="Q103" s="38">
        <f t="shared" si="3"/>
        <v>5392.6</v>
      </c>
      <c r="R103" s="33" t="s">
        <v>352</v>
      </c>
      <c r="S103" s="8"/>
    </row>
    <row r="104" spans="1:19" ht="146.25" customHeight="1" x14ac:dyDescent="0.2">
      <c r="A104" s="9"/>
      <c r="B104" s="47"/>
      <c r="C104" s="48"/>
      <c r="D104" s="70" t="s">
        <v>293</v>
      </c>
      <c r="E104" s="70"/>
      <c r="F104" s="70"/>
      <c r="G104" s="70"/>
      <c r="H104" s="12" t="s">
        <v>97</v>
      </c>
      <c r="I104" s="11" t="s">
        <v>30</v>
      </c>
      <c r="J104" s="11" t="s">
        <v>15</v>
      </c>
      <c r="K104" s="11" t="s">
        <v>34</v>
      </c>
      <c r="L104" s="11" t="s">
        <v>4</v>
      </c>
      <c r="M104" s="38">
        <v>77338.399999999994</v>
      </c>
      <c r="N104" s="39">
        <v>68949.3</v>
      </c>
      <c r="O104" s="39">
        <v>69982.600000000006</v>
      </c>
      <c r="P104" s="38">
        <f>-295.5+5021.5-1400+600+596.2+445</f>
        <v>4967.2</v>
      </c>
      <c r="Q104" s="38">
        <f t="shared" si="3"/>
        <v>82305.599999999991</v>
      </c>
      <c r="R104" s="32" t="s">
        <v>361</v>
      </c>
      <c r="S104" s="8"/>
    </row>
    <row r="105" spans="1:19" ht="12.75" customHeight="1" x14ac:dyDescent="0.2">
      <c r="A105" s="9"/>
      <c r="B105" s="47"/>
      <c r="C105" s="48"/>
      <c r="D105" s="70" t="s">
        <v>294</v>
      </c>
      <c r="E105" s="70"/>
      <c r="F105" s="70"/>
      <c r="G105" s="70"/>
      <c r="H105" s="12" t="s">
        <v>96</v>
      </c>
      <c r="I105" s="11" t="s">
        <v>30</v>
      </c>
      <c r="J105" s="11" t="s">
        <v>15</v>
      </c>
      <c r="K105" s="11" t="s">
        <v>32</v>
      </c>
      <c r="L105" s="11" t="s">
        <v>4</v>
      </c>
      <c r="M105" s="38">
        <v>20283.8</v>
      </c>
      <c r="N105" s="39">
        <v>25217.4</v>
      </c>
      <c r="O105" s="39">
        <v>25217.4</v>
      </c>
      <c r="P105" s="38"/>
      <c r="Q105" s="38">
        <f t="shared" si="3"/>
        <v>20283.8</v>
      </c>
      <c r="R105" s="13"/>
      <c r="S105" s="8"/>
    </row>
    <row r="106" spans="1:19" ht="21.75" customHeight="1" x14ac:dyDescent="0.2">
      <c r="A106" s="9"/>
      <c r="B106" s="47"/>
      <c r="C106" s="48"/>
      <c r="D106" s="70" t="s">
        <v>295</v>
      </c>
      <c r="E106" s="70"/>
      <c r="F106" s="70"/>
      <c r="G106" s="70"/>
      <c r="H106" s="12" t="s">
        <v>95</v>
      </c>
      <c r="I106" s="11" t="s">
        <v>30</v>
      </c>
      <c r="J106" s="11" t="s">
        <v>15</v>
      </c>
      <c r="K106" s="11" t="s">
        <v>30</v>
      </c>
      <c r="L106" s="11" t="s">
        <v>4</v>
      </c>
      <c r="M106" s="38">
        <v>245094</v>
      </c>
      <c r="N106" s="39">
        <v>223980</v>
      </c>
      <c r="O106" s="39">
        <v>217888.6</v>
      </c>
      <c r="P106" s="38"/>
      <c r="Q106" s="38">
        <f t="shared" si="3"/>
        <v>245094</v>
      </c>
      <c r="R106" s="13"/>
      <c r="S106" s="8"/>
    </row>
    <row r="107" spans="1:19" ht="38.25" customHeight="1" x14ac:dyDescent="0.2">
      <c r="A107" s="9"/>
      <c r="B107" s="47"/>
      <c r="C107" s="48"/>
      <c r="D107" s="70" t="s">
        <v>296</v>
      </c>
      <c r="E107" s="70"/>
      <c r="F107" s="70"/>
      <c r="G107" s="70"/>
      <c r="H107" s="12" t="s">
        <v>94</v>
      </c>
      <c r="I107" s="11" t="s">
        <v>30</v>
      </c>
      <c r="J107" s="11" t="s">
        <v>15</v>
      </c>
      <c r="K107" s="11" t="s">
        <v>28</v>
      </c>
      <c r="L107" s="11" t="s">
        <v>4</v>
      </c>
      <c r="M107" s="38">
        <v>4513.3</v>
      </c>
      <c r="N107" s="39">
        <v>4643.8999999999996</v>
      </c>
      <c r="O107" s="39">
        <v>4780.3</v>
      </c>
      <c r="P107" s="38"/>
      <c r="Q107" s="38">
        <f t="shared" si="3"/>
        <v>4513.3</v>
      </c>
      <c r="R107" s="13"/>
      <c r="S107" s="8"/>
    </row>
    <row r="108" spans="1:19" ht="62.25" customHeight="1" x14ac:dyDescent="0.2">
      <c r="A108" s="9"/>
      <c r="B108" s="47"/>
      <c r="C108" s="48"/>
      <c r="D108" s="49"/>
      <c r="E108" s="49"/>
      <c r="F108" s="49"/>
      <c r="G108" s="49" t="s">
        <v>343</v>
      </c>
      <c r="H108" s="12"/>
      <c r="I108" s="11" t="s">
        <v>30</v>
      </c>
      <c r="J108" s="11" t="s">
        <v>15</v>
      </c>
      <c r="K108" s="11">
        <v>16</v>
      </c>
      <c r="L108" s="11"/>
      <c r="M108" s="38">
        <v>0</v>
      </c>
      <c r="N108" s="39"/>
      <c r="O108" s="39"/>
      <c r="P108" s="38">
        <v>105154.9</v>
      </c>
      <c r="Q108" s="38">
        <f t="shared" si="3"/>
        <v>105154.9</v>
      </c>
      <c r="R108" s="33" t="s">
        <v>342</v>
      </c>
      <c r="S108" s="8"/>
    </row>
    <row r="109" spans="1:19" ht="60.75" customHeight="1" x14ac:dyDescent="0.2">
      <c r="A109" s="9"/>
      <c r="B109" s="47"/>
      <c r="C109" s="48"/>
      <c r="D109" s="70" t="s">
        <v>344</v>
      </c>
      <c r="E109" s="70"/>
      <c r="F109" s="70"/>
      <c r="G109" s="70"/>
      <c r="H109" s="12" t="s">
        <v>93</v>
      </c>
      <c r="I109" s="11" t="s">
        <v>30</v>
      </c>
      <c r="J109" s="11" t="s">
        <v>15</v>
      </c>
      <c r="K109" s="11" t="s">
        <v>23</v>
      </c>
      <c r="L109" s="11" t="s">
        <v>4</v>
      </c>
      <c r="M109" s="38">
        <v>35502.1</v>
      </c>
      <c r="N109" s="39">
        <v>38697.199999999997</v>
      </c>
      <c r="O109" s="39">
        <v>42180</v>
      </c>
      <c r="P109" s="38"/>
      <c r="Q109" s="38">
        <f t="shared" si="3"/>
        <v>35502.1</v>
      </c>
      <c r="R109" s="13"/>
      <c r="S109" s="8"/>
    </row>
    <row r="110" spans="1:19" ht="12.75" customHeight="1" x14ac:dyDescent="0.2">
      <c r="A110" s="9"/>
      <c r="B110" s="47"/>
      <c r="C110" s="48"/>
      <c r="D110" s="70" t="s">
        <v>297</v>
      </c>
      <c r="E110" s="70"/>
      <c r="F110" s="70"/>
      <c r="G110" s="70"/>
      <c r="H110" s="12" t="s">
        <v>92</v>
      </c>
      <c r="I110" s="11" t="s">
        <v>30</v>
      </c>
      <c r="J110" s="11" t="s">
        <v>15</v>
      </c>
      <c r="K110" s="11" t="s">
        <v>68</v>
      </c>
      <c r="L110" s="11" t="s">
        <v>4</v>
      </c>
      <c r="M110" s="38">
        <v>150.30000000000001</v>
      </c>
      <c r="N110" s="39">
        <v>180.4</v>
      </c>
      <c r="O110" s="39">
        <v>198.4</v>
      </c>
      <c r="P110" s="38"/>
      <c r="Q110" s="38">
        <f t="shared" si="3"/>
        <v>150.30000000000001</v>
      </c>
      <c r="R110" s="13"/>
      <c r="S110" s="8"/>
    </row>
    <row r="111" spans="1:19" ht="21.75" customHeight="1" x14ac:dyDescent="0.2">
      <c r="A111" s="9"/>
      <c r="B111" s="47"/>
      <c r="C111" s="48"/>
      <c r="D111" s="70" t="s">
        <v>298</v>
      </c>
      <c r="E111" s="70"/>
      <c r="F111" s="70"/>
      <c r="G111" s="70"/>
      <c r="H111" s="12" t="s">
        <v>91</v>
      </c>
      <c r="I111" s="11" t="s">
        <v>30</v>
      </c>
      <c r="J111" s="11" t="s">
        <v>15</v>
      </c>
      <c r="K111" s="11" t="s">
        <v>70</v>
      </c>
      <c r="L111" s="11" t="s">
        <v>4</v>
      </c>
      <c r="M111" s="38">
        <v>3300</v>
      </c>
      <c r="N111" s="39">
        <v>2467</v>
      </c>
      <c r="O111" s="39">
        <v>1890</v>
      </c>
      <c r="P111" s="38"/>
      <c r="Q111" s="38">
        <f t="shared" si="3"/>
        <v>3300</v>
      </c>
      <c r="R111" s="13"/>
      <c r="S111" s="8"/>
    </row>
    <row r="112" spans="1:19" ht="30" customHeight="1" x14ac:dyDescent="0.2">
      <c r="A112" s="9"/>
      <c r="B112" s="69" t="s">
        <v>230</v>
      </c>
      <c r="C112" s="69"/>
      <c r="D112" s="69"/>
      <c r="E112" s="69"/>
      <c r="F112" s="69"/>
      <c r="G112" s="69"/>
      <c r="H112" s="28" t="s">
        <v>90</v>
      </c>
      <c r="I112" s="29" t="s">
        <v>28</v>
      </c>
      <c r="J112" s="29" t="s">
        <v>4</v>
      </c>
      <c r="K112" s="29" t="s">
        <v>4</v>
      </c>
      <c r="L112" s="29" t="s">
        <v>4</v>
      </c>
      <c r="M112" s="40">
        <f>M113</f>
        <v>10646.4</v>
      </c>
      <c r="N112" s="40">
        <f>N113</f>
        <v>9690.6</v>
      </c>
      <c r="O112" s="40">
        <f>O113</f>
        <v>9720.2999999999993</v>
      </c>
      <c r="P112" s="40">
        <f>P113</f>
        <v>0</v>
      </c>
      <c r="Q112" s="40">
        <f>Q113</f>
        <v>10646.4</v>
      </c>
      <c r="R112" s="30"/>
      <c r="S112" s="8"/>
    </row>
    <row r="113" spans="1:19" ht="12.75" customHeight="1" x14ac:dyDescent="0.2">
      <c r="A113" s="9"/>
      <c r="B113" s="46"/>
      <c r="C113" s="70" t="s">
        <v>208</v>
      </c>
      <c r="D113" s="70"/>
      <c r="E113" s="70"/>
      <c r="F113" s="70"/>
      <c r="G113" s="70"/>
      <c r="H113" s="12" t="s">
        <v>90</v>
      </c>
      <c r="I113" s="11" t="s">
        <v>28</v>
      </c>
      <c r="J113" s="11" t="s">
        <v>15</v>
      </c>
      <c r="K113" s="11" t="s">
        <v>4</v>
      </c>
      <c r="L113" s="11" t="s">
        <v>4</v>
      </c>
      <c r="M113" s="38">
        <f>M114+M115</f>
        <v>10646.4</v>
      </c>
      <c r="N113" s="38">
        <f>N114+N115</f>
        <v>9690.6</v>
      </c>
      <c r="O113" s="38">
        <f>O114+O115</f>
        <v>9720.2999999999993</v>
      </c>
      <c r="P113" s="38">
        <f>P114+P115</f>
        <v>0</v>
      </c>
      <c r="Q113" s="38">
        <f>Q114+Q115</f>
        <v>10646.4</v>
      </c>
      <c r="R113" s="13"/>
      <c r="S113" s="8"/>
    </row>
    <row r="114" spans="1:19" ht="21.75" customHeight="1" x14ac:dyDescent="0.2">
      <c r="A114" s="9"/>
      <c r="B114" s="47"/>
      <c r="C114" s="48"/>
      <c r="D114" s="70" t="s">
        <v>366</v>
      </c>
      <c r="E114" s="70"/>
      <c r="F114" s="70"/>
      <c r="G114" s="70"/>
      <c r="H114" s="12" t="s">
        <v>89</v>
      </c>
      <c r="I114" s="11" t="s">
        <v>28</v>
      </c>
      <c r="J114" s="11" t="s">
        <v>15</v>
      </c>
      <c r="K114" s="11" t="s">
        <v>35</v>
      </c>
      <c r="L114" s="11" t="s">
        <v>4</v>
      </c>
      <c r="M114" s="38">
        <v>3268.9</v>
      </c>
      <c r="N114" s="39">
        <v>3268.9</v>
      </c>
      <c r="O114" s="39">
        <v>3268.9</v>
      </c>
      <c r="P114" s="38"/>
      <c r="Q114" s="38">
        <f t="shared" si="3"/>
        <v>3268.9</v>
      </c>
      <c r="R114" s="13"/>
      <c r="S114" s="8"/>
    </row>
    <row r="115" spans="1:19" ht="39" customHeight="1" x14ac:dyDescent="0.2">
      <c r="A115" s="9"/>
      <c r="B115" s="47"/>
      <c r="C115" s="48"/>
      <c r="D115" s="70" t="s">
        <v>299</v>
      </c>
      <c r="E115" s="70"/>
      <c r="F115" s="70"/>
      <c r="G115" s="70"/>
      <c r="H115" s="12" t="s">
        <v>88</v>
      </c>
      <c r="I115" s="11" t="s">
        <v>28</v>
      </c>
      <c r="J115" s="11" t="s">
        <v>15</v>
      </c>
      <c r="K115" s="11" t="s">
        <v>32</v>
      </c>
      <c r="L115" s="11" t="s">
        <v>4</v>
      </c>
      <c r="M115" s="38">
        <v>7377.5</v>
      </c>
      <c r="N115" s="39">
        <v>6421.7</v>
      </c>
      <c r="O115" s="39">
        <v>6451.4</v>
      </c>
      <c r="P115" s="38"/>
      <c r="Q115" s="38">
        <f t="shared" si="3"/>
        <v>7377.5</v>
      </c>
      <c r="R115" s="13"/>
      <c r="S115" s="8"/>
    </row>
    <row r="116" spans="1:19" ht="34.5" customHeight="1" x14ac:dyDescent="0.2">
      <c r="A116" s="9"/>
      <c r="B116" s="69" t="s">
        <v>231</v>
      </c>
      <c r="C116" s="69"/>
      <c r="D116" s="69"/>
      <c r="E116" s="69"/>
      <c r="F116" s="69"/>
      <c r="G116" s="69"/>
      <c r="H116" s="28" t="s">
        <v>87</v>
      </c>
      <c r="I116" s="29" t="s">
        <v>25</v>
      </c>
      <c r="J116" s="29" t="s">
        <v>4</v>
      </c>
      <c r="K116" s="29" t="s">
        <v>4</v>
      </c>
      <c r="L116" s="29" t="s">
        <v>4</v>
      </c>
      <c r="M116" s="40">
        <f>M117</f>
        <v>16275.8</v>
      </c>
      <c r="N116" s="40">
        <f>N117</f>
        <v>3225.8</v>
      </c>
      <c r="O116" s="40">
        <f>O117</f>
        <v>3225.8</v>
      </c>
      <c r="P116" s="40">
        <f>P117</f>
        <v>-66.900000000000006</v>
      </c>
      <c r="Q116" s="40">
        <f>Q117</f>
        <v>16208.9</v>
      </c>
      <c r="R116" s="30"/>
      <c r="S116" s="8"/>
    </row>
    <row r="117" spans="1:19" ht="18.75" customHeight="1" x14ac:dyDescent="0.2">
      <c r="A117" s="9"/>
      <c r="B117" s="46"/>
      <c r="C117" s="70" t="s">
        <v>300</v>
      </c>
      <c r="D117" s="70"/>
      <c r="E117" s="70"/>
      <c r="F117" s="70"/>
      <c r="G117" s="70"/>
      <c r="H117" s="12" t="s">
        <v>87</v>
      </c>
      <c r="I117" s="11" t="s">
        <v>25</v>
      </c>
      <c r="J117" s="11" t="s">
        <v>15</v>
      </c>
      <c r="K117" s="11" t="s">
        <v>4</v>
      </c>
      <c r="L117" s="11" t="s">
        <v>4</v>
      </c>
      <c r="M117" s="38">
        <f>M118+M119</f>
        <v>16275.8</v>
      </c>
      <c r="N117" s="38">
        <f>N118+N119</f>
        <v>3225.8</v>
      </c>
      <c r="O117" s="38">
        <f>O118+O119</f>
        <v>3225.8</v>
      </c>
      <c r="P117" s="38">
        <f>P118+P119</f>
        <v>-66.900000000000006</v>
      </c>
      <c r="Q117" s="38">
        <f>Q118+Q119</f>
        <v>16208.9</v>
      </c>
      <c r="R117" s="13"/>
      <c r="S117" s="8"/>
    </row>
    <row r="118" spans="1:19" ht="36" customHeight="1" x14ac:dyDescent="0.2">
      <c r="A118" s="9"/>
      <c r="B118" s="47"/>
      <c r="C118" s="48"/>
      <c r="D118" s="70" t="s">
        <v>301</v>
      </c>
      <c r="E118" s="70"/>
      <c r="F118" s="70"/>
      <c r="G118" s="70"/>
      <c r="H118" s="12" t="s">
        <v>86</v>
      </c>
      <c r="I118" s="11" t="s">
        <v>25</v>
      </c>
      <c r="J118" s="11" t="s">
        <v>15</v>
      </c>
      <c r="K118" s="11" t="s">
        <v>35</v>
      </c>
      <c r="L118" s="11" t="s">
        <v>4</v>
      </c>
      <c r="M118" s="38">
        <v>6300</v>
      </c>
      <c r="N118" s="39">
        <v>0</v>
      </c>
      <c r="O118" s="39">
        <v>0</v>
      </c>
      <c r="P118" s="38">
        <f>-36.9-30</f>
        <v>-66.900000000000006</v>
      </c>
      <c r="Q118" s="38">
        <f t="shared" si="3"/>
        <v>6233.1</v>
      </c>
      <c r="R118" s="33" t="s">
        <v>354</v>
      </c>
      <c r="S118" s="8"/>
    </row>
    <row r="119" spans="1:19" ht="37.5" customHeight="1" x14ac:dyDescent="0.2">
      <c r="A119" s="9"/>
      <c r="B119" s="47"/>
      <c r="C119" s="48"/>
      <c r="D119" s="70" t="s">
        <v>302</v>
      </c>
      <c r="E119" s="70"/>
      <c r="F119" s="70"/>
      <c r="G119" s="70"/>
      <c r="H119" s="12" t="s">
        <v>85</v>
      </c>
      <c r="I119" s="11" t="s">
        <v>25</v>
      </c>
      <c r="J119" s="11" t="s">
        <v>15</v>
      </c>
      <c r="K119" s="11" t="s">
        <v>34</v>
      </c>
      <c r="L119" s="11" t="s">
        <v>4</v>
      </c>
      <c r="M119" s="38">
        <v>9975.7999999999993</v>
      </c>
      <c r="N119" s="39">
        <v>3225.8</v>
      </c>
      <c r="O119" s="39">
        <v>3225.8</v>
      </c>
      <c r="P119" s="38"/>
      <c r="Q119" s="38">
        <f t="shared" si="3"/>
        <v>9975.7999999999993</v>
      </c>
      <c r="R119" s="13"/>
      <c r="S119" s="8"/>
    </row>
    <row r="120" spans="1:19" ht="33" customHeight="1" x14ac:dyDescent="0.2">
      <c r="A120" s="9"/>
      <c r="B120" s="69" t="s">
        <v>232</v>
      </c>
      <c r="C120" s="69"/>
      <c r="D120" s="69"/>
      <c r="E120" s="69"/>
      <c r="F120" s="69"/>
      <c r="G120" s="69"/>
      <c r="H120" s="12" t="s">
        <v>84</v>
      </c>
      <c r="I120" s="29" t="s">
        <v>23</v>
      </c>
      <c r="J120" s="29" t="s">
        <v>4</v>
      </c>
      <c r="K120" s="29" t="s">
        <v>4</v>
      </c>
      <c r="L120" s="29" t="s">
        <v>4</v>
      </c>
      <c r="M120" s="40">
        <f>M121</f>
        <v>1143.5</v>
      </c>
      <c r="N120" s="40">
        <f>N121</f>
        <v>572.9</v>
      </c>
      <c r="O120" s="40">
        <f>O121</f>
        <v>571.5</v>
      </c>
      <c r="P120" s="40">
        <f>P121</f>
        <v>576</v>
      </c>
      <c r="Q120" s="40">
        <f>Q121</f>
        <v>1719.5</v>
      </c>
      <c r="R120" s="30"/>
      <c r="S120" s="8"/>
    </row>
    <row r="121" spans="1:19" ht="12.75" customHeight="1" x14ac:dyDescent="0.2">
      <c r="A121" s="9"/>
      <c r="B121" s="46"/>
      <c r="C121" s="70" t="s">
        <v>208</v>
      </c>
      <c r="D121" s="70"/>
      <c r="E121" s="70"/>
      <c r="F121" s="70"/>
      <c r="G121" s="70"/>
      <c r="H121" s="12" t="s">
        <v>84</v>
      </c>
      <c r="I121" s="11" t="s">
        <v>23</v>
      </c>
      <c r="J121" s="11" t="s">
        <v>15</v>
      </c>
      <c r="K121" s="11" t="s">
        <v>4</v>
      </c>
      <c r="L121" s="11" t="s">
        <v>4</v>
      </c>
      <c r="M121" s="38">
        <f>M122+M123+M124+M125+M126+M127</f>
        <v>1143.5</v>
      </c>
      <c r="N121" s="38">
        <f>N122+N123+N124+N125+N126+N127</f>
        <v>572.9</v>
      </c>
      <c r="O121" s="38">
        <f>O122+O123+O124+O125+O126+O127</f>
        <v>571.5</v>
      </c>
      <c r="P121" s="38">
        <f>P122+P123+P124+P125+P126+P127</f>
        <v>576</v>
      </c>
      <c r="Q121" s="38">
        <f>Q122+Q123+Q124+Q125+Q126+Q127</f>
        <v>1719.5</v>
      </c>
      <c r="R121" s="13"/>
      <c r="S121" s="8"/>
    </row>
    <row r="122" spans="1:19" ht="48.75" customHeight="1" x14ac:dyDescent="0.2">
      <c r="A122" s="9"/>
      <c r="B122" s="47"/>
      <c r="C122" s="48"/>
      <c r="D122" s="70" t="s">
        <v>303</v>
      </c>
      <c r="E122" s="70"/>
      <c r="F122" s="70"/>
      <c r="G122" s="70"/>
      <c r="H122" s="12" t="s">
        <v>83</v>
      </c>
      <c r="I122" s="11" t="s">
        <v>23</v>
      </c>
      <c r="J122" s="11" t="s">
        <v>15</v>
      </c>
      <c r="K122" s="11" t="s">
        <v>35</v>
      </c>
      <c r="L122" s="11" t="s">
        <v>4</v>
      </c>
      <c r="M122" s="38">
        <v>391.5</v>
      </c>
      <c r="N122" s="39">
        <v>392.9</v>
      </c>
      <c r="O122" s="39">
        <v>391.5</v>
      </c>
      <c r="P122" s="38">
        <v>576</v>
      </c>
      <c r="Q122" s="38">
        <f t="shared" ref="Q122:Q127" si="4">M122+P122</f>
        <v>967.5</v>
      </c>
      <c r="R122" s="32" t="s">
        <v>358</v>
      </c>
      <c r="S122" s="8"/>
    </row>
    <row r="123" spans="1:19" ht="51.75" customHeight="1" x14ac:dyDescent="0.2">
      <c r="A123" s="9"/>
      <c r="B123" s="47"/>
      <c r="C123" s="48"/>
      <c r="D123" s="70" t="s">
        <v>304</v>
      </c>
      <c r="E123" s="70"/>
      <c r="F123" s="70"/>
      <c r="G123" s="70"/>
      <c r="H123" s="12" t="s">
        <v>82</v>
      </c>
      <c r="I123" s="11" t="s">
        <v>23</v>
      </c>
      <c r="J123" s="11" t="s">
        <v>15</v>
      </c>
      <c r="K123" s="11" t="s">
        <v>34</v>
      </c>
      <c r="L123" s="11" t="s">
        <v>4</v>
      </c>
      <c r="M123" s="38">
        <v>180</v>
      </c>
      <c r="N123" s="39">
        <v>180</v>
      </c>
      <c r="O123" s="39">
        <v>180</v>
      </c>
      <c r="P123" s="38"/>
      <c r="Q123" s="38">
        <f t="shared" si="4"/>
        <v>180</v>
      </c>
      <c r="R123" s="32"/>
      <c r="S123" s="8"/>
    </row>
    <row r="124" spans="1:19" ht="21.75" customHeight="1" x14ac:dyDescent="0.2">
      <c r="A124" s="9"/>
      <c r="B124" s="47"/>
      <c r="C124" s="48"/>
      <c r="D124" s="70" t="s">
        <v>305</v>
      </c>
      <c r="E124" s="70"/>
      <c r="F124" s="70"/>
      <c r="G124" s="70"/>
      <c r="H124" s="12" t="s">
        <v>81</v>
      </c>
      <c r="I124" s="11" t="s">
        <v>23</v>
      </c>
      <c r="J124" s="11" t="s">
        <v>15</v>
      </c>
      <c r="K124" s="11" t="s">
        <v>32</v>
      </c>
      <c r="L124" s="11" t="s">
        <v>4</v>
      </c>
      <c r="M124" s="38">
        <v>270</v>
      </c>
      <c r="N124" s="39">
        <v>0</v>
      </c>
      <c r="O124" s="39">
        <v>0</v>
      </c>
      <c r="P124" s="38"/>
      <c r="Q124" s="38">
        <f t="shared" si="4"/>
        <v>270</v>
      </c>
      <c r="R124" s="13"/>
      <c r="S124" s="8"/>
    </row>
    <row r="125" spans="1:19" ht="21.75" customHeight="1" x14ac:dyDescent="0.2">
      <c r="A125" s="9"/>
      <c r="B125" s="47"/>
      <c r="C125" s="48"/>
      <c r="D125" s="70" t="s">
        <v>306</v>
      </c>
      <c r="E125" s="70"/>
      <c r="F125" s="70"/>
      <c r="G125" s="70"/>
      <c r="H125" s="12" t="s">
        <v>80</v>
      </c>
      <c r="I125" s="11" t="s">
        <v>23</v>
      </c>
      <c r="J125" s="11" t="s">
        <v>15</v>
      </c>
      <c r="K125" s="11" t="s">
        <v>30</v>
      </c>
      <c r="L125" s="11" t="s">
        <v>4</v>
      </c>
      <c r="M125" s="38">
        <v>108</v>
      </c>
      <c r="N125" s="39">
        <v>0</v>
      </c>
      <c r="O125" s="39">
        <v>0</v>
      </c>
      <c r="P125" s="38"/>
      <c r="Q125" s="38">
        <f t="shared" si="4"/>
        <v>108</v>
      </c>
      <c r="R125" s="13"/>
      <c r="S125" s="8"/>
    </row>
    <row r="126" spans="1:19" ht="21.75" customHeight="1" x14ac:dyDescent="0.2">
      <c r="A126" s="9"/>
      <c r="B126" s="47"/>
      <c r="C126" s="48"/>
      <c r="D126" s="70" t="s">
        <v>307</v>
      </c>
      <c r="E126" s="70"/>
      <c r="F126" s="70"/>
      <c r="G126" s="70"/>
      <c r="H126" s="12" t="s">
        <v>79</v>
      </c>
      <c r="I126" s="11" t="s">
        <v>23</v>
      </c>
      <c r="J126" s="11" t="s">
        <v>15</v>
      </c>
      <c r="K126" s="11" t="s">
        <v>28</v>
      </c>
      <c r="L126" s="11" t="s">
        <v>4</v>
      </c>
      <c r="M126" s="38">
        <v>144</v>
      </c>
      <c r="N126" s="39">
        <v>0</v>
      </c>
      <c r="O126" s="39">
        <v>0</v>
      </c>
      <c r="P126" s="38"/>
      <c r="Q126" s="38">
        <f t="shared" si="4"/>
        <v>144</v>
      </c>
      <c r="R126" s="13"/>
      <c r="S126" s="8"/>
    </row>
    <row r="127" spans="1:19" ht="21.75" customHeight="1" x14ac:dyDescent="0.2">
      <c r="A127" s="9"/>
      <c r="B127" s="47"/>
      <c r="C127" s="48"/>
      <c r="D127" s="70" t="s">
        <v>308</v>
      </c>
      <c r="E127" s="70"/>
      <c r="F127" s="70"/>
      <c r="G127" s="70"/>
      <c r="H127" s="12" t="s">
        <v>78</v>
      </c>
      <c r="I127" s="11" t="s">
        <v>23</v>
      </c>
      <c r="J127" s="11" t="s">
        <v>15</v>
      </c>
      <c r="K127" s="11" t="s">
        <v>25</v>
      </c>
      <c r="L127" s="11" t="s">
        <v>4</v>
      </c>
      <c r="M127" s="38">
        <v>50</v>
      </c>
      <c r="N127" s="39">
        <v>0</v>
      </c>
      <c r="O127" s="39">
        <v>0</v>
      </c>
      <c r="P127" s="38"/>
      <c r="Q127" s="38">
        <f t="shared" si="4"/>
        <v>50</v>
      </c>
      <c r="R127" s="13"/>
      <c r="S127" s="8"/>
    </row>
    <row r="128" spans="1:19" ht="21.75" customHeight="1" x14ac:dyDescent="0.2">
      <c r="A128" s="9"/>
      <c r="B128" s="69" t="s">
        <v>233</v>
      </c>
      <c r="C128" s="69"/>
      <c r="D128" s="69"/>
      <c r="E128" s="69"/>
      <c r="F128" s="69"/>
      <c r="G128" s="69"/>
      <c r="H128" s="12" t="s">
        <v>77</v>
      </c>
      <c r="I128" s="29" t="s">
        <v>68</v>
      </c>
      <c r="J128" s="29" t="s">
        <v>4</v>
      </c>
      <c r="K128" s="29" t="s">
        <v>4</v>
      </c>
      <c r="L128" s="29" t="s">
        <v>4</v>
      </c>
      <c r="M128" s="40">
        <f>M129</f>
        <v>10569</v>
      </c>
      <c r="N128" s="40">
        <f>N129</f>
        <v>958</v>
      </c>
      <c r="O128" s="40">
        <f>O129</f>
        <v>958</v>
      </c>
      <c r="P128" s="40">
        <f>P129</f>
        <v>-576</v>
      </c>
      <c r="Q128" s="40">
        <f>Q129</f>
        <v>9993</v>
      </c>
      <c r="R128" s="30"/>
      <c r="S128" s="8"/>
    </row>
    <row r="129" spans="1:19" ht="19.5" customHeight="1" x14ac:dyDescent="0.2">
      <c r="A129" s="9"/>
      <c r="B129" s="46"/>
      <c r="C129" s="70" t="s">
        <v>208</v>
      </c>
      <c r="D129" s="70"/>
      <c r="E129" s="70"/>
      <c r="F129" s="70"/>
      <c r="G129" s="70"/>
      <c r="H129" s="12" t="s">
        <v>77</v>
      </c>
      <c r="I129" s="11" t="s">
        <v>68</v>
      </c>
      <c r="J129" s="11" t="s">
        <v>15</v>
      </c>
      <c r="K129" s="11" t="s">
        <v>4</v>
      </c>
      <c r="L129" s="11" t="s">
        <v>4</v>
      </c>
      <c r="M129" s="38">
        <f>M130+M131+M132+M133+M134+M135+M136+M137</f>
        <v>10569</v>
      </c>
      <c r="N129" s="38">
        <f>N130+N131+N132+N133+N134+N135+N136+N137</f>
        <v>958</v>
      </c>
      <c r="O129" s="38">
        <f>O130+O131+O132+O133+O134+O135+O136+O137</f>
        <v>958</v>
      </c>
      <c r="P129" s="38">
        <f>P130+P131+P132+P133+P134+P135+P136+P137</f>
        <v>-576</v>
      </c>
      <c r="Q129" s="38">
        <f>Q130+Q131+Q132+Q133+Q134+Q135+Q136+Q137</f>
        <v>9993</v>
      </c>
      <c r="R129" s="13"/>
      <c r="S129" s="8"/>
    </row>
    <row r="130" spans="1:19" ht="21.75" customHeight="1" x14ac:dyDescent="0.2">
      <c r="A130" s="9"/>
      <c r="B130" s="47"/>
      <c r="C130" s="48"/>
      <c r="D130" s="70" t="s">
        <v>309</v>
      </c>
      <c r="E130" s="70"/>
      <c r="F130" s="70"/>
      <c r="G130" s="70"/>
      <c r="H130" s="12" t="s">
        <v>76</v>
      </c>
      <c r="I130" s="11" t="s">
        <v>68</v>
      </c>
      <c r="J130" s="11" t="s">
        <v>15</v>
      </c>
      <c r="K130" s="11" t="s">
        <v>35</v>
      </c>
      <c r="L130" s="11" t="s">
        <v>4</v>
      </c>
      <c r="M130" s="38">
        <v>492</v>
      </c>
      <c r="N130" s="39">
        <v>108.8</v>
      </c>
      <c r="O130" s="39">
        <v>108.8</v>
      </c>
      <c r="P130" s="38"/>
      <c r="Q130" s="38">
        <f t="shared" ref="Q130:Q153" si="5">M130+P130</f>
        <v>492</v>
      </c>
      <c r="R130" s="13"/>
      <c r="S130" s="8"/>
    </row>
    <row r="131" spans="1:19" ht="36" customHeight="1" x14ac:dyDescent="0.2">
      <c r="A131" s="9"/>
      <c r="B131" s="47"/>
      <c r="C131" s="48"/>
      <c r="D131" s="70" t="s">
        <v>310</v>
      </c>
      <c r="E131" s="70"/>
      <c r="F131" s="70"/>
      <c r="G131" s="70"/>
      <c r="H131" s="12" t="s">
        <v>75</v>
      </c>
      <c r="I131" s="11" t="s">
        <v>68</v>
      </c>
      <c r="J131" s="11" t="s">
        <v>15</v>
      </c>
      <c r="K131" s="11" t="s">
        <v>34</v>
      </c>
      <c r="L131" s="11" t="s">
        <v>4</v>
      </c>
      <c r="M131" s="38">
        <v>176.7</v>
      </c>
      <c r="N131" s="39">
        <v>44.2</v>
      </c>
      <c r="O131" s="39">
        <v>44.2</v>
      </c>
      <c r="P131" s="38"/>
      <c r="Q131" s="38">
        <f t="shared" si="5"/>
        <v>176.7</v>
      </c>
      <c r="R131" s="13"/>
      <c r="S131" s="8"/>
    </row>
    <row r="132" spans="1:19" ht="21.75" customHeight="1" x14ac:dyDescent="0.2">
      <c r="A132" s="9"/>
      <c r="B132" s="47"/>
      <c r="C132" s="48"/>
      <c r="D132" s="70" t="s">
        <v>311</v>
      </c>
      <c r="E132" s="70"/>
      <c r="F132" s="70"/>
      <c r="G132" s="70"/>
      <c r="H132" s="12" t="s">
        <v>74</v>
      </c>
      <c r="I132" s="11" t="s">
        <v>68</v>
      </c>
      <c r="J132" s="11" t="s">
        <v>15</v>
      </c>
      <c r="K132" s="11" t="s">
        <v>30</v>
      </c>
      <c r="L132" s="11" t="s">
        <v>4</v>
      </c>
      <c r="M132" s="38">
        <v>193</v>
      </c>
      <c r="N132" s="39">
        <v>0</v>
      </c>
      <c r="O132" s="39">
        <v>0</v>
      </c>
      <c r="P132" s="38"/>
      <c r="Q132" s="38">
        <f t="shared" si="5"/>
        <v>193</v>
      </c>
      <c r="R132" s="13"/>
      <c r="S132" s="8"/>
    </row>
    <row r="133" spans="1:19" ht="37.5" customHeight="1" x14ac:dyDescent="0.2">
      <c r="A133" s="9"/>
      <c r="B133" s="47"/>
      <c r="C133" s="48"/>
      <c r="D133" s="70" t="s">
        <v>312</v>
      </c>
      <c r="E133" s="70"/>
      <c r="F133" s="70"/>
      <c r="G133" s="70"/>
      <c r="H133" s="12" t="s">
        <v>73</v>
      </c>
      <c r="I133" s="11" t="s">
        <v>68</v>
      </c>
      <c r="J133" s="11" t="s">
        <v>15</v>
      </c>
      <c r="K133" s="11" t="s">
        <v>28</v>
      </c>
      <c r="L133" s="11" t="s">
        <v>4</v>
      </c>
      <c r="M133" s="38">
        <v>100</v>
      </c>
      <c r="N133" s="39">
        <v>150</v>
      </c>
      <c r="O133" s="39">
        <v>150</v>
      </c>
      <c r="P133" s="38"/>
      <c r="Q133" s="38">
        <f t="shared" si="5"/>
        <v>100</v>
      </c>
      <c r="R133" s="13"/>
      <c r="S133" s="8"/>
    </row>
    <row r="134" spans="1:19" ht="25.5" customHeight="1" x14ac:dyDescent="0.2">
      <c r="A134" s="9"/>
      <c r="B134" s="47"/>
      <c r="C134" s="48"/>
      <c r="D134" s="70" t="s">
        <v>313</v>
      </c>
      <c r="E134" s="70"/>
      <c r="F134" s="70"/>
      <c r="G134" s="70"/>
      <c r="H134" s="12" t="s">
        <v>72</v>
      </c>
      <c r="I134" s="11" t="s">
        <v>68</v>
      </c>
      <c r="J134" s="11" t="s">
        <v>15</v>
      </c>
      <c r="K134" s="11" t="s">
        <v>23</v>
      </c>
      <c r="L134" s="11" t="s">
        <v>4</v>
      </c>
      <c r="M134" s="38">
        <v>0</v>
      </c>
      <c r="N134" s="39">
        <v>52</v>
      </c>
      <c r="O134" s="39">
        <v>52</v>
      </c>
      <c r="P134" s="38"/>
      <c r="Q134" s="38">
        <f t="shared" si="5"/>
        <v>0</v>
      </c>
      <c r="R134" s="13"/>
      <c r="S134" s="8"/>
    </row>
    <row r="135" spans="1:19" ht="16.5" customHeight="1" x14ac:dyDescent="0.2">
      <c r="A135" s="9"/>
      <c r="B135" s="47"/>
      <c r="C135" s="48"/>
      <c r="D135" s="70" t="s">
        <v>315</v>
      </c>
      <c r="E135" s="70"/>
      <c r="F135" s="70"/>
      <c r="G135" s="70"/>
      <c r="H135" s="12" t="s">
        <v>71</v>
      </c>
      <c r="I135" s="11" t="s">
        <v>68</v>
      </c>
      <c r="J135" s="11" t="s">
        <v>15</v>
      </c>
      <c r="K135" s="11" t="s">
        <v>68</v>
      </c>
      <c r="L135" s="11" t="s">
        <v>4</v>
      </c>
      <c r="M135" s="38">
        <v>44</v>
      </c>
      <c r="N135" s="39">
        <v>44</v>
      </c>
      <c r="O135" s="39">
        <v>44</v>
      </c>
      <c r="P135" s="38"/>
      <c r="Q135" s="38">
        <f t="shared" si="5"/>
        <v>44</v>
      </c>
      <c r="R135" s="13"/>
      <c r="S135" s="8"/>
    </row>
    <row r="136" spans="1:19" ht="24.75" customHeight="1" x14ac:dyDescent="0.2">
      <c r="A136" s="9"/>
      <c r="B136" s="47"/>
      <c r="C136" s="48"/>
      <c r="D136" s="70" t="s">
        <v>314</v>
      </c>
      <c r="E136" s="70"/>
      <c r="F136" s="70"/>
      <c r="G136" s="70"/>
      <c r="H136" s="12" t="s">
        <v>69</v>
      </c>
      <c r="I136" s="11" t="s">
        <v>68</v>
      </c>
      <c r="J136" s="11" t="s">
        <v>15</v>
      </c>
      <c r="K136" s="11" t="s">
        <v>70</v>
      </c>
      <c r="L136" s="11" t="s">
        <v>4</v>
      </c>
      <c r="M136" s="38">
        <v>95.4</v>
      </c>
      <c r="N136" s="39">
        <v>106</v>
      </c>
      <c r="O136" s="39">
        <v>106</v>
      </c>
      <c r="P136" s="38"/>
      <c r="Q136" s="38">
        <f t="shared" si="5"/>
        <v>95.4</v>
      </c>
      <c r="R136" s="13"/>
      <c r="S136" s="8"/>
    </row>
    <row r="137" spans="1:19" ht="54" customHeight="1" x14ac:dyDescent="0.2">
      <c r="A137" s="9"/>
      <c r="B137" s="47"/>
      <c r="C137" s="48"/>
      <c r="D137" s="70" t="s">
        <v>316</v>
      </c>
      <c r="E137" s="70"/>
      <c r="F137" s="70"/>
      <c r="G137" s="70"/>
      <c r="H137" s="12" t="s">
        <v>67</v>
      </c>
      <c r="I137" s="11" t="s">
        <v>68</v>
      </c>
      <c r="J137" s="11" t="s">
        <v>15</v>
      </c>
      <c r="K137" s="11" t="s">
        <v>22</v>
      </c>
      <c r="L137" s="11" t="s">
        <v>4</v>
      </c>
      <c r="M137" s="38">
        <v>9467.9</v>
      </c>
      <c r="N137" s="39">
        <v>453</v>
      </c>
      <c r="O137" s="39">
        <v>453</v>
      </c>
      <c r="P137" s="38">
        <f>-576</f>
        <v>-576</v>
      </c>
      <c r="Q137" s="38">
        <f t="shared" si="5"/>
        <v>8891.9</v>
      </c>
      <c r="R137" s="32" t="s">
        <v>341</v>
      </c>
      <c r="S137" s="8"/>
    </row>
    <row r="138" spans="1:19" ht="29.25" customHeight="1" x14ac:dyDescent="0.2">
      <c r="A138" s="9"/>
      <c r="B138" s="69" t="s">
        <v>66</v>
      </c>
      <c r="C138" s="69"/>
      <c r="D138" s="69"/>
      <c r="E138" s="69"/>
      <c r="F138" s="69"/>
      <c r="G138" s="69"/>
      <c r="H138" s="12" t="s">
        <v>65</v>
      </c>
      <c r="I138" s="29" t="s">
        <v>63</v>
      </c>
      <c r="J138" s="29" t="s">
        <v>4</v>
      </c>
      <c r="K138" s="29" t="s">
        <v>4</v>
      </c>
      <c r="L138" s="29" t="s">
        <v>4</v>
      </c>
      <c r="M138" s="40">
        <f>M139</f>
        <v>9708.5</v>
      </c>
      <c r="N138" s="40">
        <f>N139</f>
        <v>8654.9</v>
      </c>
      <c r="O138" s="40">
        <f>O139</f>
        <v>8654.9</v>
      </c>
      <c r="P138" s="40">
        <f>P139</f>
        <v>9812.7000000000007</v>
      </c>
      <c r="Q138" s="40">
        <f>Q139</f>
        <v>19521.2</v>
      </c>
      <c r="R138" s="30"/>
      <c r="S138" s="8"/>
    </row>
    <row r="139" spans="1:19" ht="12.75" customHeight="1" x14ac:dyDescent="0.2">
      <c r="A139" s="9"/>
      <c r="B139" s="46"/>
      <c r="C139" s="70" t="s">
        <v>300</v>
      </c>
      <c r="D139" s="70"/>
      <c r="E139" s="70"/>
      <c r="F139" s="70"/>
      <c r="G139" s="70"/>
      <c r="H139" s="12" t="s">
        <v>65</v>
      </c>
      <c r="I139" s="11" t="s">
        <v>63</v>
      </c>
      <c r="J139" s="11" t="s">
        <v>15</v>
      </c>
      <c r="K139" s="11" t="s">
        <v>4</v>
      </c>
      <c r="L139" s="11" t="s">
        <v>4</v>
      </c>
      <c r="M139" s="38">
        <f>M140+M141</f>
        <v>9708.5</v>
      </c>
      <c r="N139" s="38">
        <f>N140+N141</f>
        <v>8654.9</v>
      </c>
      <c r="O139" s="38">
        <f>O140+O141</f>
        <v>8654.9</v>
      </c>
      <c r="P139" s="38">
        <f>P140+P141</f>
        <v>9812.7000000000007</v>
      </c>
      <c r="Q139" s="38">
        <f>Q140+Q141</f>
        <v>19521.2</v>
      </c>
      <c r="R139" s="13"/>
      <c r="S139" s="8"/>
    </row>
    <row r="140" spans="1:19" ht="73.5" customHeight="1" x14ac:dyDescent="0.2">
      <c r="A140" s="9"/>
      <c r="B140" s="47"/>
      <c r="C140" s="48"/>
      <c r="D140" s="70" t="s">
        <v>317</v>
      </c>
      <c r="E140" s="70"/>
      <c r="F140" s="70"/>
      <c r="G140" s="70"/>
      <c r="H140" s="12" t="s">
        <v>64</v>
      </c>
      <c r="I140" s="11" t="s">
        <v>63</v>
      </c>
      <c r="J140" s="11" t="s">
        <v>15</v>
      </c>
      <c r="K140" s="11" t="s">
        <v>35</v>
      </c>
      <c r="L140" s="11" t="s">
        <v>4</v>
      </c>
      <c r="M140" s="38">
        <v>7913</v>
      </c>
      <c r="N140" s="39">
        <v>6859.4</v>
      </c>
      <c r="O140" s="39">
        <v>6859.4</v>
      </c>
      <c r="P140" s="38">
        <f>-600+2612.7+7800</f>
        <v>9812.7000000000007</v>
      </c>
      <c r="Q140" s="38">
        <f t="shared" si="5"/>
        <v>17725.7</v>
      </c>
      <c r="R140" s="32" t="s">
        <v>367</v>
      </c>
      <c r="S140" s="8"/>
    </row>
    <row r="141" spans="1:19" ht="21.75" customHeight="1" x14ac:dyDescent="0.2">
      <c r="A141" s="9"/>
      <c r="B141" s="47"/>
      <c r="C141" s="48"/>
      <c r="D141" s="70" t="s">
        <v>318</v>
      </c>
      <c r="E141" s="70"/>
      <c r="F141" s="70"/>
      <c r="G141" s="70"/>
      <c r="H141" s="12" t="s">
        <v>62</v>
      </c>
      <c r="I141" s="11" t="s">
        <v>63</v>
      </c>
      <c r="J141" s="11" t="s">
        <v>15</v>
      </c>
      <c r="K141" s="11" t="s">
        <v>34</v>
      </c>
      <c r="L141" s="11" t="s">
        <v>4</v>
      </c>
      <c r="M141" s="38">
        <v>1795.5</v>
      </c>
      <c r="N141" s="39">
        <v>1795.5</v>
      </c>
      <c r="O141" s="39">
        <v>1795.5</v>
      </c>
      <c r="P141" s="38"/>
      <c r="Q141" s="38">
        <f t="shared" si="5"/>
        <v>1795.5</v>
      </c>
      <c r="R141" s="13"/>
      <c r="S141" s="8"/>
    </row>
    <row r="142" spans="1:19" ht="25.5" customHeight="1" x14ac:dyDescent="0.2">
      <c r="A142" s="9"/>
      <c r="B142" s="69" t="s">
        <v>234</v>
      </c>
      <c r="C142" s="69"/>
      <c r="D142" s="69"/>
      <c r="E142" s="69"/>
      <c r="F142" s="69"/>
      <c r="G142" s="69"/>
      <c r="H142" s="28" t="s">
        <v>61</v>
      </c>
      <c r="I142" s="29" t="s">
        <v>19</v>
      </c>
      <c r="J142" s="29" t="s">
        <v>4</v>
      </c>
      <c r="K142" s="29" t="s">
        <v>4</v>
      </c>
      <c r="L142" s="29" t="s">
        <v>4</v>
      </c>
      <c r="M142" s="40">
        <f>M143</f>
        <v>555043.60000000009</v>
      </c>
      <c r="N142" s="40">
        <f>N143</f>
        <v>528919.20000000007</v>
      </c>
      <c r="O142" s="40">
        <f>O143</f>
        <v>527196</v>
      </c>
      <c r="P142" s="40">
        <f>P143</f>
        <v>2961.9</v>
      </c>
      <c r="Q142" s="40">
        <f>Q143</f>
        <v>558005.5</v>
      </c>
      <c r="R142" s="30"/>
      <c r="S142" s="8"/>
    </row>
    <row r="143" spans="1:19" ht="20.25" customHeight="1" x14ac:dyDescent="0.2">
      <c r="A143" s="9"/>
      <c r="B143" s="46"/>
      <c r="C143" s="70" t="s">
        <v>208</v>
      </c>
      <c r="D143" s="70"/>
      <c r="E143" s="70"/>
      <c r="F143" s="70"/>
      <c r="G143" s="70"/>
      <c r="H143" s="12" t="s">
        <v>61</v>
      </c>
      <c r="I143" s="11" t="s">
        <v>19</v>
      </c>
      <c r="J143" s="11" t="s">
        <v>15</v>
      </c>
      <c r="K143" s="11" t="s">
        <v>4</v>
      </c>
      <c r="L143" s="11" t="s">
        <v>4</v>
      </c>
      <c r="M143" s="38">
        <f>M144+M145+M146+M147+M148</f>
        <v>555043.60000000009</v>
      </c>
      <c r="N143" s="38">
        <f>N144+N145+N146+N147+N148</f>
        <v>528919.20000000007</v>
      </c>
      <c r="O143" s="38">
        <f>O144+O145+O146+O147+O148</f>
        <v>527196</v>
      </c>
      <c r="P143" s="38">
        <f>P144+P145+P146+P147+P148</f>
        <v>2961.9</v>
      </c>
      <c r="Q143" s="38">
        <f>Q144+Q145+Q146+Q147+Q148</f>
        <v>558005.5</v>
      </c>
      <c r="R143" s="13"/>
      <c r="S143" s="8"/>
    </row>
    <row r="144" spans="1:19" ht="79.5" customHeight="1" x14ac:dyDescent="0.2">
      <c r="A144" s="9"/>
      <c r="B144" s="47"/>
      <c r="C144" s="48"/>
      <c r="D144" s="70" t="s">
        <v>250</v>
      </c>
      <c r="E144" s="70"/>
      <c r="F144" s="70"/>
      <c r="G144" s="70"/>
      <c r="H144" s="12" t="s">
        <v>60</v>
      </c>
      <c r="I144" s="11" t="s">
        <v>19</v>
      </c>
      <c r="J144" s="11" t="s">
        <v>15</v>
      </c>
      <c r="K144" s="11" t="s">
        <v>11</v>
      </c>
      <c r="L144" s="11" t="s">
        <v>4</v>
      </c>
      <c r="M144" s="38">
        <v>310715.3</v>
      </c>
      <c r="N144" s="39">
        <v>295530.8</v>
      </c>
      <c r="O144" s="39">
        <v>295364.90000000002</v>
      </c>
      <c r="P144" s="38">
        <f>-203.3</f>
        <v>-203.3</v>
      </c>
      <c r="Q144" s="38">
        <f t="shared" si="5"/>
        <v>310512</v>
      </c>
      <c r="R144" s="33" t="s">
        <v>346</v>
      </c>
      <c r="S144" s="8"/>
    </row>
    <row r="145" spans="1:19" ht="22.5" customHeight="1" x14ac:dyDescent="0.2">
      <c r="A145" s="9"/>
      <c r="B145" s="47"/>
      <c r="C145" s="48"/>
      <c r="D145" s="70" t="s">
        <v>319</v>
      </c>
      <c r="E145" s="70"/>
      <c r="F145" s="70"/>
      <c r="G145" s="70"/>
      <c r="H145" s="12" t="s">
        <v>59</v>
      </c>
      <c r="I145" s="11" t="s">
        <v>19</v>
      </c>
      <c r="J145" s="11" t="s">
        <v>15</v>
      </c>
      <c r="K145" s="11" t="s">
        <v>35</v>
      </c>
      <c r="L145" s="11" t="s">
        <v>4</v>
      </c>
      <c r="M145" s="38">
        <v>21861.200000000001</v>
      </c>
      <c r="N145" s="39">
        <v>22515.200000000001</v>
      </c>
      <c r="O145" s="39">
        <v>22529.7</v>
      </c>
      <c r="P145" s="38"/>
      <c r="Q145" s="38">
        <f t="shared" si="5"/>
        <v>21861.200000000001</v>
      </c>
      <c r="R145" s="13"/>
      <c r="S145" s="8"/>
    </row>
    <row r="146" spans="1:19" ht="25.5" customHeight="1" x14ac:dyDescent="0.2">
      <c r="A146" s="9"/>
      <c r="B146" s="47"/>
      <c r="C146" s="48"/>
      <c r="D146" s="70" t="s">
        <v>320</v>
      </c>
      <c r="E146" s="70"/>
      <c r="F146" s="70"/>
      <c r="G146" s="70"/>
      <c r="H146" s="12" t="s">
        <v>58</v>
      </c>
      <c r="I146" s="11" t="s">
        <v>19</v>
      </c>
      <c r="J146" s="11" t="s">
        <v>15</v>
      </c>
      <c r="K146" s="11" t="s">
        <v>34</v>
      </c>
      <c r="L146" s="11" t="s">
        <v>4</v>
      </c>
      <c r="M146" s="38">
        <v>10983.9</v>
      </c>
      <c r="N146" s="39">
        <v>0</v>
      </c>
      <c r="O146" s="39">
        <v>0</v>
      </c>
      <c r="P146" s="38"/>
      <c r="Q146" s="38">
        <f t="shared" si="5"/>
        <v>10983.9</v>
      </c>
      <c r="R146" s="13"/>
      <c r="S146" s="8"/>
    </row>
    <row r="147" spans="1:19" ht="48" customHeight="1" x14ac:dyDescent="0.2">
      <c r="A147" s="9"/>
      <c r="B147" s="47"/>
      <c r="C147" s="48"/>
      <c r="D147" s="70" t="s">
        <v>321</v>
      </c>
      <c r="E147" s="70"/>
      <c r="F147" s="70"/>
      <c r="G147" s="70"/>
      <c r="H147" s="12" t="s">
        <v>57</v>
      </c>
      <c r="I147" s="11" t="s">
        <v>19</v>
      </c>
      <c r="J147" s="11" t="s">
        <v>15</v>
      </c>
      <c r="K147" s="11" t="s">
        <v>32</v>
      </c>
      <c r="L147" s="11" t="s">
        <v>4</v>
      </c>
      <c r="M147" s="38">
        <v>164719.9</v>
      </c>
      <c r="N147" s="39">
        <v>164109.9</v>
      </c>
      <c r="O147" s="39">
        <v>162629.9</v>
      </c>
      <c r="P147" s="38">
        <f>1400</f>
        <v>1400</v>
      </c>
      <c r="Q147" s="38">
        <f t="shared" si="5"/>
        <v>166119.9</v>
      </c>
      <c r="R147" s="33" t="s">
        <v>345</v>
      </c>
      <c r="S147" s="8"/>
    </row>
    <row r="148" spans="1:19" ht="91.5" customHeight="1" x14ac:dyDescent="0.2">
      <c r="A148" s="9"/>
      <c r="B148" s="47"/>
      <c r="C148" s="48"/>
      <c r="D148" s="70" t="s">
        <v>322</v>
      </c>
      <c r="E148" s="70"/>
      <c r="F148" s="70"/>
      <c r="G148" s="70"/>
      <c r="H148" s="12" t="s">
        <v>56</v>
      </c>
      <c r="I148" s="11" t="s">
        <v>19</v>
      </c>
      <c r="J148" s="11" t="s">
        <v>15</v>
      </c>
      <c r="K148" s="11" t="s">
        <v>30</v>
      </c>
      <c r="L148" s="11" t="s">
        <v>4</v>
      </c>
      <c r="M148" s="38">
        <v>46763.3</v>
      </c>
      <c r="N148" s="39">
        <v>46763.3</v>
      </c>
      <c r="O148" s="39">
        <v>46671.5</v>
      </c>
      <c r="P148" s="38">
        <f>800+360.9+604.3</f>
        <v>1765.2</v>
      </c>
      <c r="Q148" s="38">
        <f t="shared" si="5"/>
        <v>48528.5</v>
      </c>
      <c r="R148" s="50" t="s">
        <v>362</v>
      </c>
      <c r="S148" s="8"/>
    </row>
    <row r="149" spans="1:19" ht="29.25" customHeight="1" x14ac:dyDescent="0.2">
      <c r="A149" s="9"/>
      <c r="B149" s="69" t="s">
        <v>235</v>
      </c>
      <c r="C149" s="69"/>
      <c r="D149" s="69"/>
      <c r="E149" s="69"/>
      <c r="F149" s="69"/>
      <c r="G149" s="69"/>
      <c r="H149" s="28" t="s">
        <v>55</v>
      </c>
      <c r="I149" s="29" t="s">
        <v>14</v>
      </c>
      <c r="J149" s="29" t="s">
        <v>4</v>
      </c>
      <c r="K149" s="29" t="s">
        <v>4</v>
      </c>
      <c r="L149" s="29" t="s">
        <v>4</v>
      </c>
      <c r="M149" s="40">
        <f>M150+M152</f>
        <v>27450.6</v>
      </c>
      <c r="N149" s="40">
        <f>N150+N152</f>
        <v>64041.3</v>
      </c>
      <c r="O149" s="40">
        <f>O150+O152</f>
        <v>42579.6</v>
      </c>
      <c r="P149" s="40">
        <f>P150+P152</f>
        <v>1186.5</v>
      </c>
      <c r="Q149" s="40">
        <f>Q150+Q152</f>
        <v>28637.1</v>
      </c>
      <c r="R149" s="30"/>
      <c r="S149" s="8"/>
    </row>
    <row r="150" spans="1:19" ht="21.75" customHeight="1" x14ac:dyDescent="0.2">
      <c r="A150" s="9"/>
      <c r="B150" s="46"/>
      <c r="C150" s="70" t="s">
        <v>253</v>
      </c>
      <c r="D150" s="70"/>
      <c r="E150" s="70"/>
      <c r="F150" s="70"/>
      <c r="G150" s="70"/>
      <c r="H150" s="12" t="s">
        <v>53</v>
      </c>
      <c r="I150" s="11" t="s">
        <v>14</v>
      </c>
      <c r="J150" s="11" t="s">
        <v>40</v>
      </c>
      <c r="K150" s="11" t="s">
        <v>4</v>
      </c>
      <c r="L150" s="11" t="s">
        <v>4</v>
      </c>
      <c r="M150" s="38">
        <f>M151</f>
        <v>19744.3</v>
      </c>
      <c r="N150" s="38">
        <f>N151</f>
        <v>19115</v>
      </c>
      <c r="O150" s="38">
        <f>O151</f>
        <v>18353</v>
      </c>
      <c r="P150" s="38">
        <f>P151</f>
        <v>0</v>
      </c>
      <c r="Q150" s="38">
        <f>Q151</f>
        <v>19744.3</v>
      </c>
      <c r="R150" s="13"/>
      <c r="S150" s="8"/>
    </row>
    <row r="151" spans="1:19" ht="12.75" customHeight="1" x14ac:dyDescent="0.2">
      <c r="A151" s="9"/>
      <c r="B151" s="47"/>
      <c r="C151" s="48"/>
      <c r="D151" s="70" t="s">
        <v>339</v>
      </c>
      <c r="E151" s="70"/>
      <c r="F151" s="70"/>
      <c r="G151" s="70"/>
      <c r="H151" s="12" t="s">
        <v>53</v>
      </c>
      <c r="I151" s="11" t="s">
        <v>14</v>
      </c>
      <c r="J151" s="11" t="s">
        <v>40</v>
      </c>
      <c r="K151" s="11" t="s">
        <v>54</v>
      </c>
      <c r="L151" s="11" t="s">
        <v>4</v>
      </c>
      <c r="M151" s="38">
        <v>19744.3</v>
      </c>
      <c r="N151" s="39">
        <v>19115</v>
      </c>
      <c r="O151" s="39">
        <v>18353</v>
      </c>
      <c r="P151" s="38"/>
      <c r="Q151" s="38">
        <f t="shared" si="5"/>
        <v>19744.3</v>
      </c>
      <c r="R151" s="13"/>
      <c r="S151" s="8"/>
    </row>
    <row r="152" spans="1:19" ht="12.75" customHeight="1" x14ac:dyDescent="0.2">
      <c r="A152" s="9"/>
      <c r="B152" s="46"/>
      <c r="C152" s="70" t="s">
        <v>300</v>
      </c>
      <c r="D152" s="70"/>
      <c r="E152" s="70"/>
      <c r="F152" s="70"/>
      <c r="G152" s="70"/>
      <c r="H152" s="12" t="s">
        <v>52</v>
      </c>
      <c r="I152" s="11" t="s">
        <v>14</v>
      </c>
      <c r="J152" s="11" t="s">
        <v>15</v>
      </c>
      <c r="K152" s="11" t="s">
        <v>4</v>
      </c>
      <c r="L152" s="11" t="s">
        <v>4</v>
      </c>
      <c r="M152" s="38">
        <f>M153</f>
        <v>7706.3</v>
      </c>
      <c r="N152" s="38">
        <f>N153</f>
        <v>44926.3</v>
      </c>
      <c r="O152" s="38">
        <f>O153</f>
        <v>24226.6</v>
      </c>
      <c r="P152" s="38">
        <f>P153</f>
        <v>1186.5</v>
      </c>
      <c r="Q152" s="38">
        <f>Q153</f>
        <v>8892.7999999999993</v>
      </c>
      <c r="R152" s="13"/>
      <c r="S152" s="8"/>
    </row>
    <row r="153" spans="1:19" ht="89.25" customHeight="1" x14ac:dyDescent="0.2">
      <c r="A153" s="9"/>
      <c r="B153" s="47"/>
      <c r="C153" s="48"/>
      <c r="D153" s="70" t="s">
        <v>340</v>
      </c>
      <c r="E153" s="70"/>
      <c r="F153" s="70"/>
      <c r="G153" s="70"/>
      <c r="H153" s="12" t="s">
        <v>52</v>
      </c>
      <c r="I153" s="11" t="s">
        <v>14</v>
      </c>
      <c r="J153" s="11" t="s">
        <v>15</v>
      </c>
      <c r="K153" s="11" t="s">
        <v>34</v>
      </c>
      <c r="L153" s="11" t="s">
        <v>4</v>
      </c>
      <c r="M153" s="38">
        <v>7706.3</v>
      </c>
      <c r="N153" s="39">
        <v>44926.3</v>
      </c>
      <c r="O153" s="39">
        <v>24226.6</v>
      </c>
      <c r="P153" s="38">
        <f>-575+1761.5</f>
        <v>1186.5</v>
      </c>
      <c r="Q153" s="38">
        <f t="shared" si="5"/>
        <v>8892.7999999999993</v>
      </c>
      <c r="R153" s="33" t="s">
        <v>368</v>
      </c>
      <c r="S153" s="8"/>
    </row>
    <row r="154" spans="1:19" ht="20.25" customHeight="1" x14ac:dyDescent="0.2">
      <c r="A154" s="9"/>
      <c r="B154" s="69" t="s">
        <v>236</v>
      </c>
      <c r="C154" s="69"/>
      <c r="D154" s="69"/>
      <c r="E154" s="69"/>
      <c r="F154" s="69"/>
      <c r="G154" s="69"/>
      <c r="H154" s="28" t="s">
        <v>51</v>
      </c>
      <c r="I154" s="29" t="s">
        <v>46</v>
      </c>
      <c r="J154" s="29" t="s">
        <v>4</v>
      </c>
      <c r="K154" s="29" t="s">
        <v>4</v>
      </c>
      <c r="L154" s="29" t="s">
        <v>4</v>
      </c>
      <c r="M154" s="40">
        <f>M155</f>
        <v>81390.100000000006</v>
      </c>
      <c r="N154" s="40">
        <f>N155</f>
        <v>80990.100000000006</v>
      </c>
      <c r="O154" s="40">
        <f>O155</f>
        <v>70877.600000000006</v>
      </c>
      <c r="P154" s="40">
        <f>P155</f>
        <v>6460</v>
      </c>
      <c r="Q154" s="40">
        <f>Q155</f>
        <v>87850.1</v>
      </c>
      <c r="R154" s="30"/>
      <c r="S154" s="8"/>
    </row>
    <row r="155" spans="1:19" ht="12.75" customHeight="1" x14ac:dyDescent="0.2">
      <c r="A155" s="9"/>
      <c r="B155" s="46"/>
      <c r="C155" s="70" t="s">
        <v>208</v>
      </c>
      <c r="D155" s="70"/>
      <c r="E155" s="70"/>
      <c r="F155" s="70"/>
      <c r="G155" s="70"/>
      <c r="H155" s="12" t="s">
        <v>51</v>
      </c>
      <c r="I155" s="11" t="s">
        <v>46</v>
      </c>
      <c r="J155" s="11" t="s">
        <v>15</v>
      </c>
      <c r="K155" s="11" t="s">
        <v>4</v>
      </c>
      <c r="L155" s="11" t="s">
        <v>4</v>
      </c>
      <c r="M155" s="38">
        <f>M156+M157+M158+M159</f>
        <v>81390.100000000006</v>
      </c>
      <c r="N155" s="38">
        <f>N156+N157+N158+N159</f>
        <v>80990.100000000006</v>
      </c>
      <c r="O155" s="38">
        <f>O156+O157+O158+O159</f>
        <v>70877.600000000006</v>
      </c>
      <c r="P155" s="38">
        <f>P156+P157+P158+P159</f>
        <v>6460</v>
      </c>
      <c r="Q155" s="38">
        <f>Q156+Q157+Q158+Q159</f>
        <v>87850.1</v>
      </c>
      <c r="R155" s="13"/>
      <c r="S155" s="8"/>
    </row>
    <row r="156" spans="1:19" ht="39.75" customHeight="1" x14ac:dyDescent="0.2">
      <c r="A156" s="9"/>
      <c r="B156" s="47"/>
      <c r="C156" s="48"/>
      <c r="D156" s="70" t="s">
        <v>323</v>
      </c>
      <c r="E156" s="70"/>
      <c r="F156" s="70"/>
      <c r="G156" s="70"/>
      <c r="H156" s="12" t="s">
        <v>50</v>
      </c>
      <c r="I156" s="11" t="s">
        <v>46</v>
      </c>
      <c r="J156" s="11" t="s">
        <v>15</v>
      </c>
      <c r="K156" s="11" t="s">
        <v>35</v>
      </c>
      <c r="L156" s="11" t="s">
        <v>4</v>
      </c>
      <c r="M156" s="38">
        <v>1000</v>
      </c>
      <c r="N156" s="39">
        <v>1000</v>
      </c>
      <c r="O156" s="39">
        <v>0</v>
      </c>
      <c r="P156" s="38"/>
      <c r="Q156" s="38">
        <f t="shared" ref="Q156:Q185" si="6">M156+P156</f>
        <v>1000</v>
      </c>
      <c r="R156" s="13"/>
      <c r="S156" s="8"/>
    </row>
    <row r="157" spans="1:19" ht="35.25" customHeight="1" x14ac:dyDescent="0.2">
      <c r="A157" s="9"/>
      <c r="B157" s="47"/>
      <c r="C157" s="48"/>
      <c r="D157" s="70" t="s">
        <v>324</v>
      </c>
      <c r="E157" s="70"/>
      <c r="F157" s="70"/>
      <c r="G157" s="70"/>
      <c r="H157" s="12" t="s">
        <v>49</v>
      </c>
      <c r="I157" s="11" t="s">
        <v>46</v>
      </c>
      <c r="J157" s="11" t="s">
        <v>15</v>
      </c>
      <c r="K157" s="11" t="s">
        <v>34</v>
      </c>
      <c r="L157" s="11" t="s">
        <v>4</v>
      </c>
      <c r="M157" s="38">
        <v>58677.599999999999</v>
      </c>
      <c r="N157" s="39">
        <v>58677.599999999999</v>
      </c>
      <c r="O157" s="39">
        <v>58677.599999999999</v>
      </c>
      <c r="P157" s="38">
        <v>6460</v>
      </c>
      <c r="Q157" s="38">
        <f t="shared" si="6"/>
        <v>65137.599999999999</v>
      </c>
      <c r="R157" s="32" t="s">
        <v>379</v>
      </c>
      <c r="S157" s="8"/>
    </row>
    <row r="158" spans="1:19" ht="39.75" customHeight="1" x14ac:dyDescent="0.2">
      <c r="A158" s="9"/>
      <c r="B158" s="47"/>
      <c r="C158" s="48"/>
      <c r="D158" s="70" t="s">
        <v>325</v>
      </c>
      <c r="E158" s="70"/>
      <c r="F158" s="70"/>
      <c r="G158" s="70"/>
      <c r="H158" s="12" t="s">
        <v>48</v>
      </c>
      <c r="I158" s="11" t="s">
        <v>46</v>
      </c>
      <c r="J158" s="11" t="s">
        <v>15</v>
      </c>
      <c r="K158" s="11" t="s">
        <v>32</v>
      </c>
      <c r="L158" s="11" t="s">
        <v>4</v>
      </c>
      <c r="M158" s="38">
        <v>500</v>
      </c>
      <c r="N158" s="39">
        <v>500</v>
      </c>
      <c r="O158" s="39">
        <v>500</v>
      </c>
      <c r="P158" s="38"/>
      <c r="Q158" s="38">
        <f t="shared" si="6"/>
        <v>500</v>
      </c>
      <c r="R158" s="13"/>
      <c r="S158" s="8"/>
    </row>
    <row r="159" spans="1:19" ht="21.75" customHeight="1" x14ac:dyDescent="0.2">
      <c r="A159" s="9"/>
      <c r="B159" s="47"/>
      <c r="C159" s="48"/>
      <c r="D159" s="70" t="s">
        <v>326</v>
      </c>
      <c r="E159" s="70"/>
      <c r="F159" s="70"/>
      <c r="G159" s="70"/>
      <c r="H159" s="12" t="s">
        <v>47</v>
      </c>
      <c r="I159" s="11" t="s">
        <v>46</v>
      </c>
      <c r="J159" s="11" t="s">
        <v>15</v>
      </c>
      <c r="K159" s="11" t="s">
        <v>30</v>
      </c>
      <c r="L159" s="11" t="s">
        <v>4</v>
      </c>
      <c r="M159" s="38">
        <v>21212.5</v>
      </c>
      <c r="N159" s="39">
        <v>20812.5</v>
      </c>
      <c r="O159" s="39">
        <v>11700</v>
      </c>
      <c r="P159" s="38"/>
      <c r="Q159" s="38">
        <f t="shared" si="6"/>
        <v>21212.5</v>
      </c>
      <c r="R159" s="13"/>
      <c r="S159" s="8"/>
    </row>
    <row r="160" spans="1:19" ht="12.75" customHeight="1" x14ac:dyDescent="0.2">
      <c r="A160" s="9"/>
      <c r="B160" s="69" t="s">
        <v>237</v>
      </c>
      <c r="C160" s="69"/>
      <c r="D160" s="69"/>
      <c r="E160" s="69"/>
      <c r="F160" s="69"/>
      <c r="G160" s="69"/>
      <c r="H160" s="28" t="s">
        <v>45</v>
      </c>
      <c r="I160" s="29" t="s">
        <v>16</v>
      </c>
      <c r="J160" s="29" t="s">
        <v>4</v>
      </c>
      <c r="K160" s="29" t="s">
        <v>4</v>
      </c>
      <c r="L160" s="29" t="s">
        <v>4</v>
      </c>
      <c r="M160" s="40">
        <f>M161+M164</f>
        <v>3574770.9</v>
      </c>
      <c r="N160" s="40">
        <f>N161+N164</f>
        <v>3349297.4999999995</v>
      </c>
      <c r="O160" s="40">
        <f>O161+O164</f>
        <v>3251332.5999999996</v>
      </c>
      <c r="P160" s="40">
        <f>P161+P164</f>
        <v>34706.299999999996</v>
      </c>
      <c r="Q160" s="40">
        <f>Q161+Q164</f>
        <v>3609477.2</v>
      </c>
      <c r="R160" s="30"/>
      <c r="S160" s="8"/>
    </row>
    <row r="161" spans="1:19" ht="21.75" customHeight="1" x14ac:dyDescent="0.2">
      <c r="A161" s="9"/>
      <c r="B161" s="46"/>
      <c r="C161" s="70" t="s">
        <v>327</v>
      </c>
      <c r="D161" s="70"/>
      <c r="E161" s="70"/>
      <c r="F161" s="70"/>
      <c r="G161" s="70"/>
      <c r="H161" s="12" t="s">
        <v>44</v>
      </c>
      <c r="I161" s="11" t="s">
        <v>16</v>
      </c>
      <c r="J161" s="11" t="s">
        <v>40</v>
      </c>
      <c r="K161" s="11" t="s">
        <v>4</v>
      </c>
      <c r="L161" s="11" t="s">
        <v>4</v>
      </c>
      <c r="M161" s="38">
        <f>M162+M163</f>
        <v>263840.8</v>
      </c>
      <c r="N161" s="38">
        <f t="shared" ref="N161:Q161" si="7">N162+N163</f>
        <v>91013.3</v>
      </c>
      <c r="O161" s="38">
        <f t="shared" si="7"/>
        <v>91045.8</v>
      </c>
      <c r="P161" s="38">
        <f t="shared" si="7"/>
        <v>-0.1</v>
      </c>
      <c r="Q161" s="38">
        <f t="shared" si="7"/>
        <v>263840.7</v>
      </c>
      <c r="R161" s="13"/>
      <c r="S161" s="8"/>
    </row>
    <row r="162" spans="1:19" ht="65.25" customHeight="1" x14ac:dyDescent="0.2">
      <c r="A162" s="9"/>
      <c r="B162" s="47"/>
      <c r="C162" s="48"/>
      <c r="D162" s="70" t="s">
        <v>328</v>
      </c>
      <c r="E162" s="70"/>
      <c r="F162" s="70"/>
      <c r="G162" s="70"/>
      <c r="H162" s="12" t="s">
        <v>43</v>
      </c>
      <c r="I162" s="11" t="s">
        <v>16</v>
      </c>
      <c r="J162" s="11" t="s">
        <v>40</v>
      </c>
      <c r="K162" s="11" t="s">
        <v>42</v>
      </c>
      <c r="L162" s="11" t="s">
        <v>4</v>
      </c>
      <c r="M162" s="38">
        <v>172542</v>
      </c>
      <c r="N162" s="39">
        <v>0</v>
      </c>
      <c r="O162" s="39">
        <v>0</v>
      </c>
      <c r="P162" s="38">
        <v>-0.1</v>
      </c>
      <c r="Q162" s="38">
        <f t="shared" ref="Q162:Q177" si="8">M162+P162</f>
        <v>172541.9</v>
      </c>
      <c r="R162" s="52" t="s">
        <v>369</v>
      </c>
      <c r="S162" s="8"/>
    </row>
    <row r="163" spans="1:19" ht="12.75" customHeight="1" x14ac:dyDescent="0.2">
      <c r="A163" s="9"/>
      <c r="B163" s="47"/>
      <c r="C163" s="48"/>
      <c r="D163" s="70" t="s">
        <v>329</v>
      </c>
      <c r="E163" s="70"/>
      <c r="F163" s="70"/>
      <c r="G163" s="70"/>
      <c r="H163" s="12" t="s">
        <v>41</v>
      </c>
      <c r="I163" s="11" t="s">
        <v>16</v>
      </c>
      <c r="J163" s="11" t="s">
        <v>40</v>
      </c>
      <c r="K163" s="11" t="s">
        <v>39</v>
      </c>
      <c r="L163" s="11" t="s">
        <v>4</v>
      </c>
      <c r="M163" s="38">
        <v>91298.8</v>
      </c>
      <c r="N163" s="39">
        <v>91013.3</v>
      </c>
      <c r="O163" s="39">
        <v>91045.8</v>
      </c>
      <c r="P163" s="38"/>
      <c r="Q163" s="38">
        <f t="shared" si="8"/>
        <v>91298.8</v>
      </c>
      <c r="R163" s="13"/>
      <c r="S163" s="8"/>
    </row>
    <row r="164" spans="1:19" ht="81" customHeight="1" x14ac:dyDescent="0.2">
      <c r="A164" s="9"/>
      <c r="B164" s="46"/>
      <c r="C164" s="70" t="s">
        <v>208</v>
      </c>
      <c r="D164" s="70"/>
      <c r="E164" s="70"/>
      <c r="F164" s="70"/>
      <c r="G164" s="70"/>
      <c r="H164" s="12" t="s">
        <v>38</v>
      </c>
      <c r="I164" s="11" t="s">
        <v>16</v>
      </c>
      <c r="J164" s="11" t="s">
        <v>15</v>
      </c>
      <c r="K164" s="11" t="s">
        <v>4</v>
      </c>
      <c r="L164" s="11" t="s">
        <v>4</v>
      </c>
      <c r="M164" s="38">
        <f>M165+M166+M167+M168+M169+M170+M171+M172+M175+M176+M177+M173+M174+M178</f>
        <v>3310930.1</v>
      </c>
      <c r="N164" s="38">
        <f t="shared" ref="N164:O164" si="9">N165+N166+N167+N168+N169+N170+N171+N172+N175+N176+N177+N173+N174</f>
        <v>3258284.1999999997</v>
      </c>
      <c r="O164" s="38">
        <f t="shared" si="9"/>
        <v>3160286.8</v>
      </c>
      <c r="P164" s="38">
        <f>P165+P166+P167+P168+P169+P170+P171+P172+P173+P174+P175+P176+P177+P178</f>
        <v>34706.399999999994</v>
      </c>
      <c r="Q164" s="38">
        <f>M164+P164</f>
        <v>3345636.5</v>
      </c>
      <c r="R164" s="32"/>
      <c r="S164" s="8"/>
    </row>
    <row r="165" spans="1:19" ht="47.25" customHeight="1" x14ac:dyDescent="0.2">
      <c r="A165" s="9"/>
      <c r="B165" s="47"/>
      <c r="C165" s="48"/>
      <c r="D165" s="70" t="s">
        <v>250</v>
      </c>
      <c r="E165" s="70"/>
      <c r="F165" s="70"/>
      <c r="G165" s="70"/>
      <c r="H165" s="12" t="s">
        <v>37</v>
      </c>
      <c r="I165" s="11" t="s">
        <v>16</v>
      </c>
      <c r="J165" s="11" t="s">
        <v>15</v>
      </c>
      <c r="K165" s="11" t="s">
        <v>11</v>
      </c>
      <c r="L165" s="11" t="s">
        <v>4</v>
      </c>
      <c r="M165" s="38">
        <v>44484.2</v>
      </c>
      <c r="N165" s="39">
        <v>37930.699999999997</v>
      </c>
      <c r="O165" s="39">
        <v>37930.699999999997</v>
      </c>
      <c r="P165" s="38">
        <f>-414</f>
        <v>-414</v>
      </c>
      <c r="Q165" s="38">
        <f t="shared" si="8"/>
        <v>44070.2</v>
      </c>
      <c r="R165" s="33" t="s">
        <v>360</v>
      </c>
      <c r="S165" s="8"/>
    </row>
    <row r="166" spans="1:19" ht="144" customHeight="1" x14ac:dyDescent="0.2">
      <c r="A166" s="9"/>
      <c r="B166" s="47"/>
      <c r="C166" s="48"/>
      <c r="D166" s="70" t="s">
        <v>330</v>
      </c>
      <c r="E166" s="70"/>
      <c r="F166" s="70"/>
      <c r="G166" s="70"/>
      <c r="H166" s="12" t="s">
        <v>36</v>
      </c>
      <c r="I166" s="11" t="s">
        <v>16</v>
      </c>
      <c r="J166" s="11" t="s">
        <v>15</v>
      </c>
      <c r="K166" s="11" t="s">
        <v>35</v>
      </c>
      <c r="L166" s="11" t="s">
        <v>4</v>
      </c>
      <c r="M166" s="38">
        <v>2820361</v>
      </c>
      <c r="N166" s="39">
        <v>2829572.9</v>
      </c>
      <c r="O166" s="39">
        <v>2818319.8</v>
      </c>
      <c r="P166" s="38">
        <f>1800+1300-152.3+0.1</f>
        <v>2947.7999999999997</v>
      </c>
      <c r="Q166" s="38">
        <f t="shared" si="8"/>
        <v>2823308.8</v>
      </c>
      <c r="R166" s="32" t="s">
        <v>370</v>
      </c>
      <c r="S166" s="8"/>
    </row>
    <row r="167" spans="1:19" ht="47.25" customHeight="1" x14ac:dyDescent="0.2">
      <c r="A167" s="9"/>
      <c r="B167" s="47"/>
      <c r="C167" s="48"/>
      <c r="D167" s="70" t="s">
        <v>331</v>
      </c>
      <c r="E167" s="70"/>
      <c r="F167" s="70"/>
      <c r="G167" s="70"/>
      <c r="H167" s="12" t="s">
        <v>33</v>
      </c>
      <c r="I167" s="11" t="s">
        <v>16</v>
      </c>
      <c r="J167" s="11" t="s">
        <v>15</v>
      </c>
      <c r="K167" s="11" t="s">
        <v>34</v>
      </c>
      <c r="L167" s="11" t="s">
        <v>4</v>
      </c>
      <c r="M167" s="38">
        <v>36522</v>
      </c>
      <c r="N167" s="39">
        <v>36593</v>
      </c>
      <c r="O167" s="39">
        <v>36593</v>
      </c>
      <c r="P167" s="38"/>
      <c r="Q167" s="38">
        <f t="shared" si="8"/>
        <v>36522</v>
      </c>
      <c r="R167" s="13"/>
      <c r="S167" s="8"/>
    </row>
    <row r="168" spans="1:19" ht="34.5" customHeight="1" x14ac:dyDescent="0.2">
      <c r="A168" s="9"/>
      <c r="B168" s="47"/>
      <c r="C168" s="48"/>
      <c r="D168" s="70" t="s">
        <v>332</v>
      </c>
      <c r="E168" s="70"/>
      <c r="F168" s="70"/>
      <c r="G168" s="70"/>
      <c r="H168" s="12" t="s">
        <v>31</v>
      </c>
      <c r="I168" s="11" t="s">
        <v>16</v>
      </c>
      <c r="J168" s="11" t="s">
        <v>15</v>
      </c>
      <c r="K168" s="11" t="s">
        <v>32</v>
      </c>
      <c r="L168" s="11" t="s">
        <v>4</v>
      </c>
      <c r="M168" s="38">
        <v>11714.6</v>
      </c>
      <c r="N168" s="39">
        <v>3000</v>
      </c>
      <c r="O168" s="39">
        <v>0</v>
      </c>
      <c r="P168" s="38"/>
      <c r="Q168" s="38">
        <f t="shared" si="8"/>
        <v>11714.6</v>
      </c>
      <c r="R168" s="13"/>
      <c r="S168" s="8"/>
    </row>
    <row r="169" spans="1:19" ht="27" customHeight="1" x14ac:dyDescent="0.2">
      <c r="A169" s="9"/>
      <c r="B169" s="47"/>
      <c r="C169" s="48"/>
      <c r="D169" s="70" t="s">
        <v>333</v>
      </c>
      <c r="E169" s="70"/>
      <c r="F169" s="70"/>
      <c r="G169" s="70"/>
      <c r="H169" s="12" t="s">
        <v>29</v>
      </c>
      <c r="I169" s="11" t="s">
        <v>16</v>
      </c>
      <c r="J169" s="11" t="s">
        <v>15</v>
      </c>
      <c r="K169" s="11" t="s">
        <v>30</v>
      </c>
      <c r="L169" s="11" t="s">
        <v>4</v>
      </c>
      <c r="M169" s="38">
        <v>8218.4</v>
      </c>
      <c r="N169" s="39">
        <v>3418.4</v>
      </c>
      <c r="O169" s="39">
        <v>0</v>
      </c>
      <c r="P169" s="38"/>
      <c r="Q169" s="38">
        <f t="shared" si="8"/>
        <v>8218.4</v>
      </c>
      <c r="R169" s="13"/>
      <c r="S169" s="8"/>
    </row>
    <row r="170" spans="1:19" ht="45" customHeight="1" x14ac:dyDescent="0.2">
      <c r="A170" s="9"/>
      <c r="B170" s="47"/>
      <c r="C170" s="48"/>
      <c r="D170" s="70" t="s">
        <v>334</v>
      </c>
      <c r="E170" s="70"/>
      <c r="F170" s="70"/>
      <c r="G170" s="70"/>
      <c r="H170" s="12" t="s">
        <v>27</v>
      </c>
      <c r="I170" s="11" t="s">
        <v>16</v>
      </c>
      <c r="J170" s="11" t="s">
        <v>15</v>
      </c>
      <c r="K170" s="11" t="s">
        <v>28</v>
      </c>
      <c r="L170" s="11" t="s">
        <v>4</v>
      </c>
      <c r="M170" s="38">
        <v>19411</v>
      </c>
      <c r="N170" s="39">
        <v>18411</v>
      </c>
      <c r="O170" s="39">
        <v>18411</v>
      </c>
      <c r="P170" s="38">
        <v>-100</v>
      </c>
      <c r="Q170" s="38">
        <f t="shared" si="8"/>
        <v>19311</v>
      </c>
      <c r="R170" s="32" t="s">
        <v>359</v>
      </c>
      <c r="S170" s="8"/>
    </row>
    <row r="171" spans="1:19" ht="26.25" customHeight="1" x14ac:dyDescent="0.2">
      <c r="A171" s="9"/>
      <c r="B171" s="47"/>
      <c r="C171" s="48"/>
      <c r="D171" s="70" t="s">
        <v>335</v>
      </c>
      <c r="E171" s="70"/>
      <c r="F171" s="70"/>
      <c r="G171" s="70"/>
      <c r="H171" s="12" t="s">
        <v>26</v>
      </c>
      <c r="I171" s="11" t="s">
        <v>16</v>
      </c>
      <c r="J171" s="11" t="s">
        <v>15</v>
      </c>
      <c r="K171" s="11" t="s">
        <v>25</v>
      </c>
      <c r="L171" s="11" t="s">
        <v>4</v>
      </c>
      <c r="M171" s="38">
        <v>197763.5</v>
      </c>
      <c r="N171" s="39">
        <v>197763.5</v>
      </c>
      <c r="O171" s="39">
        <v>197763.5</v>
      </c>
      <c r="P171" s="38"/>
      <c r="Q171" s="38">
        <f t="shared" si="8"/>
        <v>197763.5</v>
      </c>
      <c r="R171" s="13"/>
      <c r="S171" s="8"/>
    </row>
    <row r="172" spans="1:19" ht="86.25" customHeight="1" x14ac:dyDescent="0.2">
      <c r="A172" s="9"/>
      <c r="B172" s="47"/>
      <c r="C172" s="48"/>
      <c r="D172" s="70" t="s">
        <v>336</v>
      </c>
      <c r="E172" s="70"/>
      <c r="F172" s="70"/>
      <c r="G172" s="70"/>
      <c r="H172" s="12" t="s">
        <v>24</v>
      </c>
      <c r="I172" s="11" t="s">
        <v>16</v>
      </c>
      <c r="J172" s="11" t="s">
        <v>15</v>
      </c>
      <c r="K172" s="11" t="s">
        <v>23</v>
      </c>
      <c r="L172" s="11" t="s">
        <v>4</v>
      </c>
      <c r="M172" s="38">
        <v>58423.8</v>
      </c>
      <c r="N172" s="39">
        <v>56268.800000000003</v>
      </c>
      <c r="O172" s="39">
        <v>51268.800000000003</v>
      </c>
      <c r="P172" s="38"/>
      <c r="Q172" s="38">
        <f t="shared" si="8"/>
        <v>58423.8</v>
      </c>
      <c r="R172" s="32"/>
      <c r="S172" s="8"/>
    </row>
    <row r="173" spans="1:19" ht="150" customHeight="1" x14ac:dyDescent="0.2">
      <c r="A173" s="9"/>
      <c r="B173" s="47"/>
      <c r="C173" s="48"/>
      <c r="D173" s="51"/>
      <c r="E173" s="51"/>
      <c r="F173" s="51"/>
      <c r="G173" s="51" t="s">
        <v>355</v>
      </c>
      <c r="H173" s="51"/>
      <c r="I173" s="11" t="s">
        <v>16</v>
      </c>
      <c r="J173" s="11" t="s">
        <v>15</v>
      </c>
      <c r="K173" s="11">
        <v>18</v>
      </c>
      <c r="L173" s="11"/>
      <c r="M173" s="38">
        <v>0</v>
      </c>
      <c r="N173" s="39"/>
      <c r="O173" s="39"/>
      <c r="P173" s="38">
        <f>1064.7+5165.6+6570.4</f>
        <v>12800.7</v>
      </c>
      <c r="Q173" s="38">
        <f t="shared" si="8"/>
        <v>12800.7</v>
      </c>
      <c r="R173" s="32" t="s">
        <v>363</v>
      </c>
      <c r="S173" s="8"/>
    </row>
    <row r="174" spans="1:19" ht="118.5" customHeight="1" x14ac:dyDescent="0.2">
      <c r="A174" s="9"/>
      <c r="B174" s="47"/>
      <c r="C174" s="48"/>
      <c r="D174" s="53"/>
      <c r="E174" s="53"/>
      <c r="F174" s="53"/>
      <c r="G174" s="53" t="s">
        <v>378</v>
      </c>
      <c r="H174" s="54"/>
      <c r="I174" s="11">
        <v>25</v>
      </c>
      <c r="J174" s="11">
        <v>4</v>
      </c>
      <c r="K174" s="11">
        <v>19</v>
      </c>
      <c r="L174" s="11"/>
      <c r="M174" s="38">
        <v>0</v>
      </c>
      <c r="N174" s="39"/>
      <c r="O174" s="39"/>
      <c r="P174" s="38">
        <f>394+795</f>
        <v>1189</v>
      </c>
      <c r="Q174" s="38">
        <f t="shared" si="8"/>
        <v>1189</v>
      </c>
      <c r="R174" s="55" t="s">
        <v>380</v>
      </c>
      <c r="S174" s="8"/>
    </row>
    <row r="175" spans="1:19" ht="21.75" customHeight="1" x14ac:dyDescent="0.2">
      <c r="A175" s="9"/>
      <c r="B175" s="47"/>
      <c r="C175" s="48"/>
      <c r="D175" s="70" t="s">
        <v>337</v>
      </c>
      <c r="E175" s="70"/>
      <c r="F175" s="70"/>
      <c r="G175" s="70"/>
      <c r="H175" s="12" t="s">
        <v>21</v>
      </c>
      <c r="I175" s="11" t="s">
        <v>16</v>
      </c>
      <c r="J175" s="11" t="s">
        <v>15</v>
      </c>
      <c r="K175" s="11" t="s">
        <v>22</v>
      </c>
      <c r="L175" s="11" t="s">
        <v>4</v>
      </c>
      <c r="M175" s="38">
        <v>3846.9</v>
      </c>
      <c r="N175" s="39">
        <v>0</v>
      </c>
      <c r="O175" s="39">
        <v>0</v>
      </c>
      <c r="P175" s="38"/>
      <c r="Q175" s="38">
        <f t="shared" si="8"/>
        <v>3846.9</v>
      </c>
      <c r="R175" s="13"/>
      <c r="S175" s="8"/>
    </row>
    <row r="176" spans="1:19" ht="72" customHeight="1" x14ac:dyDescent="0.2">
      <c r="A176" s="9"/>
      <c r="B176" s="47"/>
      <c r="C176" s="48"/>
      <c r="D176" s="70" t="s">
        <v>377</v>
      </c>
      <c r="E176" s="70"/>
      <c r="F176" s="70"/>
      <c r="G176" s="70"/>
      <c r="H176" s="12" t="s">
        <v>20</v>
      </c>
      <c r="I176" s="11" t="s">
        <v>16</v>
      </c>
      <c r="J176" s="11" t="s">
        <v>15</v>
      </c>
      <c r="K176" s="11" t="s">
        <v>19</v>
      </c>
      <c r="L176" s="11" t="s">
        <v>4</v>
      </c>
      <c r="M176" s="38">
        <v>0</v>
      </c>
      <c r="N176" s="39">
        <v>75325.899999999994</v>
      </c>
      <c r="O176" s="39">
        <v>0</v>
      </c>
      <c r="P176" s="38">
        <v>7951.1</v>
      </c>
      <c r="Q176" s="38">
        <f t="shared" si="8"/>
        <v>7951.1</v>
      </c>
      <c r="R176" s="32" t="s">
        <v>348</v>
      </c>
      <c r="S176" s="8"/>
    </row>
    <row r="177" spans="1:19" ht="83.25" customHeight="1" x14ac:dyDescent="0.2">
      <c r="A177" s="9"/>
      <c r="B177" s="47"/>
      <c r="C177" s="48"/>
      <c r="D177" s="70" t="s">
        <v>338</v>
      </c>
      <c r="E177" s="70"/>
      <c r="F177" s="70"/>
      <c r="G177" s="70"/>
      <c r="H177" s="12" t="s">
        <v>18</v>
      </c>
      <c r="I177" s="11" t="s">
        <v>16</v>
      </c>
      <c r="J177" s="11" t="s">
        <v>15</v>
      </c>
      <c r="K177" s="11" t="s">
        <v>14</v>
      </c>
      <c r="L177" s="11" t="s">
        <v>4</v>
      </c>
      <c r="M177" s="38">
        <v>110184.7</v>
      </c>
      <c r="N177" s="39">
        <v>0</v>
      </c>
      <c r="O177" s="39">
        <v>0</v>
      </c>
      <c r="P177" s="38">
        <v>6121.3</v>
      </c>
      <c r="Q177" s="38">
        <f t="shared" si="8"/>
        <v>116306</v>
      </c>
      <c r="R177" s="32" t="s">
        <v>356</v>
      </c>
      <c r="S177" s="8"/>
    </row>
    <row r="178" spans="1:19" ht="111" customHeight="1" x14ac:dyDescent="0.2">
      <c r="A178" s="9"/>
      <c r="B178" s="47"/>
      <c r="C178" s="54"/>
      <c r="D178" s="56"/>
      <c r="E178" s="56"/>
      <c r="F178" s="56"/>
      <c r="G178" s="56" t="s">
        <v>382</v>
      </c>
      <c r="H178" s="12"/>
      <c r="I178" s="11" t="s">
        <v>16</v>
      </c>
      <c r="J178" s="11" t="s">
        <v>15</v>
      </c>
      <c r="K178" s="11">
        <v>24</v>
      </c>
      <c r="L178" s="11"/>
      <c r="M178" s="38">
        <v>0</v>
      </c>
      <c r="N178" s="39"/>
      <c r="O178" s="39"/>
      <c r="P178" s="38">
        <f>270+3940.5</f>
        <v>4210.5</v>
      </c>
      <c r="Q178" s="38">
        <f>M178+P178</f>
        <v>4210.5</v>
      </c>
      <c r="R178" s="32" t="s">
        <v>381</v>
      </c>
      <c r="S178" s="8"/>
    </row>
    <row r="179" spans="1:19" ht="21.75" customHeight="1" x14ac:dyDescent="0.2">
      <c r="A179" s="9"/>
      <c r="B179" s="69" t="s">
        <v>238</v>
      </c>
      <c r="C179" s="69"/>
      <c r="D179" s="69"/>
      <c r="E179" s="69"/>
      <c r="F179" s="69"/>
      <c r="G179" s="69"/>
      <c r="H179" s="28" t="s">
        <v>13</v>
      </c>
      <c r="I179" s="29" t="s">
        <v>3</v>
      </c>
      <c r="J179" s="29" t="s">
        <v>4</v>
      </c>
      <c r="K179" s="29" t="s">
        <v>4</v>
      </c>
      <c r="L179" s="29" t="s">
        <v>4</v>
      </c>
      <c r="M179" s="40">
        <f>M180</f>
        <v>52932.4</v>
      </c>
      <c r="N179" s="40">
        <f>N180</f>
        <v>104375</v>
      </c>
      <c r="O179" s="40">
        <f>O180</f>
        <v>169686.5</v>
      </c>
      <c r="P179" s="40">
        <f>P180</f>
        <v>10990.8</v>
      </c>
      <c r="Q179" s="40">
        <f>Q180</f>
        <v>63923.199999999997</v>
      </c>
      <c r="R179" s="30"/>
      <c r="S179" s="8"/>
    </row>
    <row r="180" spans="1:19" ht="21" customHeight="1" x14ac:dyDescent="0.2">
      <c r="A180" s="9"/>
      <c r="B180" s="46"/>
      <c r="C180" s="70" t="s">
        <v>238</v>
      </c>
      <c r="D180" s="70"/>
      <c r="E180" s="70"/>
      <c r="F180" s="70"/>
      <c r="G180" s="70"/>
      <c r="H180" s="12" t="s">
        <v>13</v>
      </c>
      <c r="I180" s="11" t="s">
        <v>3</v>
      </c>
      <c r="J180" s="11" t="s">
        <v>2</v>
      </c>
      <c r="K180" s="11" t="s">
        <v>4</v>
      </c>
      <c r="L180" s="11" t="s">
        <v>4</v>
      </c>
      <c r="M180" s="38">
        <f>M181+M182+M183+M184+M185</f>
        <v>52932.4</v>
      </c>
      <c r="N180" s="38">
        <f>N181+N182+N183+N184+N185</f>
        <v>104375</v>
      </c>
      <c r="O180" s="38">
        <f>O181+O182+O183+O184+O185</f>
        <v>169686.5</v>
      </c>
      <c r="P180" s="38">
        <f>P181+P182+P183+P184+P185</f>
        <v>10990.8</v>
      </c>
      <c r="Q180" s="38">
        <f>Q181+Q182+Q183+Q184+Q185</f>
        <v>63923.199999999997</v>
      </c>
      <c r="R180" s="13"/>
      <c r="S180" s="8"/>
    </row>
    <row r="181" spans="1:19" ht="21.75" customHeight="1" x14ac:dyDescent="0.2">
      <c r="A181" s="9"/>
      <c r="B181" s="47"/>
      <c r="C181" s="48"/>
      <c r="D181" s="70" t="s">
        <v>239</v>
      </c>
      <c r="E181" s="70"/>
      <c r="F181" s="70"/>
      <c r="G181" s="70"/>
      <c r="H181" s="12" t="s">
        <v>12</v>
      </c>
      <c r="I181" s="11" t="s">
        <v>3</v>
      </c>
      <c r="J181" s="11" t="s">
        <v>2</v>
      </c>
      <c r="K181" s="11" t="s">
        <v>11</v>
      </c>
      <c r="L181" s="11" t="s">
        <v>4</v>
      </c>
      <c r="M181" s="38">
        <v>29775.200000000001</v>
      </c>
      <c r="N181" s="39">
        <v>28849.8</v>
      </c>
      <c r="O181" s="39">
        <v>28849.8</v>
      </c>
      <c r="P181" s="38"/>
      <c r="Q181" s="38">
        <f t="shared" si="6"/>
        <v>29775.200000000001</v>
      </c>
      <c r="R181" s="13"/>
      <c r="S181" s="8"/>
    </row>
    <row r="182" spans="1:19" ht="25.5" customHeight="1" x14ac:dyDescent="0.2">
      <c r="A182" s="9"/>
      <c r="B182" s="47"/>
      <c r="C182" s="48"/>
      <c r="D182" s="70" t="s">
        <v>240</v>
      </c>
      <c r="E182" s="70"/>
      <c r="F182" s="70"/>
      <c r="G182" s="70"/>
      <c r="H182" s="12" t="s">
        <v>9</v>
      </c>
      <c r="I182" s="11" t="s">
        <v>3</v>
      </c>
      <c r="J182" s="11" t="s">
        <v>2</v>
      </c>
      <c r="K182" s="11" t="s">
        <v>10</v>
      </c>
      <c r="L182" s="11" t="s">
        <v>4</v>
      </c>
      <c r="M182" s="38">
        <v>1500</v>
      </c>
      <c r="N182" s="39">
        <v>1500</v>
      </c>
      <c r="O182" s="39">
        <v>1500</v>
      </c>
      <c r="P182" s="38"/>
      <c r="Q182" s="38">
        <f t="shared" si="6"/>
        <v>1500</v>
      </c>
      <c r="R182" s="13"/>
      <c r="S182" s="8"/>
    </row>
    <row r="183" spans="1:19" ht="318" customHeight="1" x14ac:dyDescent="0.2">
      <c r="A183" s="9"/>
      <c r="B183" s="47"/>
      <c r="C183" s="48"/>
      <c r="D183" s="70" t="s">
        <v>241</v>
      </c>
      <c r="E183" s="70"/>
      <c r="F183" s="70"/>
      <c r="G183" s="70"/>
      <c r="H183" s="12" t="s">
        <v>7</v>
      </c>
      <c r="I183" s="11" t="s">
        <v>3</v>
      </c>
      <c r="J183" s="11" t="s">
        <v>2</v>
      </c>
      <c r="K183" s="11" t="s">
        <v>8</v>
      </c>
      <c r="L183" s="11" t="s">
        <v>4</v>
      </c>
      <c r="M183" s="38">
        <v>287.5</v>
      </c>
      <c r="N183" s="39">
        <v>0</v>
      </c>
      <c r="O183" s="39">
        <v>0</v>
      </c>
      <c r="P183" s="38">
        <f>2486.9+45+90+30+72.6+8138+750+846.4+5292.4</f>
        <v>17751.3</v>
      </c>
      <c r="Q183" s="38">
        <f t="shared" si="6"/>
        <v>18038.8</v>
      </c>
      <c r="R183" s="32" t="s">
        <v>374</v>
      </c>
      <c r="S183" s="8"/>
    </row>
    <row r="184" spans="1:19" ht="21.75" customHeight="1" x14ac:dyDescent="0.2">
      <c r="A184" s="9"/>
      <c r="B184" s="47"/>
      <c r="C184" s="48"/>
      <c r="D184" s="70" t="s">
        <v>242</v>
      </c>
      <c r="E184" s="70"/>
      <c r="F184" s="70"/>
      <c r="G184" s="70"/>
      <c r="H184" s="12" t="s">
        <v>6</v>
      </c>
      <c r="I184" s="11" t="s">
        <v>3</v>
      </c>
      <c r="J184" s="11" t="s">
        <v>2</v>
      </c>
      <c r="K184" s="11" t="s">
        <v>5</v>
      </c>
      <c r="L184" s="11" t="s">
        <v>4</v>
      </c>
      <c r="M184" s="38">
        <v>80.2</v>
      </c>
      <c r="N184" s="39">
        <v>61.9</v>
      </c>
      <c r="O184" s="39">
        <v>11.7</v>
      </c>
      <c r="P184" s="38"/>
      <c r="Q184" s="38">
        <f t="shared" si="6"/>
        <v>80.2</v>
      </c>
      <c r="R184" s="13"/>
      <c r="S184" s="8"/>
    </row>
    <row r="185" spans="1:19" ht="145.5" customHeight="1" x14ac:dyDescent="0.2">
      <c r="A185" s="9"/>
      <c r="B185" s="47"/>
      <c r="C185" s="48"/>
      <c r="D185" s="70" t="s">
        <v>243</v>
      </c>
      <c r="E185" s="70"/>
      <c r="F185" s="70"/>
      <c r="G185" s="70"/>
      <c r="H185" s="12" t="s">
        <v>0</v>
      </c>
      <c r="I185" s="11" t="s">
        <v>3</v>
      </c>
      <c r="J185" s="11" t="s">
        <v>2</v>
      </c>
      <c r="K185" s="11" t="s">
        <v>1</v>
      </c>
      <c r="L185" s="11" t="s">
        <v>4</v>
      </c>
      <c r="M185" s="38">
        <v>21289.5</v>
      </c>
      <c r="N185" s="39">
        <v>73963.3</v>
      </c>
      <c r="O185" s="39">
        <v>139325</v>
      </c>
      <c r="P185" s="38">
        <f>-1800-750-4210.5</f>
        <v>-6760.5</v>
      </c>
      <c r="Q185" s="38">
        <f t="shared" si="6"/>
        <v>14529</v>
      </c>
      <c r="R185" s="32" t="s">
        <v>383</v>
      </c>
      <c r="S185" s="8"/>
    </row>
    <row r="186" spans="1:19" ht="22.5" customHeight="1" thickBot="1" x14ac:dyDescent="0.25">
      <c r="A186" s="14"/>
      <c r="B186" s="15"/>
      <c r="C186" s="16"/>
      <c r="D186" s="17"/>
      <c r="E186" s="17"/>
      <c r="F186" s="16"/>
      <c r="G186" s="60" t="s">
        <v>205</v>
      </c>
      <c r="H186" s="60"/>
      <c r="I186" s="60"/>
      <c r="J186" s="60"/>
      <c r="K186" s="60"/>
      <c r="L186" s="61"/>
      <c r="M186" s="43">
        <f>M8+M14+M20+M25+M33+M37+M54+M57+M60+M73+M77+M85+M90+M99+M112+M116+M120+M128+M138+M142+M149+M154+M160+M179</f>
        <v>7330920.2000000002</v>
      </c>
      <c r="N186" s="43">
        <f>N8+N14+N20+N25+N33+N37+N54+N57+N60+N73+N77+N85+N90+N99+N112+N116+N120+N128+N138+N142+N149+N154+N160+N179</f>
        <v>7050549.2999999989</v>
      </c>
      <c r="O186" s="43">
        <f>O8+O14+O20+O25+O33+O37+O54+O57+O60+O73+O77+O85+O90+O99+O112+O116+O120+O128+O138+O142+O149+O154+O160+O179</f>
        <v>6121465.6999999993</v>
      </c>
      <c r="P186" s="43">
        <f>P8+P14+P20+P25+P33+P37+P54+P57+P60+P73+P77+P85+P90+P99+P112+P116+P120+P128+P138+P142+P149+P154+P160+P179</f>
        <v>285636.3</v>
      </c>
      <c r="Q186" s="43">
        <f>Q8+Q14+Q20+Q25+Q33+Q37+Q54+Q57+Q60+Q73+Q77+Q85+Q90+Q99+Q112+Q116+Q120+Q128+Q138+Q142+Q149+Q154+Q160+Q179</f>
        <v>7616556.5000000009</v>
      </c>
      <c r="R186" s="27"/>
      <c r="S186" s="8"/>
    </row>
    <row r="187" spans="1:19" ht="12.75" hidden="1" customHeight="1" x14ac:dyDescent="0.2">
      <c r="A187" s="14"/>
      <c r="B187" s="18"/>
      <c r="C187" s="19"/>
      <c r="D187" s="19"/>
      <c r="E187" s="19"/>
      <c r="F187" s="19"/>
      <c r="G187" s="19"/>
      <c r="H187" s="20">
        <v>0</v>
      </c>
      <c r="I187" s="20">
        <v>0</v>
      </c>
      <c r="J187" s="21">
        <v>0</v>
      </c>
      <c r="K187" s="21"/>
      <c r="L187" s="21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26">
        <v>0</v>
      </c>
      <c r="S187" s="8"/>
    </row>
    <row r="188" spans="1:19" ht="12.75" customHeight="1" x14ac:dyDescent="0.2">
      <c r="A188" s="22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4"/>
      <c r="M188" s="45"/>
      <c r="N188" s="45"/>
      <c r="O188" s="45"/>
      <c r="P188" s="45"/>
      <c r="Q188" s="45"/>
      <c r="R188" s="5"/>
      <c r="S188" s="5"/>
    </row>
  </sheetData>
  <mergeCells count="190">
    <mergeCell ref="D66:G66"/>
    <mergeCell ref="E63:G63"/>
    <mergeCell ref="D65:G65"/>
    <mergeCell ref="C74:G74"/>
    <mergeCell ref="B73:G73"/>
    <mergeCell ref="C78:G78"/>
    <mergeCell ref="C80:G80"/>
    <mergeCell ref="C82:G82"/>
    <mergeCell ref="D79:G79"/>
    <mergeCell ref="D81:G81"/>
    <mergeCell ref="B77:G77"/>
    <mergeCell ref="D182:G182"/>
    <mergeCell ref="D167:G167"/>
    <mergeCell ref="D168:G168"/>
    <mergeCell ref="B160:G160"/>
    <mergeCell ref="D175:G175"/>
    <mergeCell ref="D176:G176"/>
    <mergeCell ref="D177:G177"/>
    <mergeCell ref="D163:G163"/>
    <mergeCell ref="C164:G164"/>
    <mergeCell ref="D169:G169"/>
    <mergeCell ref="D170:G170"/>
    <mergeCell ref="D171:G171"/>
    <mergeCell ref="D172:G172"/>
    <mergeCell ref="C161:G161"/>
    <mergeCell ref="C180:G180"/>
    <mergeCell ref="D162:G162"/>
    <mergeCell ref="D165:G165"/>
    <mergeCell ref="B179:G179"/>
    <mergeCell ref="D181:G181"/>
    <mergeCell ref="B149:G149"/>
    <mergeCell ref="B154:G154"/>
    <mergeCell ref="D151:G151"/>
    <mergeCell ref="D134:G134"/>
    <mergeCell ref="D135:G135"/>
    <mergeCell ref="D136:G136"/>
    <mergeCell ref="D141:G141"/>
    <mergeCell ref="D148:G148"/>
    <mergeCell ref="D137:G137"/>
    <mergeCell ref="D140:G140"/>
    <mergeCell ref="D145:G145"/>
    <mergeCell ref="D146:G146"/>
    <mergeCell ref="C143:G143"/>
    <mergeCell ref="B138:G138"/>
    <mergeCell ref="D147:G147"/>
    <mergeCell ref="D153:G153"/>
    <mergeCell ref="C152:G152"/>
    <mergeCell ref="D158:G158"/>
    <mergeCell ref="D159:G159"/>
    <mergeCell ref="D183:G183"/>
    <mergeCell ref="D184:G184"/>
    <mergeCell ref="D185:G185"/>
    <mergeCell ref="D12:G12"/>
    <mergeCell ref="D43:G43"/>
    <mergeCell ref="B37:G37"/>
    <mergeCell ref="F41:G41"/>
    <mergeCell ref="E40:G40"/>
    <mergeCell ref="D98:G98"/>
    <mergeCell ref="C100:G100"/>
    <mergeCell ref="C102:G102"/>
    <mergeCell ref="D115:G115"/>
    <mergeCell ref="D118:G118"/>
    <mergeCell ref="D119:G119"/>
    <mergeCell ref="C117:G117"/>
    <mergeCell ref="D114:G114"/>
    <mergeCell ref="B120:G120"/>
    <mergeCell ref="D144:G144"/>
    <mergeCell ref="D127:G127"/>
    <mergeCell ref="D130:G130"/>
    <mergeCell ref="D131:G131"/>
    <mergeCell ref="C150:G150"/>
    <mergeCell ref="D157:G157"/>
    <mergeCell ref="D166:G166"/>
    <mergeCell ref="D49:G49"/>
    <mergeCell ref="D50:G50"/>
    <mergeCell ref="D51:G51"/>
    <mergeCell ref="D52:G52"/>
    <mergeCell ref="D53:G53"/>
    <mergeCell ref="D56:G56"/>
    <mergeCell ref="D59:G59"/>
    <mergeCell ref="D72:G72"/>
    <mergeCell ref="D75:G75"/>
    <mergeCell ref="C58:G58"/>
    <mergeCell ref="C61:G61"/>
    <mergeCell ref="D62:G62"/>
    <mergeCell ref="B142:G142"/>
    <mergeCell ref="D132:G132"/>
    <mergeCell ref="D133:G133"/>
    <mergeCell ref="C129:G129"/>
    <mergeCell ref="C139:G139"/>
    <mergeCell ref="D103:G103"/>
    <mergeCell ref="D104:G104"/>
    <mergeCell ref="D105:G105"/>
    <mergeCell ref="D106:G106"/>
    <mergeCell ref="D156:G156"/>
    <mergeCell ref="B128:G128"/>
    <mergeCell ref="C113:G113"/>
    <mergeCell ref="B112:G112"/>
    <mergeCell ref="D125:G125"/>
    <mergeCell ref="D126:G126"/>
    <mergeCell ref="C121:G121"/>
    <mergeCell ref="D122:G122"/>
    <mergeCell ref="D123:G123"/>
    <mergeCell ref="D88:G88"/>
    <mergeCell ref="D93:G93"/>
    <mergeCell ref="D94:G94"/>
    <mergeCell ref="D95:G95"/>
    <mergeCell ref="C97:G97"/>
    <mergeCell ref="D89:G89"/>
    <mergeCell ref="D92:G92"/>
    <mergeCell ref="C91:G91"/>
    <mergeCell ref="D96:G96"/>
    <mergeCell ref="D124:G124"/>
    <mergeCell ref="D101:G101"/>
    <mergeCell ref="B116:G116"/>
    <mergeCell ref="D107:G107"/>
    <mergeCell ref="D109:G109"/>
    <mergeCell ref="D110:G110"/>
    <mergeCell ref="D111:G111"/>
    <mergeCell ref="D47:G47"/>
    <mergeCell ref="D48:G48"/>
    <mergeCell ref="D67:G67"/>
    <mergeCell ref="C64:G64"/>
    <mergeCell ref="B60:G60"/>
    <mergeCell ref="B5:B7"/>
    <mergeCell ref="E5:E7"/>
    <mergeCell ref="F5:F7"/>
    <mergeCell ref="B8:G8"/>
    <mergeCell ref="B14:G14"/>
    <mergeCell ref="D10:G10"/>
    <mergeCell ref="D11:G11"/>
    <mergeCell ref="C9:G9"/>
    <mergeCell ref="B54:G54"/>
    <mergeCell ref="C45:G45"/>
    <mergeCell ref="D31:G31"/>
    <mergeCell ref="D35:G35"/>
    <mergeCell ref="D36:G36"/>
    <mergeCell ref="C15:G15"/>
    <mergeCell ref="C21:G21"/>
    <mergeCell ref="B20:G20"/>
    <mergeCell ref="C23:G23"/>
    <mergeCell ref="D17:G17"/>
    <mergeCell ref="D18:G18"/>
    <mergeCell ref="D22:G22"/>
    <mergeCell ref="D24:G24"/>
    <mergeCell ref="D27:G27"/>
    <mergeCell ref="D32:G32"/>
    <mergeCell ref="B33:G33"/>
    <mergeCell ref="P5:P7"/>
    <mergeCell ref="Q5:Q7"/>
    <mergeCell ref="D44:G44"/>
    <mergeCell ref="D46:G46"/>
    <mergeCell ref="D19:G19"/>
    <mergeCell ref="D28:G28"/>
    <mergeCell ref="B25:G25"/>
    <mergeCell ref="D29:G29"/>
    <mergeCell ref="D30:G30"/>
    <mergeCell ref="D39:G39"/>
    <mergeCell ref="C26:G26"/>
    <mergeCell ref="C34:G34"/>
    <mergeCell ref="C38:G38"/>
    <mergeCell ref="C42:G42"/>
    <mergeCell ref="I5:L7"/>
    <mergeCell ref="M5:M7"/>
    <mergeCell ref="N5:N7"/>
    <mergeCell ref="O5:O7"/>
    <mergeCell ref="R5:R7"/>
    <mergeCell ref="G3:R3"/>
    <mergeCell ref="G186:L186"/>
    <mergeCell ref="G5:G7"/>
    <mergeCell ref="H5:H7"/>
    <mergeCell ref="C5:C7"/>
    <mergeCell ref="D5:D7"/>
    <mergeCell ref="B57:G57"/>
    <mergeCell ref="C55:G55"/>
    <mergeCell ref="C86:G86"/>
    <mergeCell ref="B85:G85"/>
    <mergeCell ref="B90:G90"/>
    <mergeCell ref="B99:G99"/>
    <mergeCell ref="D68:G68"/>
    <mergeCell ref="D69:G69"/>
    <mergeCell ref="D70:G70"/>
    <mergeCell ref="D71:G71"/>
    <mergeCell ref="D76:G76"/>
    <mergeCell ref="D83:G83"/>
    <mergeCell ref="D84:G84"/>
    <mergeCell ref="D87:G87"/>
    <mergeCell ref="C155:G155"/>
    <mergeCell ref="D13:G13"/>
    <mergeCell ref="D16:G16"/>
  </mergeCells>
  <pageMargins left="0.78740157480314965" right="0.39370078740157483" top="0.78740157480314965" bottom="0.78740157480314965" header="0.51181102362204722" footer="0.51181102362204722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прил.2</vt:lpstr>
      <vt:lpstr>прил.2!Заголовки_для_печати</vt:lpstr>
      <vt:lpstr>прил.2!Область_печати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Равхатова Лариса Набиулловна</dc:creator>
  <cp:lastModifiedBy>Кузнецова Александра Евгеньевна</cp:lastModifiedBy>
  <cp:lastPrinted>2025-04-14T07:42:20Z</cp:lastPrinted>
  <dcterms:created xsi:type="dcterms:W3CDTF">2024-12-03T10:22:26Z</dcterms:created>
  <dcterms:modified xsi:type="dcterms:W3CDTF">2025-04-14T07:46:27Z</dcterms:modified>
</cp:coreProperties>
</file>