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Print_Area" localSheetId="0">'2025'!$A$1:$E$107</definedName>
  </definedNames>
  <calcPr/>
</workbook>
</file>

<file path=xl/sharedStrings.xml><?xml version="1.0" encoding="utf-8"?>
<sst xmlns="http://schemas.openxmlformats.org/spreadsheetml/2006/main" count="198" uniqueCount="198">
  <si>
    <t xml:space="preserve">Приложение 1</t>
  </si>
  <si>
    <t xml:space="preserve">к решению Думы</t>
  </si>
  <si>
    <t xml:space="preserve">города Мегиона</t>
  </si>
  <si>
    <t xml:space="preserve">от 25.12.2025  №43</t>
  </si>
  <si>
    <t xml:space="preserve">Прогнозируемый общий объем доходов бюджета городского округа Мегион Ханты-Мансийского автономного округа - Югры  на  2025 год  </t>
  </si>
  <si>
    <t xml:space="preserve">       (тыс. рублей)</t>
  </si>
  <si>
    <t xml:space="preserve">Вид доходов (группа, подгруппа, статья, подстатья, элемент), подвид доходов, классификация операций сектора государственного управления, относящихся к доходам бюджета</t>
  </si>
  <si>
    <t xml:space="preserve">Наименование кода классификации доходов</t>
  </si>
  <si>
    <t xml:space="preserve">Утвержденный план план на 2025 год, утвержден решением Думы города от 10.10.2025 №16</t>
  </si>
  <si>
    <t xml:space="preserve">сумма изменений              + увеличение               - уменьшение</t>
  </si>
  <si>
    <t xml:space="preserve">уточненный план на 2025 год </t>
  </si>
  <si>
    <t xml:space="preserve"> 000 1 00 00000 00 0000 000</t>
  </si>
  <si>
    <t xml:space="preserve">НАЛОГОВЫЕ И НЕНАЛОГОВЫЕ ДОХОДЫ</t>
  </si>
  <si>
    <t xml:space="preserve">Налоговые доходы</t>
  </si>
  <si>
    <t xml:space="preserve"> 000 1 01 00000 00 0000 000</t>
  </si>
  <si>
    <t xml:space="preserve">НАЛОГИ НА ПРИБЫЛЬ, ДОХОДЫ</t>
  </si>
  <si>
    <t xml:space="preserve"> 000 1 01 02000 01 0000 110</t>
  </si>
  <si>
    <t xml:space="preserve">Налог на доходы физических лиц </t>
  </si>
  <si>
    <t xml:space="preserve">000 1 03 00000 00 0000 000</t>
  </si>
  <si>
    <t xml:space="preserve">НАЛОГИ НА ТОВАРЫ (РАБОТЫ, УСЛУГИ), РЕАЛИЗУЕМЫЕ НА ТЕРРИТОРИИ РОССИЙСКОЙ ФЕДЕРАЦИИ</t>
  </si>
  <si>
    <t xml:space="preserve">000 1 03 02000 01 0000 110</t>
  </si>
  <si>
    <t xml:space="preserve">Акцизы по подакцизным товарам (продукции), производимым на территории Российской Федерации</t>
  </si>
  <si>
    <t xml:space="preserve">000 1 05 00000 00 0000 000</t>
  </si>
  <si>
    <t xml:space="preserve">НАЛОГИ НА СОВОКУПНЫЙ ДОХОД</t>
  </si>
  <si>
    <t xml:space="preserve"> 000 1 05 01000 00 0000 110</t>
  </si>
  <si>
    <t xml:space="preserve">Налог, взимаемый в связи с применением упрощенной системы налогообложения</t>
  </si>
  <si>
    <t xml:space="preserve">000 1 05 02000 02 0000 110</t>
  </si>
  <si>
    <t xml:space="preserve">Единый налог на вмененный доход для отдельных видов деятельности</t>
  </si>
  <si>
    <t xml:space="preserve">000 1 05 03000 01 0000 110</t>
  </si>
  <si>
    <t xml:space="preserve">Единый сельскохозяйственный налог </t>
  </si>
  <si>
    <t xml:space="preserve">000 1 05 04000 02 0000 110</t>
  </si>
  <si>
    <t xml:space="preserve">Налог, взимаемый в связи с применением патентной системы налогообложения</t>
  </si>
  <si>
    <t xml:space="preserve">000 1 06 00000 00 0000 000</t>
  </si>
  <si>
    <t xml:space="preserve">НАЛОГИ НА ИМУЩЕСТВО</t>
  </si>
  <si>
    <t xml:space="preserve">000 1 06 01000 00 0000 110</t>
  </si>
  <si>
    <t xml:space="preserve">Налог на имущество физических лиц</t>
  </si>
  <si>
    <t xml:space="preserve">000 1 06 04000 02 0000 110</t>
  </si>
  <si>
    <t xml:space="preserve">Транспортный налог</t>
  </si>
  <si>
    <t xml:space="preserve">000 1 06 06000 00 0000 110</t>
  </si>
  <si>
    <t xml:space="preserve">Земельный налог</t>
  </si>
  <si>
    <t xml:space="preserve"> 000 1 08 00000 00 0000 000</t>
  </si>
  <si>
    <t xml:space="preserve">ГОСУДАРСТВЕННАЯ ПОШЛИНА</t>
  </si>
  <si>
    <t xml:space="preserve"> 000 1 09 00000 00 0000 000</t>
  </si>
  <si>
    <t xml:space="preserve">ЗАДОЛЖЕННОСТЬ И ПЕРЕРАСЧЕТЫ ПО ОТМЕНЕННЫМ НАЛОГАМ, СБОРАМ И ИНЫМ ОБЯЗАТЕЛЬНЫМ ПЛАТЕЖАМ</t>
  </si>
  <si>
    <t xml:space="preserve">Неналоговые доходы</t>
  </si>
  <si>
    <t xml:space="preserve"> 000 1 11 00000 00 0000 000</t>
  </si>
  <si>
    <t xml:space="preserve">ДОХОДЫ ОТ ИСПОЛЬЗОВАНИЯ ИМУЩЕСТВА, НАХОДЯЩЕГОСЯ В ГОСУДАРСТВЕННОЙ И МУНИЦИПАЛЬНОЙ СОБСТВЕННОСТИ</t>
  </si>
  <si>
    <t xml:space="preserve"> 000 1 11 03040 04 0000 120</t>
  </si>
  <si>
    <t xml:space="preserve">Проценты, полученные от предоставления бюджетных кредитов внутри страны за счет средств бюджетов городских округов</t>
  </si>
  <si>
    <t xml:space="preserve"> 000 1 11 05012 04 0000 120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</si>
  <si>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</si>
  <si>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000 1 11 05024 04 0000 120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</si>
  <si>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</si>
  <si>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000 1 11 05034 04 0000 120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</si>
  <si>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</si>
  <si>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000 1 11 05074 04 0000 120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</si>
  <si>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</si>
  <si>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000 1 11 05312 04 0000 120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</si>
  <si>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</si>
  <si>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000 1 11 05324 04 0000 120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</si>
  <si>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</si>
  <si>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 xml:space="preserve">000 1 11 09044 04 0000 120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</si>
  <si>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</si>
  <si>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</si>
  <si>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</si>
  <si>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000 1 12 00000 00 0000 000</t>
  </si>
  <si>
    <t xml:space="preserve">ПЛАТЕЖИ ПРИ ПОЛЬЗОВАНИИ ПРИРОДНЫМИ РЕСУРСАМИ</t>
  </si>
  <si>
    <t xml:space="preserve">000 1 12 01000 01 0000 120</t>
  </si>
  <si>
    <t xml:space="preserve">Плата за негативное воздействие на окружающую среду</t>
  </si>
  <si>
    <t xml:space="preserve">000 1 13 00000 00 0000 000</t>
  </si>
  <si>
    <t xml:space="preserve">ДОХОДЫ ОТ ОКАЗАНИЯ ПЛАТНЫХ УСЛУГ  И КОМПЕНСАЦИИ ЗАТРАТ ГОСУДАРСТВА</t>
  </si>
  <si>
    <t xml:space="preserve">000 1 13 01074 04 0000 130</t>
  </si>
  <si>
    <t xml:space="preserve"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</si>
  <si>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000 1 13 01994 04 0000 130</t>
  </si>
  <si>
    <t xml:space="preserve">Прочие доходы от оказания платных услуг (работ) получателями средств бюджетов городских округов</t>
  </si>
  <si>
    <t xml:space="preserve">000 1 13 02064 04 0000 130</t>
  </si>
  <si>
    <t xml:space="preserve">Доходы, поступающие в порядке возмещения расходов, понесенных в связи с эксплуатацией имущества городских округов</t>
  </si>
  <si>
    <t xml:space="preserve">000 1 13 02994 04 0000 130</t>
  </si>
  <si>
    <t xml:space="preserve">Прочие доходы от компенсации затрат бюджетов городских округов</t>
  </si>
  <si>
    <t xml:space="preserve">000 1 14 00000 00 0000 000</t>
  </si>
  <si>
    <t xml:space="preserve">ДОХОДЫ ОТ ПРОДАЖИ МАТЕРИАЛЬНЫХ И НЕМАТЕРИАЛЬНЫХ АКТИВОВ</t>
  </si>
  <si>
    <t xml:space="preserve">000  1 14 01040 04 0000 410</t>
  </si>
  <si>
    <t xml:space="preserve">Доходы от продажи квартир, находящихся в собственности городских округов</t>
  </si>
  <si>
    <t xml:space="preserve"> 000 1 14 02043 04 0000 410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</si>
  <si>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</si>
  <si>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000 1 14 02043 04 0000 440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</si>
  <si>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</si>
  <si>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000 1 14 06012 04 0000 430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</si>
  <si>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</si>
  <si>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000 1 14 06024 04 0000 430</t>
  </si>
  <si>
    <t xml:space="preserve">Доходы от продажи земельных участков, находящихся в собственности  городских округов (за исключением земельных участков муниципальных бюджетных и автономных учреждений)</t>
  </si>
  <si>
    <t xml:space="preserve">000 1 14 06312 04 0000 430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</si>
  <si>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
</t>
  </si>
  <si>
    <t xml:space="preserve"> 000 1 15 00000 00 0000 000</t>
  </si>
  <si>
    <t xml:space="preserve">АДМИНИСТРАТИВНЫЕ ПЛАТЕЖИ И СБОРЫ</t>
  </si>
  <si>
    <t xml:space="preserve"> 000 1 16 00000 00 0000 000</t>
  </si>
  <si>
    <t xml:space="preserve">ШТРАФЫ, САНКЦИИ, ВОЗМЕЩЕНИЕ УЩЕРБА</t>
  </si>
  <si>
    <t xml:space="preserve"> 000 1 17 00000 00 0000 000</t>
  </si>
  <si>
    <t xml:space="preserve">ПРОЧИЕ НЕНАЛОГОВЫЕ ДОХОДЫ</t>
  </si>
  <si>
    <t xml:space="preserve">000 1 17 05040 04 0000 180</t>
  </si>
  <si>
    <t xml:space="preserve">Прочие неналоговые доходы бюджетов городских округов</t>
  </si>
  <si>
    <t xml:space="preserve">000 1 17 15020 04 0000 150</t>
  </si>
  <si>
    <t xml:space="preserve">Инициативные платежи, зачисляемые в бюджеты городских округов</t>
  </si>
  <si>
    <t xml:space="preserve">000 2 00 00000 00 0000 000</t>
  </si>
  <si>
    <t xml:space="preserve">БЕЗВОЗМЕЗДНЫЕ ПОСТУПЛЕНИЯ</t>
  </si>
  <si>
    <t xml:space="preserve">000 2 02 00000 00 0000 000  </t>
  </si>
  <si>
    <t xml:space="preserve">БЕЗВОЗМЕЗДНЫЕ ПОСТУПЛЕНИЯ ОТ ДРУГИХ БЮДЖЕТОВ БЮДЖЕТНОЙ СИСТЕМЫ РОССИЙСКОЙ ФЕДЕРАЦИИ</t>
  </si>
  <si>
    <t xml:space="preserve">000 2 02 10000 00 0000 150</t>
  </si>
  <si>
    <t xml:space="preserve">Дотации бюджетам бюджетной системы Российской Федерации</t>
  </si>
  <si>
    <t xml:space="preserve">000 2 02 15001 04 0000 150</t>
  </si>
  <si>
    <t xml:space="preserve">Дотации бюджетам городских округов на выравнивание бюджетной обеспеченности из бюджета субъекта Российской Федерации</t>
  </si>
  <si>
    <t xml:space="preserve">000 2 02 15002 04 0000 150</t>
  </si>
  <si>
    <t xml:space="preserve">Дотации бюджетам городских округов на поддержку мер по обеспечению сбалансированности бюджетов</t>
  </si>
  <si>
    <t xml:space="preserve">000 2 02 19999 04 0000 150</t>
  </si>
  <si>
    <t xml:space="preserve">Прочие дотации бюджетам городских округов</t>
  </si>
  <si>
    <t xml:space="preserve">000 2 02 20000 00 0000 150</t>
  </si>
  <si>
    <t xml:space="preserve">Субсидии бюджетам бюджетной системы Российской Федерации  (межбюджетные субсидии)</t>
  </si>
  <si>
    <t xml:space="preserve">000 2 02 20041 04 0000 150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</si>
  <si>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</si>
  <si>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000 2 02 20077 04 0000 150</t>
  </si>
  <si>
    <t xml:space="preserve">Субсидии бюджетам городских округов на софинансирование капитальных вложений в объекты муниципальной собственности</t>
  </si>
  <si>
    <t xml:space="preserve">000 2 02 20299 04 0000 150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</si>
  <si>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</si>
  <si>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000 2 02 20300 04 0000 150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</si>
  <si>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</si>
  <si>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 xml:space="preserve">000 2 02 20302 04 0000 150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</si>
  <si>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</si>
  <si>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000 2 02 20303 04 0000 150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</si>
  <si>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</si>
  <si>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 xml:space="preserve">000 2 02 25154 04 0000 150</t>
  </si>
  <si>
    <t xml:space="preserve">Cубсидии бюджетам городских округов на реализацию мероприятий по модернизации коммунальной инфрастуктуры</t>
  </si>
  <si>
    <t xml:space="preserve">000 2 02 25179 04 0000 150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</si>
  <si>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</si>
  <si>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000 2 02 25304 04 0000 150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</si>
  <si>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</si>
  <si>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000 2 02 25394 04 0000 150</t>
  </si>
  <si>
    <t xml:space="preserve">Cубсидии бюджетам городских округов на приведение в нормативное состояние автомобильных дорог и искусственных дорожных сооружений</t>
  </si>
  <si>
    <t xml:space="preserve">000 2 02 25466 04 0000 150</t>
  </si>
  <si>
    <t xml:space="preserve"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
</t>
  </si>
  <si>
    <t xml:space="preserve">000 2 02 25497 04 0000 150</t>
  </si>
  <si>
    <t xml:space="preserve">Субсидии бюджетам городских округов на реализацию мероприятий по обеспечению жильем молодых семей</t>
  </si>
  <si>
    <t xml:space="preserve">000 2 02 25511 04 0000 150</t>
  </si>
  <si>
    <t xml:space="preserve">Субсидии бюджетам городских округов на на проведение комплексных кадастровых работ</t>
  </si>
  <si>
    <t xml:space="preserve">000 2 02 25519 04 0000 150</t>
  </si>
  <si>
    <t xml:space="preserve">Субсидии бюджетам городских округов на поддержку отрасли культуры</t>
  </si>
  <si>
    <t xml:space="preserve">000 2 02 25555 04 0000 150</t>
  </si>
  <si>
    <t xml:space="preserve">Субсидии бюджетам городских округов на реализацию программ формирования современной городской среды
</t>
  </si>
  <si>
    <t xml:space="preserve">000 2 02 25590 04 0000 150</t>
  </si>
  <si>
    <t xml:space="preserve">Субсидии бюджетам городских округов на техническое оснащение региональных и муниципальных музеев</t>
  </si>
  <si>
    <t xml:space="preserve">000 2 02 25750 04 0000 150</t>
  </si>
  <si>
    <t xml:space="preserve">Субсидии бюджетам городских округов на реализацию мероприятий по модернизации школьных систем образования</t>
  </si>
  <si>
    <t xml:space="preserve">000 2 02 29999 04 0000 150</t>
  </si>
  <si>
    <t xml:space="preserve">Прочие субсидии бюджетам городских округов</t>
  </si>
  <si>
    <t xml:space="preserve">000 2 02 30000 00 0000 150 </t>
  </si>
  <si>
    <t xml:space="preserve">Субвенции бюджетам бюджетной системы Российской Федерации</t>
  </si>
  <si>
    <t xml:space="preserve">000 2 02 30024 04 0000 150</t>
  </si>
  <si>
    <t xml:space="preserve">Субвенции бюджетам городских округов на выполнение передаваемых полномочий субъектов Российской Федерации</t>
  </si>
  <si>
    <t xml:space="preserve">000 2 02 30029 04 0000 150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</si>
  <si>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</si>
  <si>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000 2 02 35082 04 0000 150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</si>
  <si>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</si>
  <si>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000 2 02 35120 04 0000 150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</si>
  <si>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</si>
  <si>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000 2 02 35135 04 0000 150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</si>
  <si>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 </t>
  </si>
  <si>
    <t xml:space="preserve">000 2 02 35176 04 0000 150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</si>
  <si>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</si>
  <si>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 xml:space="preserve">000 2 02 35930 04 0000 150</t>
  </si>
  <si>
    <t xml:space="preserve">Субвенции бюджетам городских округов на государственную регистрацию актов гражданского состояния</t>
  </si>
  <si>
    <t xml:space="preserve">000 2 02 40000 00 0000 150 </t>
  </si>
  <si>
    <t xml:space="preserve">Иные межбюджетные трансферты</t>
  </si>
  <si>
    <t xml:space="preserve">000  2 02 45050 04 0000 150</t>
  </si>
  <si>
    <t xml:space="preserve"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</si>
  <si>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000 2 02 45303 04 0000 150</t>
  </si>
  <si>
    <t xml:space="preserve"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</si>
  <si>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000 2 02 45424 04 0000 150</t>
  </si>
  <si>
    <t xml:space="preserve"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</si>
  <si>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000 2 02 45454 04 0000 150</t>
  </si>
  <si>
    <t xml:space="preserve">Межбюджетные трансферты, передаваемые бюджетам городских округов на создание модельных муниципальных библиотек</t>
  </si>
  <si>
    <t xml:space="preserve">000 2 02 49999 04 0000 150</t>
  </si>
  <si>
    <t xml:space="preserve">Прочие межбюджетные трансферты, передаваемые бюджетам городских округов</t>
  </si>
  <si>
    <t xml:space="preserve">000 2 03 00000 00 0000 000</t>
  </si>
  <si>
    <t xml:space="preserve">БЕЗВОЗМЕЗДНЫЕ ПОСТУПЛЕНИЯ ОТ ГОСУДАРСТВЕННЫХ (МУНИЦИПАЛЬНЫХ) ОРГАНИЗАЦИЙ</t>
  </si>
  <si>
    <t xml:space="preserve">000 2 03 04099 04 0000 150</t>
  </si>
  <si>
    <t xml:space="preserve">Прочие безвозмездные  поступления от государственных (муниципальных) организаций в бюджеты городских округов</t>
  </si>
  <si>
    <t xml:space="preserve">000 2 04 00000 00 0000 000</t>
  </si>
  <si>
    <t xml:space="preserve">БЕЗВОЗМЕЗДНЫЕ ПОСТУПЛЕНИЯ ОТ НЕГОСУДАРСТВЕННЫХ ОРГАНИЗАЦИЙ</t>
  </si>
  <si>
    <t xml:space="preserve">000 2 04 04099 04 0000 150</t>
  </si>
  <si>
    <t xml:space="preserve">Прочие безвозмездные  поступления от негосударственных организаций в бюджеты городских округов</t>
  </si>
  <si>
    <t xml:space="preserve">000 2 07 00000 00 0000 150</t>
  </si>
  <si>
    <t xml:space="preserve">ПРОЧИЕ БЕЗВОЗМЕЗДНЫЕ ПОСТУПЛЕНИЯ</t>
  </si>
  <si>
    <t xml:space="preserve">000 2 07 04050 04 0000 150</t>
  </si>
  <si>
    <t xml:space="preserve">Прочие безвозмездные  поступления в бюджеты городских округов</t>
  </si>
  <si>
    <t xml:space="preserve">000 2 19 00000 00 0000 000</t>
  </si>
  <si>
    <t xml:space="preserve">ВОЗВРАТ ОСТАТКОВ СУБСИДИЙ, СУБВЕНЦИЙ И ИНЫХ МЕЖБЮДЖЕТНЫХ ТРАСФЕРТОВ, ИМЕЮЩИХ ЦЕЛЕВОЕ НАЗНАЧЕНИЕ, ПРОШЛЫХ ЛЕТ</t>
  </si>
  <si>
    <t xml:space="preserve">000 2 19 00000 04 0000 150</t>
  </si>
  <si>
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</si>
  <si>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ВСЕГО ДОХОДОВ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</si>
</sst>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"/>
  </numFmts>
  <fonts count="12">
    <font>
      <sz val="10.000000"/>
      <color theme="1"/>
      <name val="Arial Cyr"/>
    </font>
    <font>
      <sz val="10.000000"/>
      <name val="Arial"/>
    </font>
    <font>
      <u/>
      <sz val="10.000000"/>
      <color indexed="20"/>
      <name val="Arial"/>
    </font>
    <font>
      <sz val="11.000000"/>
      <color rgb="FF006100"/>
      <name val="Calibri"/>
      <scheme val="minor"/>
    </font>
    <font>
      <sz val="10.000000"/>
      <name val="Times New Roman"/>
    </font>
    <font>
      <sz val="12.000000"/>
      <name val="Times New Roman"/>
    </font>
    <font>
      <sz val="14.000000"/>
      <name val="Times New Roman"/>
    </font>
    <font>
      <b/>
      <sz val="14.000000"/>
      <name val="Times New Roman"/>
    </font>
    <font>
      <sz val="9.000000"/>
      <name val="Times New Roman"/>
    </font>
    <font>
      <sz val="11.000000"/>
      <name val="Times New Roman"/>
    </font>
    <font>
      <b/>
      <sz val="11.000000"/>
      <name val="Times New Roman"/>
    </font>
    <font>
      <sz val="11.000000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1" applyNumberFormat="1" applyFont="1" applyFill="1" applyBorder="1">
      <alignment vertical="top" wrapText="1"/>
    </xf>
    <xf fontId="2" fillId="0" borderId="0" numFmtId="0" applyNumberFormat="1" applyFont="1" applyFill="1" applyBorder="1">
      <alignment vertical="top"/>
    </xf>
    <xf fontId="3" fillId="2" borderId="0" numFmtId="0" applyNumberFormat="1" applyFont="1" applyFill="1" applyBorder="1"/>
    <xf fontId="0" fillId="3" borderId="1" numFmtId="0" applyNumberFormat="1" applyFont="1" applyFill="1" applyBorder="1">
      <alignment horizontal="left" vertical="top" wrapText="1"/>
    </xf>
  </cellStyleXfs>
  <cellXfs count="84">
    <xf fontId="0" fillId="0" borderId="0" numFmtId="0" xfId="0"/>
    <xf fontId="4" fillId="0" borderId="0" numFmtId="0" xfId="0" applyFont="1"/>
    <xf fontId="4" fillId="4" borderId="0" numFmtId="0" xfId="0" applyFont="1" applyFill="1"/>
    <xf fontId="4" fillId="4" borderId="0" numFmtId="160" xfId="0" applyNumberFormat="1" applyFont="1" applyFill="1"/>
    <xf fontId="4" fillId="0" borderId="0" numFmtId="4" xfId="0" applyNumberFormat="1" applyFont="1"/>
    <xf fontId="5" fillId="0" borderId="0" numFmtId="0" xfId="0" applyFont="1"/>
    <xf fontId="4" fillId="0" borderId="0" numFmtId="0" xfId="2" applyFont="1" applyAlignment="1">
      <alignment horizontal="left"/>
    </xf>
    <xf fontId="6" fillId="4" borderId="0" numFmtId="1" xfId="3" applyNumberFormat="1" applyFont="1" applyFill="1" applyAlignment="1">
      <alignment horizontal="center" vertical="center" wrapText="1"/>
    </xf>
    <xf fontId="0" fillId="0" borderId="0" numFmtId="0" xfId="0"/>
    <xf fontId="7" fillId="0" borderId="0" numFmtId="1" xfId="3" applyNumberFormat="1" applyFont="1" applyAlignment="1">
      <alignment horizontal="center" wrapText="1"/>
    </xf>
    <xf fontId="5" fillId="4" borderId="0" numFmtId="0" xfId="0" applyFont="1" applyFill="1" applyAlignment="1">
      <alignment horizontal="right"/>
    </xf>
    <xf fontId="8" fillId="0" borderId="2" numFmtId="1" xfId="3" applyNumberFormat="1" applyFont="1" applyBorder="1" applyAlignment="1">
      <alignment horizontal="center" vertical="center" wrapText="1"/>
    </xf>
    <xf fontId="9" fillId="0" borderId="1" numFmtId="1" xfId="3" applyNumberFormat="1" applyFont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wrapText="1"/>
    </xf>
    <xf fontId="4" fillId="4" borderId="2" numFmtId="4" xfId="0" applyNumberFormat="1" applyFont="1" applyFill="1" applyBorder="1" applyAlignment="1">
      <alignment horizontal="center" vertical="center" wrapText="1"/>
    </xf>
    <xf fontId="8" fillId="0" borderId="3" numFmtId="1" xfId="3" applyNumberFormat="1" applyFont="1" applyBorder="1" applyAlignment="1">
      <alignment horizontal="center" vertical="center" wrapText="1"/>
    </xf>
    <xf fontId="0" fillId="4" borderId="3" numFmtId="0" xfId="0" applyFill="1" applyBorder="1" applyAlignment="1">
      <alignment horizontal="center" wrapText="1"/>
    </xf>
    <xf fontId="0" fillId="4" borderId="3" numFmtId="4" xfId="0" applyNumberFormat="1" applyFill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4" fillId="4" borderId="1" numFmtId="1" xfId="3" applyNumberFormat="1" applyFont="1" applyFill="1" applyBorder="1" applyAlignment="1">
      <alignment horizontal="center" vertical="center" wrapText="1"/>
    </xf>
    <xf fontId="10" fillId="0" borderId="1" numFmtId="1" xfId="3" applyNumberFormat="1" applyFont="1" applyBorder="1" applyAlignment="1">
      <alignment horizontal="center" vertical="center" wrapText="1"/>
    </xf>
    <xf fontId="10" fillId="0" borderId="1" numFmtId="1" xfId="3" applyNumberFormat="1" applyFont="1" applyBorder="1" applyAlignment="1">
      <alignment horizontal="left" vertical="top" wrapText="1"/>
    </xf>
    <xf fontId="10" fillId="4" borderId="1" numFmtId="160" xfId="4" applyNumberFormat="1" applyFont="1" applyFill="1" applyBorder="1" applyAlignment="1">
      <alignment wrapText="1"/>
    </xf>
    <xf fontId="10" fillId="4" borderId="1" numFmtId="160" xfId="0" applyNumberFormat="1" applyFont="1" applyFill="1" applyBorder="1"/>
    <xf fontId="4" fillId="4" borderId="0" numFmtId="4" xfId="0" applyNumberFormat="1" applyFont="1" applyFill="1"/>
    <xf fontId="10" fillId="0" borderId="1" numFmtId="1" xfId="3" applyNumberFormat="1" applyFont="1" applyBorder="1" applyAlignment="1">
      <alignment horizontal="center" wrapText="1"/>
    </xf>
    <xf fontId="9" fillId="5" borderId="1" numFmtId="1" xfId="3" applyNumberFormat="1" applyFont="1" applyFill="1" applyBorder="1" applyAlignment="1">
      <alignment horizontal="center" wrapText="1"/>
    </xf>
    <xf fontId="9" fillId="5" borderId="1" numFmtId="1" xfId="3" applyNumberFormat="1" applyFont="1" applyFill="1" applyBorder="1" applyAlignment="1">
      <alignment horizontal="left" vertical="top" wrapText="1"/>
    </xf>
    <xf fontId="9" fillId="5" borderId="1" numFmtId="160" xfId="4" applyNumberFormat="1" applyFont="1" applyFill="1" applyBorder="1" applyAlignment="1">
      <alignment wrapText="1"/>
    </xf>
    <xf fontId="9" fillId="5" borderId="1" numFmtId="160" xfId="0" applyNumberFormat="1" applyFont="1" applyFill="1" applyBorder="1"/>
    <xf fontId="9" fillId="0" borderId="1" numFmtId="1" xfId="3" applyNumberFormat="1" applyFont="1" applyBorder="1" applyAlignment="1">
      <alignment horizontal="center" wrapText="1"/>
    </xf>
    <xf fontId="9" fillId="0" borderId="1" numFmtId="1" xfId="3" applyNumberFormat="1" applyFont="1" applyBorder="1" applyAlignment="1">
      <alignment vertical="top" wrapText="1"/>
    </xf>
    <xf fontId="9" fillId="4" borderId="1" numFmtId="160" xfId="4" applyNumberFormat="1" applyFont="1" applyFill="1" applyBorder="1" applyAlignment="1">
      <alignment wrapText="1"/>
    </xf>
    <xf fontId="9" fillId="0" borderId="1" numFmtId="160" xfId="4" applyNumberFormat="1" applyFont="1" applyBorder="1" applyAlignment="1">
      <alignment wrapText="1"/>
    </xf>
    <xf fontId="9" fillId="4" borderId="1" numFmtId="160" xfId="0" applyNumberFormat="1" applyFont="1" applyFill="1" applyBorder="1"/>
    <xf fontId="9" fillId="5" borderId="1" numFmtId="160" xfId="4" applyNumberFormat="1" applyFont="1" applyFill="1" applyBorder="1" applyAlignment="1">
      <alignment horizontal="right" wrapText="1"/>
    </xf>
    <xf fontId="9" fillId="4" borderId="1" numFmtId="1" xfId="3" applyNumberFormat="1" applyFont="1" applyFill="1" applyBorder="1" applyAlignment="1">
      <alignment horizontal="center" wrapText="1"/>
    </xf>
    <xf fontId="9" fillId="4" borderId="1" numFmtId="1" xfId="3" applyNumberFormat="1" applyFont="1" applyFill="1" applyBorder="1" applyAlignment="1">
      <alignment horizontal="justify" vertical="top" wrapText="1"/>
    </xf>
    <xf fontId="9" fillId="4" borderId="1" numFmtId="160" xfId="4" applyNumberFormat="1" applyFont="1" applyFill="1" applyBorder="1" applyAlignment="1">
      <alignment horizontal="right" wrapText="1"/>
    </xf>
    <xf fontId="9" fillId="0" borderId="1" numFmtId="1" xfId="3" applyNumberFormat="1" applyFont="1" applyBorder="1" applyAlignment="1">
      <alignment horizontal="justify" vertical="top" wrapText="1"/>
    </xf>
    <xf fontId="9" fillId="5" borderId="2" numFmtId="1" xfId="3" applyNumberFormat="1" applyFont="1" applyFill="1" applyBorder="1" applyAlignment="1">
      <alignment horizontal="center" wrapText="1"/>
    </xf>
    <xf fontId="9" fillId="5" borderId="1" numFmtId="1" xfId="3" applyNumberFormat="1" applyFont="1" applyFill="1" applyBorder="1" applyAlignment="1">
      <alignment vertical="top" wrapText="1"/>
    </xf>
    <xf fontId="9" fillId="0" borderId="1" numFmtId="1" xfId="3" applyNumberFormat="1" applyFont="1" applyBorder="1" applyAlignment="1">
      <alignment horizontal="center" vertical="top" wrapText="1"/>
    </xf>
    <xf fontId="9" fillId="5" borderId="1" numFmtId="1" xfId="3" applyNumberFormat="1" applyFont="1" applyFill="1" applyBorder="1" applyAlignment="1">
      <alignment horizontal="justify" vertical="top" wrapText="1"/>
    </xf>
    <xf fontId="9" fillId="5" borderId="1" numFmtId="4" xfId="4" applyNumberFormat="1" applyFont="1" applyFill="1" applyBorder="1" applyAlignment="1">
      <alignment wrapText="1"/>
    </xf>
    <xf fontId="9" fillId="5" borderId="1" numFmtId="4" xfId="0" applyNumberFormat="1" applyFont="1" applyFill="1" applyBorder="1"/>
    <xf fontId="10" fillId="4" borderId="1" numFmtId="0" xfId="0" applyFont="1" applyFill="1" applyBorder="1" applyAlignment="1">
      <alignment horizontal="justify" vertical="top" wrapText="1"/>
    </xf>
    <xf fontId="9" fillId="4" borderId="4" numFmtId="0" xfId="0" applyFont="1" applyFill="1" applyBorder="1" applyAlignment="1">
      <alignment horizontal="justify" vertical="top" wrapText="1"/>
    </xf>
    <xf fontId="9" fillId="4" borderId="1" numFmtId="0" xfId="0" applyFont="1" applyFill="1" applyBorder="1" applyAlignment="1">
      <alignment horizontal="justify" vertical="top" wrapText="1"/>
    </xf>
    <xf fontId="11" fillId="4" borderId="1" numFmtId="0" xfId="0" applyFont="1" applyFill="1" applyBorder="1" applyAlignment="1">
      <alignment horizontal="justify" vertical="top" wrapText="1"/>
    </xf>
    <xf fontId="9" fillId="0" borderId="1" numFmtId="160" xfId="0" applyNumberFormat="1" applyFont="1" applyBorder="1"/>
    <xf fontId="9" fillId="0" borderId="1" numFmtId="0" xfId="0" applyFont="1" applyBorder="1" applyAlignment="1">
      <alignment horizontal="justify" vertical="top" wrapText="1"/>
    </xf>
    <xf fontId="9" fillId="5" borderId="1" numFmtId="0" xfId="0" applyFont="1" applyFill="1" applyBorder="1" applyAlignment="1">
      <alignment horizontal="left" vertical="top" wrapText="1"/>
    </xf>
    <xf fontId="9" fillId="0" borderId="1" numFmtId="0" xfId="0" applyFont="1" applyBorder="1" applyAlignment="1">
      <alignment wrapText="1"/>
    </xf>
    <xf fontId="10" fillId="4" borderId="1" numFmtId="1" xfId="3" applyNumberFormat="1" applyFont="1" applyFill="1" applyBorder="1" applyAlignment="1">
      <alignment horizontal="center" vertical="center" wrapText="1"/>
    </xf>
    <xf fontId="10" fillId="4" borderId="1" numFmtId="1" xfId="3" applyNumberFormat="1" applyFont="1" applyFill="1" applyBorder="1" applyAlignment="1">
      <alignment horizontal="left" vertical="center" wrapText="1"/>
    </xf>
    <xf fontId="9" fillId="5" borderId="1" numFmtId="0" xfId="0" applyFont="1" applyFill="1" applyBorder="1" applyAlignment="1">
      <alignment horizontal="center" wrapText="1"/>
    </xf>
    <xf fontId="9" fillId="5" borderId="1" numFmtId="0" xfId="0" applyFont="1" applyFill="1" applyBorder="1" applyAlignment="1">
      <alignment vertical="top" wrapText="1"/>
    </xf>
    <xf fontId="9" fillId="5" borderId="1" numFmtId="160" xfId="0" applyNumberFormat="1" applyFont="1" applyFill="1" applyBorder="1" applyAlignment="1">
      <alignment horizontal="right" wrapText="1"/>
    </xf>
    <xf fontId="9" fillId="6" borderId="1" numFmtId="0" xfId="0" applyFont="1" applyFill="1" applyBorder="1" applyAlignment="1">
      <alignment horizontal="center" wrapText="1"/>
    </xf>
    <xf fontId="9" fillId="6" borderId="1" numFmtId="0" xfId="0" applyFont="1" applyFill="1" applyBorder="1" applyAlignment="1">
      <alignment horizontal="justify" vertical="top" wrapText="1"/>
    </xf>
    <xf fontId="9" fillId="6" borderId="1" numFmtId="160" xfId="0" applyNumberFormat="1" applyFont="1" applyFill="1" applyBorder="1" applyAlignment="1">
      <alignment horizontal="right" wrapText="1"/>
    </xf>
    <xf fontId="9" fillId="6" borderId="1" numFmtId="160" xfId="0" applyNumberFormat="1" applyFont="1" applyFill="1" applyBorder="1"/>
    <xf fontId="9" fillId="4" borderId="1" numFmtId="0" xfId="0" applyFont="1" applyFill="1" applyBorder="1" applyAlignment="1">
      <alignment horizontal="center" wrapText="1"/>
    </xf>
    <xf fontId="9" fillId="4" borderId="1" numFmtId="160" xfId="0" applyNumberFormat="1" applyFont="1" applyFill="1" applyBorder="1" applyAlignment="1">
      <alignment horizontal="right" wrapText="1"/>
    </xf>
    <xf fontId="9" fillId="6" borderId="1" numFmtId="0" xfId="0" applyFont="1" applyFill="1" applyBorder="1" applyAlignment="1">
      <alignment vertical="top" wrapText="1"/>
    </xf>
    <xf fontId="9" fillId="0" borderId="1" numFmtId="0" xfId="0" applyFont="1" applyBorder="1" applyAlignment="1">
      <alignment vertical="top" wrapText="1"/>
    </xf>
    <xf fontId="9" fillId="0" borderId="3" numFmtId="0" xfId="0" applyFont="1" applyBorder="1" applyAlignment="1">
      <alignment horizontal="justify" vertical="top" wrapText="1"/>
    </xf>
    <xf fontId="9" fillId="4" borderId="1" numFmtId="4" xfId="0" applyNumberFormat="1" applyFont="1" applyFill="1" applyBorder="1"/>
    <xf fontId="9" fillId="4" borderId="5" numFmtId="0" xfId="0" applyFont="1" applyFill="1" applyBorder="1" applyAlignment="1">
      <alignment horizontal="center" wrapText="1"/>
    </xf>
    <xf fontId="9" fillId="0" borderId="1" numFmtId="0" xfId="0" applyFont="1" applyBorder="1" applyAlignment="1">
      <alignment horizontal="justify" vertical="center" wrapText="1"/>
    </xf>
    <xf fontId="9" fillId="4" borderId="1" numFmtId="4" xfId="0" applyNumberFormat="1" applyFont="1" applyFill="1" applyBorder="1" applyAlignment="1">
      <alignment horizontal="right" wrapText="1"/>
    </xf>
    <xf fontId="9" fillId="4" borderId="2" numFmtId="0" xfId="0" applyFont="1" applyFill="1" applyBorder="1" applyAlignment="1">
      <alignment horizontal="center" wrapText="1"/>
    </xf>
    <xf fontId="9" fillId="0" borderId="0" numFmtId="0" xfId="0" applyFont="1" applyAlignment="1">
      <alignment horizontal="justify" wrapText="1"/>
    </xf>
    <xf fontId="9" fillId="4" borderId="1" numFmtId="0" xfId="0" applyFont="1" applyFill="1" applyBorder="1" applyAlignment="1">
      <alignment horizontal="justify" vertical="center" wrapText="1"/>
    </xf>
    <xf fontId="9" fillId="6" borderId="6" numFmtId="0" xfId="0" applyFont="1" applyFill="1" applyBorder="1" applyAlignment="1">
      <alignment horizontal="justify" vertical="top" wrapText="1"/>
    </xf>
    <xf fontId="11" fillId="0" borderId="1" numFmtId="0" xfId="0" applyFont="1" applyBorder="1" applyAlignment="1">
      <alignment horizontal="left" vertical="top" wrapText="1"/>
    </xf>
    <xf fontId="9" fillId="4" borderId="1" numFmtId="0" xfId="0" applyFont="1" applyFill="1" applyBorder="1" applyAlignment="1">
      <alignment vertical="top" wrapText="1"/>
    </xf>
    <xf fontId="9" fillId="0" borderId="0" numFmtId="0" xfId="0" applyFont="1" applyAlignment="1">
      <alignment horizontal="justify" vertical="center" wrapText="1"/>
    </xf>
    <xf fontId="9" fillId="5" borderId="1" numFmtId="0" xfId="0" applyFont="1" applyFill="1" applyBorder="1" applyAlignment="1">
      <alignment horizontal="justify" vertical="top" wrapText="1"/>
    </xf>
    <xf fontId="10" fillId="5" borderId="1" numFmtId="1" xfId="3" applyNumberFormat="1" applyFont="1" applyFill="1" applyBorder="1" applyAlignment="1">
      <alignment horizontal="center" wrapText="1"/>
    </xf>
    <xf fontId="10" fillId="5" borderId="1" numFmtId="1" xfId="3" applyNumberFormat="1" applyFont="1" applyFill="1" applyBorder="1" applyAlignment="1">
      <alignment vertical="top" wrapText="1"/>
    </xf>
    <xf fontId="10" fillId="5" borderId="1" numFmtId="160" xfId="4" applyNumberFormat="1" applyFont="1" applyFill="1" applyBorder="1" applyAlignment="1">
      <alignment wrapText="1"/>
    </xf>
    <xf fontId="10" fillId="5" borderId="1" numFmtId="160" xfId="0" applyNumberFormat="1" applyFont="1" applyFill="1" applyBorder="1"/>
  </cellXfs>
  <cellStyles count="6">
    <cellStyle name="Обычный" xfId="0" builtinId="0"/>
    <cellStyle name="Обычный 2 2" xfId="1"/>
    <cellStyle name="Обычный_Лист1" xfId="2"/>
    <cellStyle name="Открывавшаяся гиперссылка" xfId="3" builtinId="9"/>
    <cellStyle name="Хороший" xfId="4" builtinId="26"/>
    <cellStyle name="Элементы осей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90" workbookViewId="0">
      <selection activeCell="D12" activeCellId="0" sqref="D12"/>
    </sheetView>
  </sheetViews>
  <sheetFormatPr defaultRowHeight="12.75" customHeight="1"/>
  <cols>
    <col customWidth="1" min="1" max="1" style="1" width="28.5703125"/>
    <col customWidth="1" min="2" max="2" style="1" width="58.42578125"/>
    <col customWidth="1" min="3" max="3" style="2" width="17.28515625"/>
    <col customWidth="1" min="4" max="4" style="3" width="12"/>
    <col customWidth="1" min="5" max="5" style="2" width="17.28515625"/>
    <col customWidth="1" min="6" max="6" style="4" width="14.5703125"/>
    <col customWidth="1" min="7" max="257" style="1" width="9.140625"/>
  </cols>
  <sheetData>
    <row r="1" ht="15">
      <c r="B1" s="5"/>
      <c r="D1" s="6" t="s">
        <v>0</v>
      </c>
    </row>
    <row r="2" ht="15">
      <c r="B2" s="5"/>
      <c r="D2" s="6" t="s">
        <v>1</v>
      </c>
    </row>
    <row r="3" ht="15">
      <c r="B3" s="5"/>
      <c r="D3" s="6" t="s">
        <v>2</v>
      </c>
    </row>
    <row r="4" ht="15">
      <c r="B4" s="5"/>
      <c r="D4" s="6" t="s">
        <v>3</v>
      </c>
    </row>
    <row r="6" ht="35.25" customHeight="1">
      <c r="A6" s="7" t="s">
        <v>4</v>
      </c>
      <c r="B6" s="7"/>
      <c r="C6" s="7"/>
      <c r="D6" s="8"/>
      <c r="E6" s="8"/>
    </row>
    <row r="7" ht="12" customHeight="1">
      <c r="A7" s="7"/>
      <c r="B7" s="7"/>
      <c r="C7" s="7"/>
    </row>
    <row r="8" ht="17.25">
      <c r="A8" s="9"/>
      <c r="B8" s="9"/>
      <c r="E8" s="10" t="s">
        <v>5</v>
      </c>
    </row>
    <row r="9" ht="12.75" customHeight="1">
      <c r="A9" s="11" t="s">
        <v>6</v>
      </c>
      <c r="B9" s="12" t="s">
        <v>7</v>
      </c>
      <c r="C9" s="13" t="s">
        <v>8</v>
      </c>
      <c r="D9" s="14" t="s">
        <v>9</v>
      </c>
      <c r="E9" s="14" t="s">
        <v>10</v>
      </c>
    </row>
    <row r="10" ht="69.75" customHeight="1">
      <c r="A10" s="15"/>
      <c r="B10" s="12"/>
      <c r="C10" s="16"/>
      <c r="D10" s="17"/>
      <c r="E10" s="17"/>
    </row>
    <row r="11">
      <c r="A11" s="18">
        <v>1</v>
      </c>
      <c r="B11" s="18">
        <v>2</v>
      </c>
      <c r="C11" s="19">
        <v>3</v>
      </c>
      <c r="D11" s="19">
        <v>4</v>
      </c>
      <c r="E11" s="19">
        <v>5</v>
      </c>
    </row>
    <row r="12" ht="15.75" customHeight="1">
      <c r="A12" s="20" t="s">
        <v>11</v>
      </c>
      <c r="B12" s="21" t="s">
        <v>12</v>
      </c>
      <c r="C12" s="22">
        <f>SUM(C13+C29)</f>
        <v>2410378.1000000001</v>
      </c>
      <c r="D12" s="22">
        <f>SUM(D13+D29)</f>
        <v>19737.900000000001</v>
      </c>
      <c r="E12" s="23">
        <f t="shared" ref="E12:E58" si="0">SUM(C12+D12)</f>
        <v>2430116</v>
      </c>
      <c r="F12" s="24"/>
    </row>
    <row r="13" ht="15" customHeight="1">
      <c r="A13" s="25"/>
      <c r="B13" s="21" t="s">
        <v>13</v>
      </c>
      <c r="C13" s="22">
        <f>SUM(C14+C16+C18+C23+C27+D28)</f>
        <v>2091019.8999999999</v>
      </c>
      <c r="D13" s="22">
        <f>SUM(D14+D16+D18+D23+D27)</f>
        <v>18371.5</v>
      </c>
      <c r="E13" s="23">
        <f t="shared" si="0"/>
        <v>2109391.3999999999</v>
      </c>
      <c r="F13" s="24"/>
    </row>
    <row r="14" ht="14.25">
      <c r="A14" s="26" t="s">
        <v>14</v>
      </c>
      <c r="B14" s="27" t="s">
        <v>15</v>
      </c>
      <c r="C14" s="28">
        <f>SUM(C15)</f>
        <v>1667914.8999999999</v>
      </c>
      <c r="D14" s="28">
        <f>SUM(D15)</f>
        <v>10283.9</v>
      </c>
      <c r="E14" s="29">
        <f t="shared" si="0"/>
        <v>1678198.7999999998</v>
      </c>
      <c r="F14" s="24"/>
    </row>
    <row r="15" ht="14.25">
      <c r="A15" s="30" t="s">
        <v>16</v>
      </c>
      <c r="B15" s="31" t="s">
        <v>17</v>
      </c>
      <c r="C15" s="32">
        <v>1667914.8999999999</v>
      </c>
      <c r="D15" s="33">
        <v>10283.9</v>
      </c>
      <c r="E15" s="34">
        <f t="shared" si="0"/>
        <v>1678198.7999999998</v>
      </c>
      <c r="F15" s="24"/>
    </row>
    <row r="16" ht="33.75" customHeight="1">
      <c r="A16" s="26" t="s">
        <v>18</v>
      </c>
      <c r="B16" s="27" t="s">
        <v>19</v>
      </c>
      <c r="C16" s="35">
        <f>SUM(C17)</f>
        <v>19936</v>
      </c>
      <c r="D16" s="35">
        <f>D17</f>
        <v>1000</v>
      </c>
      <c r="E16" s="29">
        <f t="shared" si="0"/>
        <v>20936</v>
      </c>
      <c r="F16" s="24"/>
    </row>
    <row r="17" s="2" customFormat="1" ht="28.5">
      <c r="A17" s="36" t="s">
        <v>20</v>
      </c>
      <c r="B17" s="37" t="s">
        <v>21</v>
      </c>
      <c r="C17" s="38">
        <v>19936</v>
      </c>
      <c r="D17" s="34">
        <v>1000</v>
      </c>
      <c r="E17" s="34">
        <f t="shared" si="0"/>
        <v>20936</v>
      </c>
      <c r="F17" s="24"/>
    </row>
    <row r="18" ht="14.25">
      <c r="A18" s="26" t="s">
        <v>22</v>
      </c>
      <c r="B18" s="27" t="s">
        <v>23</v>
      </c>
      <c r="C18" s="35">
        <f>C19+C20+C21+C22</f>
        <v>270877</v>
      </c>
      <c r="D18" s="35">
        <f>D19+D20+D21+D22</f>
        <v>-9412.3999999999996</v>
      </c>
      <c r="E18" s="29">
        <f t="shared" si="0"/>
        <v>261464.60000000001</v>
      </c>
      <c r="F18" s="24"/>
    </row>
    <row r="19" ht="28.5">
      <c r="A19" s="30" t="s">
        <v>24</v>
      </c>
      <c r="B19" s="39" t="s">
        <v>25</v>
      </c>
      <c r="C19" s="38">
        <v>262400</v>
      </c>
      <c r="D19" s="38">
        <v>-7000</v>
      </c>
      <c r="E19" s="34">
        <f t="shared" si="0"/>
        <v>255400</v>
      </c>
      <c r="F19" s="24"/>
    </row>
    <row r="20" ht="28.5">
      <c r="A20" s="30" t="s">
        <v>26</v>
      </c>
      <c r="B20" s="39" t="s">
        <v>27</v>
      </c>
      <c r="C20" s="38">
        <v>0</v>
      </c>
      <c r="D20" s="34">
        <v>58</v>
      </c>
      <c r="E20" s="34">
        <f t="shared" si="0"/>
        <v>58</v>
      </c>
      <c r="F20" s="24"/>
    </row>
    <row r="21" ht="14.25">
      <c r="A21" s="30" t="s">
        <v>28</v>
      </c>
      <c r="B21" s="39" t="s">
        <v>29</v>
      </c>
      <c r="C21" s="38">
        <v>0</v>
      </c>
      <c r="D21" s="34">
        <v>6.5999999999999996</v>
      </c>
      <c r="E21" s="34">
        <f t="shared" si="0"/>
        <v>6.5999999999999996</v>
      </c>
      <c r="F21" s="24"/>
    </row>
    <row r="22" ht="28.5">
      <c r="A22" s="30" t="s">
        <v>30</v>
      </c>
      <c r="B22" s="39" t="s">
        <v>31</v>
      </c>
      <c r="C22" s="38">
        <v>8477</v>
      </c>
      <c r="D22" s="34">
        <v>-2477</v>
      </c>
      <c r="E22" s="34">
        <f t="shared" si="0"/>
        <v>6000</v>
      </c>
      <c r="F22" s="24"/>
    </row>
    <row r="23" ht="14.25">
      <c r="A23" s="40" t="s">
        <v>32</v>
      </c>
      <c r="B23" s="41" t="s">
        <v>33</v>
      </c>
      <c r="C23" s="28">
        <f>SUM(C24:C26)</f>
        <v>99898</v>
      </c>
      <c r="D23" s="28">
        <f>SUM(D24:D26)</f>
        <v>13500</v>
      </c>
      <c r="E23" s="29">
        <f t="shared" si="0"/>
        <v>113398</v>
      </c>
      <c r="F23" s="24"/>
    </row>
    <row r="24" ht="14.25">
      <c r="A24" s="42" t="s">
        <v>34</v>
      </c>
      <c r="B24" s="31" t="s">
        <v>35</v>
      </c>
      <c r="C24" s="32">
        <v>42000</v>
      </c>
      <c r="D24" s="34">
        <v>7000</v>
      </c>
      <c r="E24" s="34">
        <f t="shared" si="0"/>
        <v>49000</v>
      </c>
      <c r="F24" s="24"/>
    </row>
    <row r="25" ht="14.25">
      <c r="A25" s="30" t="s">
        <v>36</v>
      </c>
      <c r="B25" s="31" t="s">
        <v>37</v>
      </c>
      <c r="C25" s="32">
        <v>29500</v>
      </c>
      <c r="D25" s="34"/>
      <c r="E25" s="34">
        <f t="shared" si="0"/>
        <v>29500</v>
      </c>
      <c r="F25" s="24"/>
    </row>
    <row r="26" ht="14.25">
      <c r="A26" s="30" t="s">
        <v>38</v>
      </c>
      <c r="B26" s="31" t="s">
        <v>39</v>
      </c>
      <c r="C26" s="32">
        <v>28398</v>
      </c>
      <c r="D26" s="34">
        <v>6500</v>
      </c>
      <c r="E26" s="34">
        <f t="shared" si="0"/>
        <v>34898</v>
      </c>
      <c r="F26" s="24"/>
    </row>
    <row r="27" ht="14.25">
      <c r="A27" s="40" t="s">
        <v>40</v>
      </c>
      <c r="B27" s="41" t="s">
        <v>41</v>
      </c>
      <c r="C27" s="28">
        <v>32394</v>
      </c>
      <c r="D27" s="28">
        <v>3000</v>
      </c>
      <c r="E27" s="29">
        <f t="shared" si="0"/>
        <v>35394</v>
      </c>
      <c r="F27" s="24"/>
    </row>
    <row r="28" ht="47.25" customHeight="1">
      <c r="A28" s="40" t="s">
        <v>42</v>
      </c>
      <c r="B28" s="43" t="s">
        <v>43</v>
      </c>
      <c r="C28" s="44">
        <v>0</v>
      </c>
      <c r="D28" s="45"/>
      <c r="E28" s="45">
        <f t="shared" si="0"/>
        <v>0</v>
      </c>
      <c r="F28" s="24"/>
    </row>
    <row r="29" ht="18" customHeight="1">
      <c r="A29" s="42"/>
      <c r="B29" s="46" t="s">
        <v>44</v>
      </c>
      <c r="C29" s="22">
        <f>SUM(C30+C40+C42+C47+C54+C55+C56)</f>
        <v>319358.20000000001</v>
      </c>
      <c r="D29" s="22">
        <f>SUM(D30+D40+D42+D47+D55+D56)</f>
        <v>1366.4000000000003</v>
      </c>
      <c r="E29" s="23">
        <f t="shared" si="0"/>
        <v>320724.60000000003</v>
      </c>
      <c r="F29" s="24"/>
    </row>
    <row r="30" ht="42.75">
      <c r="A30" s="26" t="s">
        <v>45</v>
      </c>
      <c r="B30" s="43" t="s">
        <v>46</v>
      </c>
      <c r="C30" s="28">
        <f>SUM(C31:C39)</f>
        <v>180380.20000000001</v>
      </c>
      <c r="D30" s="28">
        <f>SUM(D31:D39)</f>
        <v>-9679.3999999999996</v>
      </c>
      <c r="E30" s="29">
        <f t="shared" si="0"/>
        <v>170700.80000000002</v>
      </c>
      <c r="F30" s="24"/>
    </row>
    <row r="31" ht="30" customHeight="1">
      <c r="A31" s="30" t="s">
        <v>47</v>
      </c>
      <c r="B31" s="47" t="s">
        <v>48</v>
      </c>
      <c r="C31" s="32">
        <v>0</v>
      </c>
      <c r="D31" s="34">
        <v>5.0999999999999996</v>
      </c>
      <c r="E31" s="34">
        <f t="shared" si="0"/>
        <v>5.0999999999999996</v>
      </c>
    </row>
    <row r="32" ht="71.25">
      <c r="A32" s="30" t="s">
        <v>49</v>
      </c>
      <c r="B32" s="39" t="s">
        <v>50</v>
      </c>
      <c r="C32" s="32">
        <v>151779</v>
      </c>
      <c r="D32" s="34">
        <v>-13324</v>
      </c>
      <c r="E32" s="34">
        <f t="shared" si="0"/>
        <v>138455</v>
      </c>
    </row>
    <row r="33" ht="71.25">
      <c r="A33" s="30" t="s">
        <v>51</v>
      </c>
      <c r="B33" s="39" t="s">
        <v>52</v>
      </c>
      <c r="C33" s="32">
        <v>1325</v>
      </c>
      <c r="D33" s="34">
        <v>476</v>
      </c>
      <c r="E33" s="34">
        <f t="shared" si="0"/>
        <v>1801</v>
      </c>
    </row>
    <row r="34" ht="60.75" customHeight="1">
      <c r="A34" s="30" t="s">
        <v>53</v>
      </c>
      <c r="B34" s="39" t="s">
        <v>54</v>
      </c>
      <c r="C34" s="32">
        <v>74</v>
      </c>
      <c r="D34" s="34">
        <v>32</v>
      </c>
      <c r="E34" s="34">
        <f t="shared" si="0"/>
        <v>106</v>
      </c>
    </row>
    <row r="35" ht="33" customHeight="1">
      <c r="A35" s="30" t="s">
        <v>55</v>
      </c>
      <c r="B35" s="39" t="s">
        <v>56</v>
      </c>
      <c r="C35" s="32">
        <v>10130</v>
      </c>
      <c r="D35" s="34">
        <v>812</v>
      </c>
      <c r="E35" s="34">
        <f t="shared" si="0"/>
        <v>10942</v>
      </c>
    </row>
    <row r="36" s="8" customFormat="1" ht="108.75" customHeight="1">
      <c r="A36" s="12" t="s">
        <v>57</v>
      </c>
      <c r="B36" s="39" t="s">
        <v>58</v>
      </c>
      <c r="C36" s="32">
        <v>0</v>
      </c>
      <c r="D36" s="34">
        <v>4.5</v>
      </c>
      <c r="E36" s="34">
        <f t="shared" si="0"/>
        <v>4.5</v>
      </c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ht="93.75" customHeight="1">
      <c r="A37" s="12" t="s">
        <v>59</v>
      </c>
      <c r="B37" s="39" t="s">
        <v>60</v>
      </c>
      <c r="C37" s="32">
        <v>0</v>
      </c>
      <c r="D37" s="34"/>
      <c r="E37" s="34">
        <f t="shared" si="0"/>
        <v>0</v>
      </c>
    </row>
    <row r="38" ht="77.25" customHeight="1">
      <c r="A38" s="30" t="s">
        <v>61</v>
      </c>
      <c r="B38" s="48" t="s">
        <v>62</v>
      </c>
      <c r="C38" s="32">
        <v>14405</v>
      </c>
      <c r="D38" s="34">
        <v>1595</v>
      </c>
      <c r="E38" s="34">
        <f t="shared" si="0"/>
        <v>16000</v>
      </c>
    </row>
    <row r="39" ht="92.25" customHeight="1">
      <c r="A39" s="30" t="s">
        <v>63</v>
      </c>
      <c r="B39" s="48" t="s">
        <v>64</v>
      </c>
      <c r="C39" s="32">
        <v>2667.1999999999998</v>
      </c>
      <c r="D39" s="34">
        <v>720</v>
      </c>
      <c r="E39" s="34">
        <f t="shared" si="0"/>
        <v>3387.1999999999998</v>
      </c>
    </row>
    <row r="40" ht="31.5" customHeight="1">
      <c r="A40" s="26" t="s">
        <v>65</v>
      </c>
      <c r="B40" s="41" t="s">
        <v>66</v>
      </c>
      <c r="C40" s="28">
        <f>SUM(C41)</f>
        <v>15784.6</v>
      </c>
      <c r="D40" s="28">
        <f>SUM(D41)</f>
        <v>0</v>
      </c>
      <c r="E40" s="29">
        <f t="shared" si="0"/>
        <v>15784.6</v>
      </c>
    </row>
    <row r="41" ht="17.25" customHeight="1">
      <c r="A41" s="30" t="s">
        <v>67</v>
      </c>
      <c r="B41" s="31" t="s">
        <v>68</v>
      </c>
      <c r="C41" s="32">
        <v>15784.6</v>
      </c>
      <c r="D41" s="34"/>
      <c r="E41" s="34">
        <f t="shared" si="0"/>
        <v>15784.6</v>
      </c>
    </row>
    <row r="42" ht="28.5">
      <c r="A42" s="26" t="s">
        <v>69</v>
      </c>
      <c r="B42" s="43" t="s">
        <v>70</v>
      </c>
      <c r="C42" s="28">
        <f>SUM(C43:C46)</f>
        <v>814</v>
      </c>
      <c r="D42" s="28">
        <f>SUM(D43:D46)</f>
        <v>5436.5</v>
      </c>
      <c r="E42" s="29">
        <f t="shared" si="0"/>
        <v>6250.5</v>
      </c>
    </row>
    <row r="43" ht="42.75">
      <c r="A43" s="30" t="s">
        <v>71</v>
      </c>
      <c r="B43" s="49" t="s">
        <v>72</v>
      </c>
      <c r="C43" s="32">
        <v>2</v>
      </c>
      <c r="D43" s="34">
        <v>30.800000000000001</v>
      </c>
      <c r="E43" s="34">
        <f t="shared" si="0"/>
        <v>32.799999999999997</v>
      </c>
    </row>
    <row r="44" ht="28.5">
      <c r="A44" s="30" t="s">
        <v>73</v>
      </c>
      <c r="B44" s="49" t="s">
        <v>74</v>
      </c>
      <c r="C44" s="32">
        <v>0</v>
      </c>
      <c r="D44" s="34"/>
      <c r="E44" s="34">
        <f t="shared" si="0"/>
        <v>0</v>
      </c>
    </row>
    <row r="45" ht="42.75">
      <c r="A45" s="30" t="s">
        <v>75</v>
      </c>
      <c r="B45" s="49" t="s">
        <v>76</v>
      </c>
      <c r="C45" s="32">
        <v>1</v>
      </c>
      <c r="D45" s="34">
        <v>5.7000000000000002</v>
      </c>
      <c r="E45" s="34">
        <f t="shared" si="0"/>
        <v>6.7000000000000002</v>
      </c>
    </row>
    <row r="46" ht="28.5">
      <c r="A46" s="30" t="s">
        <v>77</v>
      </c>
      <c r="B46" s="39" t="s">
        <v>78</v>
      </c>
      <c r="C46" s="32">
        <v>811</v>
      </c>
      <c r="D46" s="50">
        <v>5400</v>
      </c>
      <c r="E46" s="34">
        <f t="shared" si="0"/>
        <v>6211</v>
      </c>
    </row>
    <row r="47" ht="28.5">
      <c r="A47" s="26" t="s">
        <v>79</v>
      </c>
      <c r="B47" s="43" t="s">
        <v>80</v>
      </c>
      <c r="C47" s="28">
        <f>SUM(C48:C53)</f>
        <v>114998.3</v>
      </c>
      <c r="D47" s="28">
        <f>SUM(D48:D53)</f>
        <v>6902</v>
      </c>
      <c r="E47" s="29">
        <f t="shared" si="0"/>
        <v>121900.3</v>
      </c>
    </row>
    <row r="48" ht="28.5">
      <c r="A48" s="30" t="s">
        <v>81</v>
      </c>
      <c r="B48" s="39" t="s">
        <v>82</v>
      </c>
      <c r="C48" s="32">
        <v>106105</v>
      </c>
      <c r="D48" s="34">
        <v>6995</v>
      </c>
      <c r="E48" s="34">
        <f t="shared" si="0"/>
        <v>113100</v>
      </c>
    </row>
    <row r="49" ht="91.5" customHeight="1">
      <c r="A49" s="30" t="s">
        <v>83</v>
      </c>
      <c r="B49" s="51" t="s">
        <v>84</v>
      </c>
      <c r="C49" s="32">
        <v>1839.3</v>
      </c>
      <c r="D49" s="34"/>
      <c r="E49" s="34">
        <f t="shared" si="0"/>
        <v>1839.3</v>
      </c>
    </row>
    <row r="50" ht="91.5" customHeight="1">
      <c r="A50" s="30" t="s">
        <v>85</v>
      </c>
      <c r="B50" s="51" t="s">
        <v>86</v>
      </c>
      <c r="C50" s="32">
        <v>0</v>
      </c>
      <c r="D50" s="34"/>
      <c r="E50" s="34">
        <f t="shared" si="0"/>
        <v>0</v>
      </c>
    </row>
    <row r="51" ht="48" customHeight="1">
      <c r="A51" s="30" t="s">
        <v>87</v>
      </c>
      <c r="B51" s="39" t="s">
        <v>88</v>
      </c>
      <c r="C51" s="32">
        <v>6000</v>
      </c>
      <c r="D51" s="34"/>
      <c r="E51" s="34">
        <f t="shared" si="0"/>
        <v>6000</v>
      </c>
    </row>
    <row r="52" ht="48" customHeight="1">
      <c r="A52" s="30" t="s">
        <v>89</v>
      </c>
      <c r="B52" s="51" t="s">
        <v>90</v>
      </c>
      <c r="C52" s="32">
        <v>100</v>
      </c>
      <c r="D52" s="34"/>
      <c r="E52" s="34">
        <f t="shared" si="0"/>
        <v>100</v>
      </c>
    </row>
    <row r="53" ht="72.75" customHeight="1">
      <c r="A53" s="30" t="s">
        <v>91</v>
      </c>
      <c r="B53" s="51" t="s">
        <v>92</v>
      </c>
      <c r="C53" s="32">
        <v>954</v>
      </c>
      <c r="D53" s="34">
        <v>-93</v>
      </c>
      <c r="E53" s="34">
        <f t="shared" si="0"/>
        <v>861</v>
      </c>
    </row>
    <row r="54" ht="15.75" customHeight="1">
      <c r="A54" s="26" t="s">
        <v>93</v>
      </c>
      <c r="B54" s="52" t="s">
        <v>94</v>
      </c>
      <c r="C54" s="28">
        <v>0</v>
      </c>
      <c r="D54" s="29"/>
      <c r="E54" s="29">
        <f t="shared" si="0"/>
        <v>0</v>
      </c>
    </row>
    <row r="55" ht="14.25">
      <c r="A55" s="26" t="s">
        <v>95</v>
      </c>
      <c r="B55" s="41" t="s">
        <v>96</v>
      </c>
      <c r="C55" s="28">
        <v>5647.3000000000002</v>
      </c>
      <c r="D55" s="29">
        <v>-1292.7</v>
      </c>
      <c r="E55" s="29">
        <f t="shared" si="0"/>
        <v>4354.6000000000004</v>
      </c>
    </row>
    <row r="56" ht="14.25">
      <c r="A56" s="26" t="s">
        <v>97</v>
      </c>
      <c r="B56" s="41" t="s">
        <v>98</v>
      </c>
      <c r="C56" s="29">
        <f>C57+C58</f>
        <v>1733.8</v>
      </c>
      <c r="D56" s="29">
        <f>D57+D58</f>
        <v>0</v>
      </c>
      <c r="E56" s="29">
        <f t="shared" si="0"/>
        <v>1733.8</v>
      </c>
    </row>
    <row r="57" ht="14.25">
      <c r="A57" s="30" t="s">
        <v>99</v>
      </c>
      <c r="B57" s="53" t="s">
        <v>100</v>
      </c>
      <c r="C57" s="32">
        <v>0</v>
      </c>
      <c r="D57" s="34"/>
      <c r="E57" s="34">
        <f t="shared" si="0"/>
        <v>0</v>
      </c>
    </row>
    <row r="58" ht="28.5">
      <c r="A58" s="30" t="s">
        <v>101</v>
      </c>
      <c r="B58" s="53" t="s">
        <v>102</v>
      </c>
      <c r="C58" s="32">
        <v>1733.8</v>
      </c>
      <c r="D58" s="34"/>
      <c r="E58" s="34">
        <f t="shared" si="0"/>
        <v>1733.8</v>
      </c>
      <c r="F58" s="24"/>
    </row>
    <row r="59" ht="20.25" customHeight="1">
      <c r="A59" s="54" t="s">
        <v>103</v>
      </c>
      <c r="B59" s="55" t="s">
        <v>104</v>
      </c>
      <c r="C59" s="22">
        <f>SUM(C60+C99+C101+C103+C105)</f>
        <v>5927988.7999999989</v>
      </c>
      <c r="D59" s="22">
        <f>SUM(D60+D99+D101+D103+D105)</f>
        <v>-3413.4000000000024</v>
      </c>
      <c r="E59" s="22">
        <f>C59+D59</f>
        <v>5924575.3999999985</v>
      </c>
    </row>
    <row r="60" ht="33.75" customHeight="1">
      <c r="A60" s="56" t="s">
        <v>105</v>
      </c>
      <c r="B60" s="57" t="s">
        <v>106</v>
      </c>
      <c r="C60" s="58">
        <f>SUM(C61,C65,C85,C93)</f>
        <v>5874101.2999999989</v>
      </c>
      <c r="D60" s="58">
        <f>SUM(D61,D65,D85,D93)</f>
        <v>1143.3999999999978</v>
      </c>
      <c r="E60" s="29">
        <f t="shared" ref="E60:E98" si="1">SUM(C60+D60)</f>
        <v>5875244.6999999993</v>
      </c>
    </row>
    <row r="61" ht="23.25" customHeight="1">
      <c r="A61" s="59" t="s">
        <v>107</v>
      </c>
      <c r="B61" s="60" t="s">
        <v>108</v>
      </c>
      <c r="C61" s="61">
        <f>SUM(C62:C64)</f>
        <v>858826.80000000005</v>
      </c>
      <c r="D61" s="62">
        <f>D62+D63+D64</f>
        <v>3545.9000000000001</v>
      </c>
      <c r="E61" s="62">
        <f t="shared" si="1"/>
        <v>862372.70000000007</v>
      </c>
    </row>
    <row r="62" ht="42.75">
      <c r="A62" s="63" t="s">
        <v>109</v>
      </c>
      <c r="B62" s="48" t="s">
        <v>110</v>
      </c>
      <c r="C62" s="64">
        <v>581803.59999999998</v>
      </c>
      <c r="D62" s="34"/>
      <c r="E62" s="34">
        <f t="shared" si="1"/>
        <v>581803.59999999998</v>
      </c>
    </row>
    <row r="63" ht="28.5">
      <c r="A63" s="63" t="s">
        <v>111</v>
      </c>
      <c r="B63" s="48" t="s">
        <v>112</v>
      </c>
      <c r="C63" s="64">
        <v>269062.40000000002</v>
      </c>
      <c r="D63" s="34"/>
      <c r="E63" s="34">
        <f t="shared" si="1"/>
        <v>269062.40000000002</v>
      </c>
    </row>
    <row r="64" ht="22.5" customHeight="1">
      <c r="A64" s="63" t="s">
        <v>113</v>
      </c>
      <c r="B64" s="48" t="s">
        <v>114</v>
      </c>
      <c r="C64" s="64">
        <v>7960.8000000000002</v>
      </c>
      <c r="D64" s="34">
        <v>3545.9000000000001</v>
      </c>
      <c r="E64" s="34">
        <f t="shared" si="1"/>
        <v>11506.700000000001</v>
      </c>
    </row>
    <row r="65" ht="30">
      <c r="A65" s="59" t="s">
        <v>115</v>
      </c>
      <c r="B65" s="65" t="s">
        <v>116</v>
      </c>
      <c r="C65" s="61">
        <f>SUM(C66:C84)</f>
        <v>2080386.4000000004</v>
      </c>
      <c r="D65" s="61">
        <f>SUM(D66:D84)</f>
        <v>-22491.599999999999</v>
      </c>
      <c r="E65" s="62">
        <f t="shared" si="1"/>
        <v>2057894.8000000003</v>
      </c>
      <c r="F65" s="24"/>
    </row>
    <row r="66" ht="60" hidden="1">
      <c r="A66" s="63" t="s">
        <v>117</v>
      </c>
      <c r="B66" s="66" t="s">
        <v>118</v>
      </c>
      <c r="C66" s="64">
        <v>0</v>
      </c>
      <c r="D66" s="34"/>
      <c r="E66" s="34">
        <f t="shared" si="1"/>
        <v>0</v>
      </c>
    </row>
    <row r="67" ht="45">
      <c r="A67" s="63" t="s">
        <v>119</v>
      </c>
      <c r="B67" s="48" t="s">
        <v>120</v>
      </c>
      <c r="C67" s="64">
        <v>379787</v>
      </c>
      <c r="D67" s="34"/>
      <c r="E67" s="34">
        <f t="shared" si="1"/>
        <v>379787</v>
      </c>
    </row>
    <row r="68" ht="105" hidden="1">
      <c r="A68" s="63" t="s">
        <v>121</v>
      </c>
      <c r="B68" s="66" t="s">
        <v>122</v>
      </c>
      <c r="C68" s="64">
        <v>0</v>
      </c>
      <c r="D68" s="34"/>
      <c r="E68" s="34">
        <f t="shared" si="1"/>
        <v>0</v>
      </c>
    </row>
    <row r="69" ht="108" hidden="1" customHeight="1">
      <c r="A69" s="63" t="s">
        <v>121</v>
      </c>
      <c r="B69" s="66" t="s">
        <v>122</v>
      </c>
      <c r="C69" s="34">
        <v>0</v>
      </c>
      <c r="D69" s="34"/>
      <c r="E69" s="34">
        <f t="shared" si="1"/>
        <v>0</v>
      </c>
    </row>
    <row r="70" ht="62.25" hidden="1" customHeight="1">
      <c r="A70" s="63" t="s">
        <v>123</v>
      </c>
      <c r="B70" s="67" t="s">
        <v>124</v>
      </c>
      <c r="C70" s="64">
        <v>0</v>
      </c>
      <c r="D70" s="68"/>
      <c r="E70" s="34">
        <f t="shared" si="1"/>
        <v>0</v>
      </c>
    </row>
    <row r="71" ht="90.75" customHeight="1">
      <c r="A71" s="63" t="s">
        <v>125</v>
      </c>
      <c r="B71" s="51" t="s">
        <v>126</v>
      </c>
      <c r="C71" s="64">
        <v>854718.30000000005</v>
      </c>
      <c r="D71" s="34"/>
      <c r="E71" s="34">
        <f t="shared" si="1"/>
        <v>854718.30000000005</v>
      </c>
    </row>
    <row r="72" ht="45.75" hidden="1" customHeight="1">
      <c r="A72" s="63" t="s">
        <v>127</v>
      </c>
      <c r="B72" s="51" t="s">
        <v>128</v>
      </c>
      <c r="C72" s="64">
        <v>0</v>
      </c>
      <c r="D72" s="34"/>
      <c r="E72" s="34">
        <f t="shared" si="1"/>
        <v>0</v>
      </c>
    </row>
    <row r="73" ht="32.25" hidden="1" customHeight="1">
      <c r="A73" s="69" t="s">
        <v>129</v>
      </c>
      <c r="B73" s="48" t="s">
        <v>130</v>
      </c>
      <c r="C73" s="64">
        <v>0</v>
      </c>
      <c r="D73" s="34"/>
      <c r="E73" s="34">
        <f t="shared" si="1"/>
        <v>0</v>
      </c>
    </row>
    <row r="74" ht="75" customHeight="1">
      <c r="A74" s="69" t="s">
        <v>131</v>
      </c>
      <c r="B74" s="70" t="s">
        <v>132</v>
      </c>
      <c r="C74" s="64">
        <v>1755.5</v>
      </c>
      <c r="D74" s="34"/>
      <c r="E74" s="34">
        <f t="shared" si="1"/>
        <v>1755.5</v>
      </c>
    </row>
    <row r="75" ht="61.5" customHeight="1">
      <c r="A75" s="63" t="s">
        <v>133</v>
      </c>
      <c r="B75" s="48" t="s">
        <v>134</v>
      </c>
      <c r="C75" s="64">
        <v>52073.800000000003</v>
      </c>
      <c r="D75" s="34">
        <f>-3209.1-6110.8</f>
        <v>-9319.8999999999996</v>
      </c>
      <c r="E75" s="34">
        <f t="shared" si="1"/>
        <v>42753.900000000001</v>
      </c>
    </row>
    <row r="76" ht="46.5" hidden="1" customHeight="1">
      <c r="A76" s="63" t="s">
        <v>135</v>
      </c>
      <c r="B76" s="48" t="s">
        <v>136</v>
      </c>
      <c r="C76" s="64">
        <v>0</v>
      </c>
      <c r="D76" s="64"/>
      <c r="E76" s="34">
        <f t="shared" si="1"/>
        <v>0</v>
      </c>
    </row>
    <row r="77" ht="65.25" customHeight="1">
      <c r="A77" s="63" t="s">
        <v>137</v>
      </c>
      <c r="B77" s="48" t="s">
        <v>138</v>
      </c>
      <c r="C77" s="64">
        <v>811.70000000000005</v>
      </c>
      <c r="D77" s="34"/>
      <c r="E77" s="34">
        <f t="shared" si="1"/>
        <v>811.70000000000005</v>
      </c>
    </row>
    <row r="78" ht="32.25" customHeight="1">
      <c r="A78" s="63" t="s">
        <v>139</v>
      </c>
      <c r="B78" s="48" t="s">
        <v>140</v>
      </c>
      <c r="C78" s="64">
        <v>2773.5</v>
      </c>
      <c r="D78" s="34">
        <v>-0.10000000000000001</v>
      </c>
      <c r="E78" s="34">
        <f t="shared" si="1"/>
        <v>2773.4000000000001</v>
      </c>
      <c r="F78" s="24"/>
    </row>
    <row r="79" ht="32.25" hidden="1" customHeight="1">
      <c r="A79" s="63" t="s">
        <v>141</v>
      </c>
      <c r="B79" s="48" t="s">
        <v>142</v>
      </c>
      <c r="C79" s="71">
        <v>0</v>
      </c>
      <c r="D79" s="68"/>
      <c r="E79" s="68">
        <f t="shared" si="1"/>
        <v>0</v>
      </c>
      <c r="F79" s="24"/>
    </row>
    <row r="80" ht="32.25" customHeight="1">
      <c r="A80" s="63" t="s">
        <v>143</v>
      </c>
      <c r="B80" s="48" t="s">
        <v>144</v>
      </c>
      <c r="C80" s="64">
        <v>204.59999999999999</v>
      </c>
      <c r="D80" s="34"/>
      <c r="E80" s="34">
        <f t="shared" si="1"/>
        <v>204.59999999999999</v>
      </c>
      <c r="F80" s="24"/>
    </row>
    <row r="81" ht="32.25" customHeight="1">
      <c r="A81" s="63" t="s">
        <v>145</v>
      </c>
      <c r="B81" s="48" t="s">
        <v>146</v>
      </c>
      <c r="C81" s="64">
        <v>16782.599999999999</v>
      </c>
      <c r="D81" s="34">
        <f>3.7-3.7</f>
        <v>0</v>
      </c>
      <c r="E81" s="34">
        <f t="shared" si="1"/>
        <v>16782.599999999999</v>
      </c>
    </row>
    <row r="82" ht="32.25" customHeight="1">
      <c r="A82" s="72" t="s">
        <v>147</v>
      </c>
      <c r="B82" s="73" t="s">
        <v>148</v>
      </c>
      <c r="C82" s="64">
        <v>20512.799999999999</v>
      </c>
      <c r="D82" s="34"/>
      <c r="E82" s="34">
        <f t="shared" si="1"/>
        <v>20512.799999999999</v>
      </c>
    </row>
    <row r="83" ht="32.25" customHeight="1">
      <c r="A83" s="63" t="s">
        <v>149</v>
      </c>
      <c r="B83" s="74" t="s">
        <v>150</v>
      </c>
      <c r="C83" s="64">
        <v>70738.699999999997</v>
      </c>
      <c r="D83" s="34"/>
      <c r="E83" s="34">
        <f t="shared" si="1"/>
        <v>70738.699999999997</v>
      </c>
    </row>
    <row r="84" ht="15">
      <c r="A84" s="63" t="s">
        <v>151</v>
      </c>
      <c r="B84" s="48" t="s">
        <v>152</v>
      </c>
      <c r="C84" s="64">
        <v>680227.90000000002</v>
      </c>
      <c r="D84" s="34">
        <f>13686.4-6714.4+2510.4-44.3-22609.7-13686.4+6714.4+13686.4-6714.4</f>
        <v>-13171.599999999999</v>
      </c>
      <c r="E84" s="34">
        <f t="shared" si="1"/>
        <v>667056.30000000005</v>
      </c>
    </row>
    <row r="85" ht="30">
      <c r="A85" s="59" t="s">
        <v>153</v>
      </c>
      <c r="B85" s="75" t="s">
        <v>154</v>
      </c>
      <c r="C85" s="61">
        <f>C86+C87+C88+C89+C90+C91+C92</f>
        <v>2547541.4999999995</v>
      </c>
      <c r="D85" s="61">
        <f>D86+D87+D88+D89+D90+D91+D92</f>
        <v>-9112.4000000000015</v>
      </c>
      <c r="E85" s="62">
        <f t="shared" si="1"/>
        <v>2538429.0999999996</v>
      </c>
    </row>
    <row r="86" ht="31.5" customHeight="1">
      <c r="A86" s="63" t="s">
        <v>155</v>
      </c>
      <c r="B86" s="48" t="s">
        <v>156</v>
      </c>
      <c r="C86" s="64">
        <v>2495556</v>
      </c>
      <c r="D86" s="34">
        <f>-513-130-485.8+4565.2-12011.2</f>
        <v>-8574.8000000000011</v>
      </c>
      <c r="E86" s="34">
        <f t="shared" si="1"/>
        <v>2486981.2000000002</v>
      </c>
    </row>
    <row r="87" ht="75">
      <c r="A87" s="63" t="s">
        <v>157</v>
      </c>
      <c r="B87" s="48" t="s">
        <v>158</v>
      </c>
      <c r="C87" s="64">
        <v>36240.300000000003</v>
      </c>
      <c r="D87" s="34">
        <f>-537.6</f>
        <v>-537.60000000000002</v>
      </c>
      <c r="E87" s="34">
        <f t="shared" si="1"/>
        <v>35702.700000000004</v>
      </c>
    </row>
    <row r="88" ht="60" hidden="1">
      <c r="A88" s="63" t="s">
        <v>159</v>
      </c>
      <c r="B88" s="48" t="s">
        <v>160</v>
      </c>
      <c r="C88" s="64">
        <v>0</v>
      </c>
      <c r="D88" s="34"/>
      <c r="E88" s="34">
        <f t="shared" si="1"/>
        <v>0</v>
      </c>
      <c r="F88" s="24"/>
    </row>
    <row r="89" ht="60">
      <c r="A89" s="63" t="s">
        <v>161</v>
      </c>
      <c r="B89" s="76" t="s">
        <v>162</v>
      </c>
      <c r="C89" s="64">
        <v>6.9000000000000004</v>
      </c>
      <c r="D89" s="34"/>
      <c r="E89" s="34">
        <f t="shared" si="1"/>
        <v>6.9000000000000004</v>
      </c>
    </row>
    <row r="90" ht="60">
      <c r="A90" s="63" t="s">
        <v>163</v>
      </c>
      <c r="B90" s="48" t="s">
        <v>164</v>
      </c>
      <c r="C90" s="64">
        <v>4700</v>
      </c>
      <c r="D90" s="34"/>
      <c r="E90" s="34">
        <f t="shared" si="1"/>
        <v>4700</v>
      </c>
    </row>
    <row r="91" ht="74.25" customHeight="1">
      <c r="A91" s="63" t="s">
        <v>165</v>
      </c>
      <c r="B91" s="48" t="s">
        <v>166</v>
      </c>
      <c r="C91" s="64">
        <v>2099.5</v>
      </c>
      <c r="D91" s="34"/>
      <c r="E91" s="34">
        <f t="shared" si="1"/>
        <v>2099.5</v>
      </c>
    </row>
    <row r="92" ht="30.75" customHeight="1">
      <c r="A92" s="63" t="s">
        <v>167</v>
      </c>
      <c r="B92" s="77" t="s">
        <v>168</v>
      </c>
      <c r="C92" s="64">
        <v>8938.7999999999993</v>
      </c>
      <c r="D92" s="34"/>
      <c r="E92" s="34">
        <f t="shared" si="1"/>
        <v>8938.7999999999993</v>
      </c>
    </row>
    <row r="93" ht="15">
      <c r="A93" s="59" t="s">
        <v>169</v>
      </c>
      <c r="B93" s="65" t="s">
        <v>170</v>
      </c>
      <c r="C93" s="62">
        <f>C95+C96+C97+C94+C98</f>
        <v>387346.59999999998</v>
      </c>
      <c r="D93" s="62">
        <f>D95+D96+D97+D94+D98</f>
        <v>29201.499999999996</v>
      </c>
      <c r="E93" s="62">
        <f>E95+E96+E97+E94+E98</f>
        <v>416548.09999999998</v>
      </c>
    </row>
    <row r="94" ht="139.5" customHeight="1">
      <c r="A94" s="63" t="s">
        <v>171</v>
      </c>
      <c r="B94" s="48" t="s">
        <v>172</v>
      </c>
      <c r="C94" s="64">
        <v>781.20000000000005</v>
      </c>
      <c r="D94" s="34">
        <v>-81</v>
      </c>
      <c r="E94" s="34">
        <f>SUM(C94+D94)</f>
        <v>700.20000000000005</v>
      </c>
    </row>
    <row r="95" ht="120">
      <c r="A95" s="63" t="s">
        <v>173</v>
      </c>
      <c r="B95" s="48" t="s">
        <v>174</v>
      </c>
      <c r="C95" s="64">
        <v>88744.300000000003</v>
      </c>
      <c r="D95" s="64">
        <v>-4256.1999999999998</v>
      </c>
      <c r="E95" s="34">
        <f t="shared" si="1"/>
        <v>84488.100000000006</v>
      </c>
    </row>
    <row r="96" ht="79.5" hidden="1" customHeight="1">
      <c r="A96" s="63" t="s">
        <v>175</v>
      </c>
      <c r="B96" s="48" t="s">
        <v>176</v>
      </c>
      <c r="C96" s="64">
        <v>0</v>
      </c>
      <c r="D96" s="64"/>
      <c r="E96" s="34">
        <f t="shared" si="1"/>
        <v>0</v>
      </c>
    </row>
    <row r="97" ht="45" hidden="1">
      <c r="A97" s="63" t="s">
        <v>177</v>
      </c>
      <c r="B97" s="78" t="s">
        <v>178</v>
      </c>
      <c r="C97" s="64">
        <v>0</v>
      </c>
      <c r="D97" s="34"/>
      <c r="E97" s="34">
        <f t="shared" si="1"/>
        <v>0</v>
      </c>
    </row>
    <row r="98" ht="33" customHeight="1">
      <c r="A98" s="63" t="s">
        <v>179</v>
      </c>
      <c r="B98" s="48" t="s">
        <v>180</v>
      </c>
      <c r="C98" s="64">
        <v>297821.09999999998</v>
      </c>
      <c r="D98" s="34">
        <v>33538.699999999997</v>
      </c>
      <c r="E98" s="34">
        <f t="shared" si="1"/>
        <v>331359.79999999999</v>
      </c>
    </row>
    <row r="99" ht="36" customHeight="1">
      <c r="A99" s="56" t="s">
        <v>181</v>
      </c>
      <c r="B99" s="79" t="s">
        <v>182</v>
      </c>
      <c r="C99" s="58">
        <f>C100</f>
        <v>2917.5</v>
      </c>
      <c r="D99" s="58">
        <f>D100</f>
        <v>800</v>
      </c>
      <c r="E99" s="58">
        <f>E100</f>
        <v>3717.5</v>
      </c>
    </row>
    <row r="100" ht="30">
      <c r="A100" s="63" t="s">
        <v>183</v>
      </c>
      <c r="B100" s="48" t="s">
        <v>184</v>
      </c>
      <c r="C100" s="34">
        <v>2917.5</v>
      </c>
      <c r="D100" s="34">
        <v>800</v>
      </c>
      <c r="E100" s="34">
        <f>SUM(C100+D100)</f>
        <v>3717.5</v>
      </c>
    </row>
    <row r="101" ht="30">
      <c r="A101" s="56" t="s">
        <v>185</v>
      </c>
      <c r="B101" s="79" t="s">
        <v>186</v>
      </c>
      <c r="C101" s="58">
        <f>C102</f>
        <v>50970</v>
      </c>
      <c r="D101" s="58">
        <f>D102</f>
        <v>0</v>
      </c>
      <c r="E101" s="58">
        <f>E102</f>
        <v>50970</v>
      </c>
    </row>
    <row r="102" ht="33" customHeight="1">
      <c r="A102" s="63" t="s">
        <v>187</v>
      </c>
      <c r="B102" s="48" t="s">
        <v>188</v>
      </c>
      <c r="C102" s="34">
        <v>50970</v>
      </c>
      <c r="D102" s="34"/>
      <c r="E102" s="34">
        <f>SUM(C102+D102)</f>
        <v>50970</v>
      </c>
    </row>
    <row r="103" ht="18" customHeight="1">
      <c r="A103" s="56" t="s">
        <v>189</v>
      </c>
      <c r="B103" s="79" t="s">
        <v>190</v>
      </c>
      <c r="C103" s="58">
        <f>C104</f>
        <v>0</v>
      </c>
      <c r="D103" s="58">
        <f>D104</f>
        <v>0</v>
      </c>
      <c r="E103" s="58">
        <f>E104</f>
        <v>0</v>
      </c>
    </row>
    <row r="104" ht="30.75" customHeight="1">
      <c r="A104" s="63" t="s">
        <v>191</v>
      </c>
      <c r="B104" s="48" t="s">
        <v>192</v>
      </c>
      <c r="C104" s="64">
        <v>0</v>
      </c>
      <c r="D104" s="34"/>
      <c r="E104" s="34">
        <f>SUM(C104+D104)</f>
        <v>0</v>
      </c>
    </row>
    <row r="105" ht="45">
      <c r="A105" s="56" t="s">
        <v>193</v>
      </c>
      <c r="B105" s="79" t="s">
        <v>194</v>
      </c>
      <c r="C105" s="58">
        <f>C106</f>
        <v>0</v>
      </c>
      <c r="D105" s="58">
        <f>D106</f>
        <v>-5356.8000000000002</v>
      </c>
      <c r="E105" s="58">
        <f>E106</f>
        <v>-5356.8000000000002</v>
      </c>
    </row>
    <row r="106" ht="45">
      <c r="A106" s="63" t="s">
        <v>195</v>
      </c>
      <c r="B106" s="48" t="s">
        <v>196</v>
      </c>
      <c r="C106" s="64">
        <v>0</v>
      </c>
      <c r="D106" s="34">
        <v>-5356.8000000000002</v>
      </c>
      <c r="E106" s="34">
        <f t="shared" ref="E106:E107" si="2">SUM(C106+D106)</f>
        <v>-5356.8000000000002</v>
      </c>
    </row>
    <row r="107" ht="14.25">
      <c r="A107" s="80"/>
      <c r="B107" s="81" t="s">
        <v>197</v>
      </c>
      <c r="C107" s="82">
        <f>SUM(C12+C59)</f>
        <v>8338366.8999999985</v>
      </c>
      <c r="D107" s="82">
        <f>SUM(D12+D59)</f>
        <v>16324.5</v>
      </c>
      <c r="E107" s="83">
        <f t="shared" si="2"/>
        <v>8354691.3999999985</v>
      </c>
      <c r="F107" s="24"/>
    </row>
  </sheetData>
  <mergeCells count="6">
    <mergeCell ref="A6:E6"/>
    <mergeCell ref="A9:A10"/>
    <mergeCell ref="B9:B10"/>
    <mergeCell ref="C9:C10"/>
    <mergeCell ref="D9:D10"/>
    <mergeCell ref="E9:E10"/>
  </mergeCells>
  <printOptions headings="0" gridLines="0"/>
  <pageMargins left="1.1811020000000001" right="0.11811000000000001" top="0.39370099999999991" bottom="0.31496099999999999" header="0.31496099999999999" footer="0.31496099999999999"/>
  <pageSetup paperSize="9" scale="62" fitToWidth="1" fitToHeight="3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</dc:creator>
  <cp:revision>2</cp:revision>
  <dcterms:created xsi:type="dcterms:W3CDTF">2008-08-05T09:03:00Z</dcterms:created>
  <dcterms:modified xsi:type="dcterms:W3CDTF">2025-12-24T12:35:00Z</dcterms:modified>
  <cp:version>1048576</cp:version>
</cp:coreProperties>
</file>