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БЮДЖЕТНАЯ РОСПИСЬ РАСХОДОВ\2026 год\2. Уточнение январь\"/>
    </mc:Choice>
  </mc:AlternateContent>
  <bookViews>
    <workbookView xWindow="360" yWindow="15" windowWidth="20955" windowHeight="9720"/>
  </bookViews>
  <sheets>
    <sheet name="источники" sheetId="1" r:id="rId1"/>
    <sheet name="пр6" sheetId="2" state="hidden" r:id="rId2"/>
    <sheet name="пр7" sheetId="3" state="hidden" r:id="rId3"/>
    <sheet name="пр8" sheetId="4" state="hidden" r:id="rId4"/>
  </sheets>
  <definedNames>
    <definedName name="_xlnm.Print_Area" localSheetId="0">источники!$A$1:$F$63</definedName>
    <definedName name="_xlnm.Print_Area" localSheetId="3">пр8!$A$1:$D$26</definedName>
  </definedNames>
  <calcPr calcId="162913"/>
</workbook>
</file>

<file path=xl/calcChain.xml><?xml version="1.0" encoding="utf-8"?>
<calcChain xmlns="http://schemas.openxmlformats.org/spreadsheetml/2006/main">
  <c r="F61" i="1" l="1"/>
  <c r="E61" i="1"/>
  <c r="F56" i="1"/>
  <c r="E56" i="1"/>
  <c r="F55" i="1"/>
  <c r="E55" i="1"/>
  <c r="F49" i="1"/>
  <c r="E49" i="1"/>
  <c r="F48" i="1"/>
  <c r="E48" i="1"/>
  <c r="F41" i="1"/>
  <c r="E41" i="1"/>
  <c r="F40" i="1"/>
  <c r="E40" i="1"/>
  <c r="F38" i="1"/>
  <c r="E38" i="1"/>
  <c r="F36" i="1"/>
  <c r="F35" i="1" s="1"/>
  <c r="F34" i="1" s="1"/>
  <c r="E36" i="1"/>
  <c r="E35" i="1" s="1"/>
  <c r="E34" i="1" s="1"/>
  <c r="F32" i="1"/>
  <c r="E32" i="1"/>
  <c r="F31" i="1"/>
  <c r="E31" i="1"/>
  <c r="F29" i="1"/>
  <c r="E29" i="1"/>
  <c r="F28" i="1"/>
  <c r="E28" i="1"/>
  <c r="F26" i="1"/>
  <c r="F19" i="1" s="1"/>
  <c r="E26" i="1"/>
  <c r="E19" i="1" s="1"/>
  <c r="F25" i="1"/>
  <c r="E25" i="1"/>
  <c r="F23" i="1"/>
  <c r="E23" i="1"/>
  <c r="F22" i="1"/>
  <c r="E22" i="1"/>
  <c r="F20" i="1"/>
  <c r="E20" i="1"/>
  <c r="F15" i="1"/>
  <c r="E15" i="1"/>
  <c r="F14" i="1"/>
  <c r="E14" i="1"/>
  <c r="F12" i="1"/>
  <c r="E12" i="1"/>
  <c r="S19" i="2"/>
  <c r="R19" i="2"/>
  <c r="F18" i="1" l="1"/>
  <c r="F17" i="1" s="1"/>
  <c r="F53" i="1"/>
  <c r="F52" i="1" s="1"/>
  <c r="F51" i="1" s="1"/>
  <c r="F47" i="1" s="1"/>
  <c r="E27" i="1"/>
  <c r="F11" i="1"/>
  <c r="E18" i="1"/>
  <c r="E17" i="1" s="1"/>
  <c r="E11" i="1" s="1"/>
  <c r="E53" i="1"/>
  <c r="E52" i="1" s="1"/>
  <c r="E51" i="1" s="1"/>
  <c r="E47" i="1" s="1"/>
  <c r="F27" i="1"/>
  <c r="E60" i="1"/>
  <c r="F60" i="1"/>
  <c r="F59" i="1" s="1"/>
  <c r="F58" i="1" s="1"/>
  <c r="F54" i="1" s="1"/>
  <c r="S26" i="2"/>
  <c r="R26" i="2"/>
  <c r="Q60" i="2"/>
  <c r="Q53" i="2"/>
  <c r="P53" i="2"/>
  <c r="P60" i="2"/>
  <c r="S61" i="2"/>
  <c r="R61" i="2"/>
  <c r="S56" i="2"/>
  <c r="R56" i="2"/>
  <c r="R55" i="2" s="1"/>
  <c r="S55" i="2"/>
  <c r="S49" i="2"/>
  <c r="R49" i="2"/>
  <c r="S48" i="2"/>
  <c r="R48" i="2"/>
  <c r="S41" i="2"/>
  <c r="R41" i="2"/>
  <c r="S40" i="2"/>
  <c r="R40" i="2"/>
  <c r="S38" i="2"/>
  <c r="R38" i="2"/>
  <c r="S36" i="2"/>
  <c r="S35" i="2" s="1"/>
  <c r="S34" i="2" s="1"/>
  <c r="R36" i="2"/>
  <c r="R35" i="2" s="1"/>
  <c r="R34" i="2" s="1"/>
  <c r="S32" i="2"/>
  <c r="R32" i="2"/>
  <c r="S31" i="2"/>
  <c r="R31" i="2"/>
  <c r="S29" i="2"/>
  <c r="R29" i="2"/>
  <c r="S28" i="2"/>
  <c r="S27" i="2" s="1"/>
  <c r="R28" i="2"/>
  <c r="S25" i="2"/>
  <c r="R25" i="2"/>
  <c r="S23" i="2"/>
  <c r="R23" i="2"/>
  <c r="S22" i="2"/>
  <c r="R22" i="2"/>
  <c r="S15" i="2"/>
  <c r="R15" i="2"/>
  <c r="S14" i="2"/>
  <c r="R14" i="2"/>
  <c r="S12" i="2"/>
  <c r="R12" i="2"/>
  <c r="D26" i="1"/>
  <c r="E59" i="1" l="1"/>
  <c r="E58" i="1"/>
  <c r="E54" i="1" s="1"/>
  <c r="F46" i="1"/>
  <c r="E46" i="1"/>
  <c r="R53" i="2"/>
  <c r="R52" i="2" s="1"/>
  <c r="R51" i="2" s="1"/>
  <c r="R47" i="2" s="1"/>
  <c r="R18" i="2"/>
  <c r="R27" i="2"/>
  <c r="R20" i="2"/>
  <c r="R60" i="2"/>
  <c r="R59" i="2" l="1"/>
  <c r="R58" i="2"/>
  <c r="R54" i="2" s="1"/>
  <c r="R17" i="2"/>
  <c r="R11" i="2" s="1"/>
  <c r="R46" i="2"/>
  <c r="S60" i="2" l="1"/>
  <c r="S59" i="2" s="1"/>
  <c r="S58" i="2" s="1"/>
  <c r="S54" i="2" s="1"/>
  <c r="S20" i="2"/>
  <c r="S18" i="2" l="1"/>
  <c r="S17" i="2" s="1"/>
  <c r="S11" i="2" s="1"/>
  <c r="S53" i="2"/>
  <c r="S52" i="2" s="1"/>
  <c r="S51" i="2" s="1"/>
  <c r="S47" i="2" s="1"/>
  <c r="S46" i="2" s="1"/>
  <c r="D60" i="1" l="1"/>
  <c r="D59" i="1" s="1"/>
  <c r="D58" i="1" s="1"/>
  <c r="D54" i="1" s="1"/>
  <c r="D61" i="1"/>
  <c r="D56" i="1"/>
  <c r="D55" i="1"/>
  <c r="D49" i="1"/>
  <c r="D48" i="1" s="1"/>
  <c r="D41" i="1"/>
  <c r="D40" i="1"/>
  <c r="D38" i="1"/>
  <c r="D36" i="1"/>
  <c r="D35" i="1"/>
  <c r="D34" i="1"/>
  <c r="D32" i="1"/>
  <c r="D31" i="1"/>
  <c r="D29" i="1"/>
  <c r="D28" i="1" s="1"/>
  <c r="D27" i="1" s="1"/>
  <c r="D25" i="1"/>
  <c r="D23" i="1"/>
  <c r="D22" i="1"/>
  <c r="D19" i="1" s="1"/>
  <c r="D53" i="1" s="1"/>
  <c r="D52" i="1" s="1"/>
  <c r="D51" i="1" s="1"/>
  <c r="D20" i="1"/>
  <c r="D15" i="1"/>
  <c r="D14" i="1"/>
  <c r="D12" i="1" s="1"/>
  <c r="C15" i="4"/>
  <c r="B15" i="4"/>
  <c r="B13" i="4" s="1"/>
  <c r="C13" i="4"/>
  <c r="B14" i="3"/>
  <c r="B12" i="3"/>
  <c r="G62" i="2"/>
  <c r="I62" i="2" s="1"/>
  <c r="K62" i="2" s="1"/>
  <c r="M62" i="2" s="1"/>
  <c r="O62" i="2" s="1"/>
  <c r="E62" i="2"/>
  <c r="Q61" i="2"/>
  <c r="P61" i="2"/>
  <c r="N61" i="2"/>
  <c r="L61" i="2"/>
  <c r="J61" i="2"/>
  <c r="H61" i="2"/>
  <c r="H58" i="2" s="1"/>
  <c r="H54" i="2" s="1"/>
  <c r="H46" i="2" s="1"/>
  <c r="F61" i="2"/>
  <c r="D61" i="2"/>
  <c r="C61" i="2"/>
  <c r="E61" i="2" s="1"/>
  <c r="G61" i="2" s="1"/>
  <c r="I61" i="2" s="1"/>
  <c r="K61" i="2" s="1"/>
  <c r="M61" i="2" s="1"/>
  <c r="O61" i="2" s="1"/>
  <c r="E60" i="2"/>
  <c r="G60" i="2" s="1"/>
  <c r="I60" i="2" s="1"/>
  <c r="K60" i="2" s="1"/>
  <c r="M60" i="2" s="1"/>
  <c r="O60" i="2" s="1"/>
  <c r="N59" i="2"/>
  <c r="L59" i="2"/>
  <c r="J59" i="2"/>
  <c r="H59" i="2"/>
  <c r="F59" i="2"/>
  <c r="F58" i="2" s="1"/>
  <c r="F54" i="2" s="1"/>
  <c r="E59" i="2"/>
  <c r="D59" i="2"/>
  <c r="C59" i="2"/>
  <c r="N58" i="2"/>
  <c r="L58" i="2"/>
  <c r="J58" i="2"/>
  <c r="J54" i="2" s="1"/>
  <c r="D58" i="2"/>
  <c r="C58" i="2"/>
  <c r="E58" i="2" s="1"/>
  <c r="E57" i="2"/>
  <c r="G57" i="2" s="1"/>
  <c r="I57" i="2" s="1"/>
  <c r="K57" i="2" s="1"/>
  <c r="M57" i="2" s="1"/>
  <c r="O57" i="2" s="1"/>
  <c r="Q56" i="2"/>
  <c r="Q55" i="2" s="1"/>
  <c r="P56" i="2"/>
  <c r="N56" i="2"/>
  <c r="L56" i="2"/>
  <c r="J56" i="2"/>
  <c r="H56" i="2"/>
  <c r="F56" i="2"/>
  <c r="F55" i="2" s="1"/>
  <c r="E56" i="2"/>
  <c r="D56" i="2"/>
  <c r="C56" i="2"/>
  <c r="P55" i="2"/>
  <c r="N55" i="2"/>
  <c r="L55" i="2"/>
  <c r="J55" i="2"/>
  <c r="H55" i="2"/>
  <c r="D55" i="2"/>
  <c r="C55" i="2"/>
  <c r="E55" i="2" s="1"/>
  <c r="G55" i="2" s="1"/>
  <c r="I55" i="2" s="1"/>
  <c r="K55" i="2" s="1"/>
  <c r="M55" i="2" s="1"/>
  <c r="O55" i="2" s="1"/>
  <c r="N54" i="2"/>
  <c r="L54" i="2"/>
  <c r="D54" i="2"/>
  <c r="C54" i="2"/>
  <c r="E54" i="2" s="1"/>
  <c r="E53" i="2"/>
  <c r="G53" i="2" s="1"/>
  <c r="I53" i="2" s="1"/>
  <c r="K53" i="2" s="1"/>
  <c r="M53" i="2" s="1"/>
  <c r="O53" i="2" s="1"/>
  <c r="N52" i="2"/>
  <c r="L52" i="2"/>
  <c r="L51" i="2" s="1"/>
  <c r="J52" i="2"/>
  <c r="J51" i="2" s="1"/>
  <c r="H52" i="2"/>
  <c r="F52" i="2"/>
  <c r="D52" i="2"/>
  <c r="E52" i="2" s="1"/>
  <c r="G52" i="2" s="1"/>
  <c r="I52" i="2" s="1"/>
  <c r="K52" i="2" s="1"/>
  <c r="M52" i="2" s="1"/>
  <c r="O52" i="2" s="1"/>
  <c r="C52" i="2"/>
  <c r="N51" i="2"/>
  <c r="N47" i="2" s="1"/>
  <c r="N46" i="2" s="1"/>
  <c r="H51" i="2"/>
  <c r="F51" i="2"/>
  <c r="D51" i="2"/>
  <c r="C51" i="2"/>
  <c r="C47" i="2" s="1"/>
  <c r="E50" i="2"/>
  <c r="G50" i="2" s="1"/>
  <c r="I50" i="2" s="1"/>
  <c r="K50" i="2" s="1"/>
  <c r="M50" i="2" s="1"/>
  <c r="O50" i="2" s="1"/>
  <c r="Q49" i="2"/>
  <c r="P49" i="2"/>
  <c r="N49" i="2"/>
  <c r="L49" i="2"/>
  <c r="L48" i="2" s="1"/>
  <c r="J49" i="2"/>
  <c r="J48" i="2" s="1"/>
  <c r="H49" i="2"/>
  <c r="F49" i="2"/>
  <c r="D49" i="2"/>
  <c r="E49" i="2" s="1"/>
  <c r="G49" i="2" s="1"/>
  <c r="I49" i="2" s="1"/>
  <c r="K49" i="2" s="1"/>
  <c r="M49" i="2" s="1"/>
  <c r="O49" i="2" s="1"/>
  <c r="C49" i="2"/>
  <c r="Q48" i="2"/>
  <c r="P48" i="2"/>
  <c r="N48" i="2"/>
  <c r="H48" i="2"/>
  <c r="F48" i="2"/>
  <c r="D48" i="2"/>
  <c r="C48" i="2"/>
  <c r="E48" i="2" s="1"/>
  <c r="G48" i="2" s="1"/>
  <c r="I48" i="2" s="1"/>
  <c r="H47" i="2"/>
  <c r="F47" i="2"/>
  <c r="F46" i="2" s="1"/>
  <c r="D47" i="2"/>
  <c r="D46" i="2" s="1"/>
  <c r="E45" i="2"/>
  <c r="G45" i="2" s="1"/>
  <c r="I45" i="2" s="1"/>
  <c r="K45" i="2" s="1"/>
  <c r="M45" i="2" s="1"/>
  <c r="O45" i="2" s="1"/>
  <c r="E44" i="2"/>
  <c r="G44" i="2" s="1"/>
  <c r="I44" i="2" s="1"/>
  <c r="K44" i="2" s="1"/>
  <c r="M44" i="2" s="1"/>
  <c r="O44" i="2" s="1"/>
  <c r="E43" i="2"/>
  <c r="G43" i="2" s="1"/>
  <c r="I43" i="2" s="1"/>
  <c r="K43" i="2" s="1"/>
  <c r="M43" i="2" s="1"/>
  <c r="O43" i="2" s="1"/>
  <c r="E42" i="2"/>
  <c r="G42" i="2" s="1"/>
  <c r="I42" i="2" s="1"/>
  <c r="K42" i="2" s="1"/>
  <c r="M42" i="2" s="1"/>
  <c r="O42" i="2" s="1"/>
  <c r="Q41" i="2"/>
  <c r="Q40" i="2" s="1"/>
  <c r="P41" i="2"/>
  <c r="P40" i="2" s="1"/>
  <c r="G41" i="2"/>
  <c r="I41" i="2" s="1"/>
  <c r="K41" i="2" s="1"/>
  <c r="M41" i="2" s="1"/>
  <c r="O41" i="2" s="1"/>
  <c r="E41" i="2"/>
  <c r="C41" i="2"/>
  <c r="C40" i="2"/>
  <c r="E40" i="2" s="1"/>
  <c r="G40" i="2" s="1"/>
  <c r="I40" i="2" s="1"/>
  <c r="K40" i="2" s="1"/>
  <c r="M40" i="2" s="1"/>
  <c r="O40" i="2" s="1"/>
  <c r="E39" i="2"/>
  <c r="G39" i="2" s="1"/>
  <c r="I39" i="2" s="1"/>
  <c r="K39" i="2" s="1"/>
  <c r="M39" i="2" s="1"/>
  <c r="O39" i="2" s="1"/>
  <c r="Q38" i="2"/>
  <c r="P38" i="2"/>
  <c r="G38" i="2"/>
  <c r="I38" i="2" s="1"/>
  <c r="K38" i="2" s="1"/>
  <c r="M38" i="2" s="1"/>
  <c r="O38" i="2" s="1"/>
  <c r="E38" i="2"/>
  <c r="C38" i="2"/>
  <c r="G37" i="2"/>
  <c r="I37" i="2" s="1"/>
  <c r="K37" i="2" s="1"/>
  <c r="M37" i="2" s="1"/>
  <c r="O37" i="2" s="1"/>
  <c r="E37" i="2"/>
  <c r="Q36" i="2"/>
  <c r="Q35" i="2" s="1"/>
  <c r="Q34" i="2" s="1"/>
  <c r="P36" i="2"/>
  <c r="P35" i="2" s="1"/>
  <c r="C36" i="2"/>
  <c r="C35" i="2" s="1"/>
  <c r="E33" i="2"/>
  <c r="G33" i="2" s="1"/>
  <c r="I33" i="2" s="1"/>
  <c r="K33" i="2" s="1"/>
  <c r="M33" i="2" s="1"/>
  <c r="O33" i="2" s="1"/>
  <c r="Q32" i="2"/>
  <c r="Q31" i="2" s="1"/>
  <c r="P32" i="2"/>
  <c r="P31" i="2" s="1"/>
  <c r="G32" i="2"/>
  <c r="I32" i="2" s="1"/>
  <c r="K32" i="2" s="1"/>
  <c r="M32" i="2" s="1"/>
  <c r="O32" i="2" s="1"/>
  <c r="E32" i="2"/>
  <c r="C32" i="2"/>
  <c r="C31" i="2"/>
  <c r="E31" i="2" s="1"/>
  <c r="G31" i="2" s="1"/>
  <c r="I31" i="2" s="1"/>
  <c r="K31" i="2" s="1"/>
  <c r="M31" i="2" s="1"/>
  <c r="O31" i="2" s="1"/>
  <c r="E30" i="2"/>
  <c r="G30" i="2" s="1"/>
  <c r="I30" i="2" s="1"/>
  <c r="K30" i="2" s="1"/>
  <c r="M30" i="2" s="1"/>
  <c r="O30" i="2" s="1"/>
  <c r="Q29" i="2"/>
  <c r="Q28" i="2" s="1"/>
  <c r="P29" i="2"/>
  <c r="P28" i="2" s="1"/>
  <c r="G29" i="2"/>
  <c r="I29" i="2" s="1"/>
  <c r="K29" i="2" s="1"/>
  <c r="M29" i="2" s="1"/>
  <c r="O29" i="2" s="1"/>
  <c r="E29" i="2"/>
  <c r="C29" i="2"/>
  <c r="C28" i="2"/>
  <c r="I26" i="2"/>
  <c r="K26" i="2" s="1"/>
  <c r="M26" i="2" s="1"/>
  <c r="O26" i="2" s="1"/>
  <c r="G26" i="2"/>
  <c r="E26" i="2"/>
  <c r="Q25" i="2"/>
  <c r="P25" i="2"/>
  <c r="N25" i="2"/>
  <c r="L25" i="2"/>
  <c r="J25" i="2"/>
  <c r="H25" i="2"/>
  <c r="H22" i="2" s="1"/>
  <c r="F25" i="2"/>
  <c r="D25" i="2"/>
  <c r="C25" i="2"/>
  <c r="E25" i="2" s="1"/>
  <c r="G25" i="2" s="1"/>
  <c r="I25" i="2" s="1"/>
  <c r="K25" i="2" s="1"/>
  <c r="M25" i="2" s="1"/>
  <c r="O25" i="2" s="1"/>
  <c r="E24" i="2"/>
  <c r="G24" i="2" s="1"/>
  <c r="I24" i="2" s="1"/>
  <c r="K24" i="2" s="1"/>
  <c r="M24" i="2" s="1"/>
  <c r="O24" i="2" s="1"/>
  <c r="Q23" i="2"/>
  <c r="Q22" i="2" s="1"/>
  <c r="P23" i="2"/>
  <c r="N23" i="2"/>
  <c r="L23" i="2"/>
  <c r="J23" i="2"/>
  <c r="H23" i="2"/>
  <c r="F23" i="2"/>
  <c r="F22" i="2" s="1"/>
  <c r="E23" i="2"/>
  <c r="G23" i="2" s="1"/>
  <c r="I23" i="2" s="1"/>
  <c r="K23" i="2" s="1"/>
  <c r="M23" i="2" s="1"/>
  <c r="O23" i="2" s="1"/>
  <c r="D23" i="2"/>
  <c r="D22" i="2" s="1"/>
  <c r="C23" i="2"/>
  <c r="N22" i="2"/>
  <c r="L22" i="2"/>
  <c r="J22" i="2"/>
  <c r="C22" i="2"/>
  <c r="G21" i="2"/>
  <c r="I21" i="2" s="1"/>
  <c r="K21" i="2" s="1"/>
  <c r="M21" i="2" s="1"/>
  <c r="O21" i="2" s="1"/>
  <c r="E21" i="2"/>
  <c r="N20" i="2"/>
  <c r="L20" i="2"/>
  <c r="L17" i="2" s="1"/>
  <c r="J20" i="2"/>
  <c r="H20" i="2"/>
  <c r="H17" i="2" s="1"/>
  <c r="G20" i="2"/>
  <c r="I20" i="2" s="1"/>
  <c r="K20" i="2" s="1"/>
  <c r="M20" i="2" s="1"/>
  <c r="O20" i="2" s="1"/>
  <c r="F20" i="2"/>
  <c r="E20" i="2"/>
  <c r="D20" i="2"/>
  <c r="C20" i="2"/>
  <c r="E19" i="2"/>
  <c r="G19" i="2" s="1"/>
  <c r="I19" i="2" s="1"/>
  <c r="K19" i="2" s="1"/>
  <c r="M19" i="2" s="1"/>
  <c r="O19" i="2" s="1"/>
  <c r="N18" i="2"/>
  <c r="L18" i="2"/>
  <c r="J18" i="2"/>
  <c r="H18" i="2"/>
  <c r="F18" i="2"/>
  <c r="F17" i="2" s="1"/>
  <c r="E18" i="2"/>
  <c r="D18" i="2"/>
  <c r="C18" i="2"/>
  <c r="N17" i="2"/>
  <c r="J17" i="2"/>
  <c r="D17" i="2"/>
  <c r="C17" i="2"/>
  <c r="E17" i="2" s="1"/>
  <c r="E16" i="2"/>
  <c r="G16" i="2" s="1"/>
  <c r="I16" i="2" s="1"/>
  <c r="K16" i="2" s="1"/>
  <c r="M16" i="2" s="1"/>
  <c r="O16" i="2" s="1"/>
  <c r="Q15" i="2"/>
  <c r="P15" i="2"/>
  <c r="C15" i="2"/>
  <c r="E15" i="2" s="1"/>
  <c r="G15" i="2" s="1"/>
  <c r="I15" i="2" s="1"/>
  <c r="K15" i="2" s="1"/>
  <c r="M15" i="2" s="1"/>
  <c r="O15" i="2" s="1"/>
  <c r="Q14" i="2"/>
  <c r="Q12" i="2" s="1"/>
  <c r="P14" i="2"/>
  <c r="P12" i="2" s="1"/>
  <c r="N14" i="2"/>
  <c r="N12" i="2" s="1"/>
  <c r="N11" i="2" s="1"/>
  <c r="L14" i="2"/>
  <c r="J14" i="2"/>
  <c r="J12" i="2" s="1"/>
  <c r="J11" i="2" s="1"/>
  <c r="H14" i="2"/>
  <c r="H12" i="2" s="1"/>
  <c r="F14" i="2"/>
  <c r="D14" i="2"/>
  <c r="D12" i="2" s="1"/>
  <c r="C14" i="2"/>
  <c r="C12" i="2" s="1"/>
  <c r="E13" i="2"/>
  <c r="G13" i="2" s="1"/>
  <c r="I13" i="2" s="1"/>
  <c r="K13" i="2" s="1"/>
  <c r="M13" i="2" s="1"/>
  <c r="O13" i="2" s="1"/>
  <c r="L12" i="2"/>
  <c r="F12" i="2"/>
  <c r="F11" i="2" s="1"/>
  <c r="C61" i="1"/>
  <c r="C60" i="1"/>
  <c r="C59" i="1" s="1"/>
  <c r="C58" i="1" s="1"/>
  <c r="C56" i="1"/>
  <c r="C55" i="1" s="1"/>
  <c r="C54" i="1" s="1"/>
  <c r="C49" i="1"/>
  <c r="C48" i="1" s="1"/>
  <c r="C41" i="1"/>
  <c r="C40" i="1"/>
  <c r="C38" i="1"/>
  <c r="C36" i="1"/>
  <c r="C35" i="1" s="1"/>
  <c r="C34" i="1" s="1"/>
  <c r="C32" i="1"/>
  <c r="C31" i="1"/>
  <c r="C29" i="1"/>
  <c r="C28" i="1" s="1"/>
  <c r="C25" i="1"/>
  <c r="C23" i="1"/>
  <c r="C22" i="1"/>
  <c r="C20" i="1"/>
  <c r="B17" i="3" s="1"/>
  <c r="C19" i="1"/>
  <c r="B16" i="3" s="1"/>
  <c r="B15" i="3" s="1"/>
  <c r="C15" i="1"/>
  <c r="C14" i="1"/>
  <c r="C12" i="1"/>
  <c r="P22" i="2" l="1"/>
  <c r="D18" i="1"/>
  <c r="D17" i="1" s="1"/>
  <c r="D47" i="1"/>
  <c r="D46" i="1" s="1"/>
  <c r="D11" i="1" s="1"/>
  <c r="D63" i="1" s="1"/>
  <c r="C34" i="2"/>
  <c r="E34" i="2" s="1"/>
  <c r="G34" i="2" s="1"/>
  <c r="I34" i="2" s="1"/>
  <c r="K34" i="2" s="1"/>
  <c r="M34" i="2" s="1"/>
  <c r="O34" i="2" s="1"/>
  <c r="E35" i="2"/>
  <c r="G35" i="2" s="1"/>
  <c r="I35" i="2" s="1"/>
  <c r="K35" i="2" s="1"/>
  <c r="M35" i="2" s="1"/>
  <c r="O35" i="2" s="1"/>
  <c r="K48" i="2"/>
  <c r="M48" i="2" s="1"/>
  <c r="O48" i="2" s="1"/>
  <c r="P34" i="2"/>
  <c r="P27" i="2"/>
  <c r="J47" i="2"/>
  <c r="J46" i="2" s="1"/>
  <c r="Q27" i="2"/>
  <c r="L47" i="2"/>
  <c r="L46" i="2" s="1"/>
  <c r="C27" i="1"/>
  <c r="L11" i="2"/>
  <c r="G58" i="2"/>
  <c r="I58" i="2" s="1"/>
  <c r="K58" i="2" s="1"/>
  <c r="M58" i="2" s="1"/>
  <c r="O58" i="2" s="1"/>
  <c r="C46" i="2"/>
  <c r="E46" i="2" s="1"/>
  <c r="G46" i="2" s="1"/>
  <c r="I46" i="2" s="1"/>
  <c r="E47" i="2"/>
  <c r="G47" i="2" s="1"/>
  <c r="I47" i="2" s="1"/>
  <c r="B18" i="3"/>
  <c r="C11" i="2"/>
  <c r="E12" i="2"/>
  <c r="G12" i="2" s="1"/>
  <c r="I12" i="2" s="1"/>
  <c r="K12" i="2" s="1"/>
  <c r="M12" i="2" s="1"/>
  <c r="O12" i="2" s="1"/>
  <c r="G54" i="2"/>
  <c r="I54" i="2" s="1"/>
  <c r="K54" i="2" s="1"/>
  <c r="M54" i="2" s="1"/>
  <c r="O54" i="2" s="1"/>
  <c r="D11" i="2"/>
  <c r="G17" i="2"/>
  <c r="I17" i="2" s="1"/>
  <c r="K17" i="2" s="1"/>
  <c r="M17" i="2" s="1"/>
  <c r="O17" i="2" s="1"/>
  <c r="E22" i="2"/>
  <c r="G22" i="2" s="1"/>
  <c r="I22" i="2" s="1"/>
  <c r="K22" i="2" s="1"/>
  <c r="M22" i="2" s="1"/>
  <c r="O22" i="2" s="1"/>
  <c r="H11" i="2"/>
  <c r="E14" i="2"/>
  <c r="G14" i="2" s="1"/>
  <c r="I14" i="2" s="1"/>
  <c r="K14" i="2" s="1"/>
  <c r="M14" i="2" s="1"/>
  <c r="O14" i="2" s="1"/>
  <c r="E28" i="2"/>
  <c r="G28" i="2" s="1"/>
  <c r="I28" i="2" s="1"/>
  <c r="K28" i="2" s="1"/>
  <c r="M28" i="2" s="1"/>
  <c r="O28" i="2" s="1"/>
  <c r="C53" i="1"/>
  <c r="C52" i="1" s="1"/>
  <c r="C51" i="1" s="1"/>
  <c r="C47" i="1" s="1"/>
  <c r="C46" i="1" s="1"/>
  <c r="E51" i="2"/>
  <c r="G51" i="2" s="1"/>
  <c r="I51" i="2" s="1"/>
  <c r="K51" i="2" s="1"/>
  <c r="M51" i="2" s="1"/>
  <c r="O51" i="2" s="1"/>
  <c r="G18" i="2"/>
  <c r="I18" i="2" s="1"/>
  <c r="K18" i="2" s="1"/>
  <c r="M18" i="2" s="1"/>
  <c r="O18" i="2" s="1"/>
  <c r="C18" i="1"/>
  <c r="C17" i="1" s="1"/>
  <c r="C11" i="1" s="1"/>
  <c r="G56" i="2"/>
  <c r="I56" i="2" s="1"/>
  <c r="K56" i="2" s="1"/>
  <c r="M56" i="2" s="1"/>
  <c r="O56" i="2" s="1"/>
  <c r="E36" i="2"/>
  <c r="G36" i="2" s="1"/>
  <c r="I36" i="2" s="1"/>
  <c r="K36" i="2" s="1"/>
  <c r="M36" i="2" s="1"/>
  <c r="O36" i="2" s="1"/>
  <c r="G59" i="2"/>
  <c r="I59" i="2" s="1"/>
  <c r="K59" i="2" s="1"/>
  <c r="M59" i="2" s="1"/>
  <c r="O59" i="2" s="1"/>
  <c r="P21" i="2" l="1"/>
  <c r="C63" i="1"/>
  <c r="K46" i="2"/>
  <c r="M46" i="2" s="1"/>
  <c r="O46" i="2" s="1"/>
  <c r="K47" i="2"/>
  <c r="M47" i="2" s="1"/>
  <c r="O47" i="2" s="1"/>
  <c r="E11" i="2"/>
  <c r="G11" i="2" s="1"/>
  <c r="I11" i="2" s="1"/>
  <c r="K11" i="2" s="1"/>
  <c r="M11" i="2" s="1"/>
  <c r="O11" i="2" s="1"/>
  <c r="C27" i="2"/>
  <c r="E27" i="2" s="1"/>
  <c r="G27" i="2" s="1"/>
  <c r="I27" i="2" s="1"/>
  <c r="K27" i="2" s="1"/>
  <c r="M27" i="2" s="1"/>
  <c r="O27" i="2" s="1"/>
  <c r="P20" i="2" l="1"/>
  <c r="B18" i="4" s="1"/>
  <c r="P19" i="2"/>
  <c r="P59" i="2" l="1"/>
  <c r="P58" i="2"/>
  <c r="P54" i="2" s="1"/>
  <c r="P18" i="2"/>
  <c r="P52" i="2"/>
  <c r="P51" i="2" s="1"/>
  <c r="P47" i="2" s="1"/>
  <c r="P46" i="2" l="1"/>
  <c r="P17" i="2"/>
  <c r="P11" i="2" s="1"/>
  <c r="Q21" i="2" s="1"/>
  <c r="B17" i="4"/>
  <c r="B16" i="4" s="1"/>
  <c r="B19" i="4" s="1"/>
  <c r="Q20" i="2" l="1"/>
  <c r="C18" i="4"/>
  <c r="Q59" i="2"/>
  <c r="Q58" i="2" s="1"/>
  <c r="Q54" i="2" s="1"/>
  <c r="Q19" i="2"/>
  <c r="Q52" i="2" l="1"/>
  <c r="Q51" i="2" s="1"/>
  <c r="Q47" i="2" s="1"/>
  <c r="Q46" i="2" s="1"/>
  <c r="Q18" i="2"/>
  <c r="Q17" i="2" l="1"/>
  <c r="Q11" i="2" s="1"/>
  <c r="C17" i="4"/>
  <c r="C16" i="4" s="1"/>
  <c r="C19" i="4" s="1"/>
</calcChain>
</file>

<file path=xl/sharedStrings.xml><?xml version="1.0" encoding="utf-8"?>
<sst xmlns="http://schemas.openxmlformats.org/spreadsheetml/2006/main" count="309" uniqueCount="151">
  <si>
    <t>Приложение 5</t>
  </si>
  <si>
    <t xml:space="preserve">к решению Думы </t>
  </si>
  <si>
    <t>города Мегиона</t>
  </si>
  <si>
    <t>от 30.01.2026 №62</t>
  </si>
  <si>
    <t xml:space="preserve"> Наименование показателя</t>
  </si>
  <si>
    <t>Код источника финансирования по КИВФ, КИВнФ</t>
  </si>
  <si>
    <t>Сумма на 2026 год  (тыс.рублей)</t>
  </si>
  <si>
    <t>3</t>
  </si>
  <si>
    <t>ИСТОЧНИКИ ВНУТРЕННЕГО ФИНАНСИРОВАНИЯ ДЕФИЦИТОВ  БЮДЖЕТОВ</t>
  </si>
  <si>
    <t>000 01 00 00 00 00 0000 000</t>
  </si>
  <si>
    <t>Государственные (муниципальные) ценные бумаги,  номинальная стоимость которых указана в валюте  Российской Федерации</t>
  </si>
  <si>
    <t>000 01 01 00 00 00 0000 000</t>
  </si>
  <si>
    <t>Размещение государственных (муниципальных)  ценных бумаг, номинальная стоимость которых  указана в валюте Российской Федерации</t>
  </si>
  <si>
    <t>000 01 01 00 00 00 0000 700</t>
  </si>
  <si>
    <t>0,0</t>
  </si>
  <si>
    <t>Размещение муниципальны  ценных бумаг городских округов, номинальная стоимость которых  указана в валюте Российской Федерации</t>
  </si>
  <si>
    <t>000 01 01 00 00 04 0000 710</t>
  </si>
  <si>
    <t>Погашение государственных (муниципальных)  ценных бумаг, номинальная стоимость которых  указана в валюте Российской Федерации</t>
  </si>
  <si>
    <t>000 01 01 00 00 00 0000 800</t>
  </si>
  <si>
    <t>Погашение муниципальны  ценных бумаг городских округов, номинальная стоимость которых  указана в валюте Российской Федерации</t>
  </si>
  <si>
    <t>000 01 01 00 00 04 0000 810</t>
  </si>
  <si>
    <t>Кредиты кредитных организаций в валюте  Российской Федерации</t>
  </si>
  <si>
    <t>000 01 02 00 00 00 0000 000</t>
  </si>
  <si>
    <t>Получение кредитов от кредитных организаций в валюте Российской Федерации</t>
  </si>
  <si>
    <t>000 01 02 00 00 00 0000 700</t>
  </si>
  <si>
    <t>Получение кредитов от кредитных организаций  бюджетами городских округов в  валюте Российской Федерации</t>
  </si>
  <si>
    <t>000 01 02 00 00 04 0000 710</t>
  </si>
  <si>
    <t>Погашение кредитов от кредитных организаций в валюте Российской Федерации</t>
  </si>
  <si>
    <t>000 01 02 00 00 00 0000 800</t>
  </si>
  <si>
    <t>Погашение кредитов от кредитных организаций  бюджетами городских округов в  валюте Российской Федерации</t>
  </si>
  <si>
    <t>000 01 02 00 00 04 0000 810</t>
  </si>
  <si>
    <t>Бюджетные кредиты от других бюджетов бюджетной  системы Российской Федерации</t>
  </si>
  <si>
    <t>000 01 03 00 00 00 0000 000</t>
  </si>
  <si>
    <t>Получение бюджетных кредитов от других  бюджетов бюджетной системы Российской  Федерации в валюте Российской Федерации</t>
  </si>
  <si>
    <t>000 01 03 01 00 00 0000 700</t>
  </si>
  <si>
    <t>Получение кредитов от других бюджетов бюджетной системы РФ бюджетами городских округов в валюте РФ</t>
  </si>
  <si>
    <t>000 01 03 01 00 04 0000 710</t>
  </si>
  <si>
    <t>Погашение бюджетных кредитов, полученных от других бюджетов бюджетной системы Российской  Федерации в валюте Российской Федерации</t>
  </si>
  <si>
    <t>000 01 03 01 00 00 0000 800</t>
  </si>
  <si>
    <t>Погашение бюджетами городских округов кредитов от других бюджетов бюджетной системы Российской  Федерации в валюте Российской Федерации</t>
  </si>
  <si>
    <t>000 01 03 01 00 04 0000 810</t>
  </si>
  <si>
    <t>Иные источники внутреннего финансирования  дефицитов бюджетов</t>
  </si>
  <si>
    <t>000 01 06 00 00 00 0000 000</t>
  </si>
  <si>
    <t>Акции и иные формы участия в капитале,  находящиеся в государственной и муниципальной  собственности</t>
  </si>
  <si>
    <t>000 01 06 01 00 00 0000 000</t>
  </si>
  <si>
    <t>Средства от продажи акций и иных форм участия  в капитале, находящихся в государственной и  муниципальной собственности</t>
  </si>
  <si>
    <t>000 01 06 01 00 00 0000 630</t>
  </si>
  <si>
    <t>Средства от продажи акций и иных форм участия  в капитале, находящихся в собственности  бюджетов городских округов Российской Федерации</t>
  </si>
  <si>
    <t>000 01 06 01 00 04 0000 630</t>
  </si>
  <si>
    <t>Исполнение государственных и муниципальных  гарантий в валюте Российской Федерации</t>
  </si>
  <si>
    <t>000 01 06 04 00 00 0000 000</t>
  </si>
  <si>
    <t>Исполнение государственных и муниципальных  гарантий в валюте Российской Федерации в  случае, если исполнение гарантом  государственных и муниципальных гарантий ведет  к возникновению права регрессного требования  гаранта к принципалу либо обусловлено уступкой  гаранту прав требования бенефициара к  принципалу</t>
  </si>
  <si>
    <t>000 01 06 04 00 00 0000 800</t>
  </si>
  <si>
    <t>Исполнение государственных гарантий субъектов  Российской Федерации в валюте Российской  Федерации в случае, если исполнение гарантом  государственных и муниципальных гарантий ведет  к возникновению права регрессного требования  гаранта к принципалу либо обусловлено уступкой  гаранту прав требования бенефициара к  принципалу</t>
  </si>
  <si>
    <t>000 01 06 04 00 02 0000 810</t>
  </si>
  <si>
    <t>Бюджетные кредиты, предоставленные внутри  страны в валюте Российской Федерации</t>
  </si>
  <si>
    <t>000 01 06 05 00 00 0000 000</t>
  </si>
  <si>
    <t>Возврат бюджетных кредитов, предоставленных  внутри страны в валюте Российской Федерации</t>
  </si>
  <si>
    <t>000 01 06 05 00 00 0000 600</t>
  </si>
  <si>
    <t>Возврат бюджетных кредитов, предоставленных юридическим лицам в валюте Российской Федерации</t>
  </si>
  <si>
    <t>000 01 06 05 01 00 0000 640</t>
  </si>
  <si>
    <t>Возврат бюджетных кредитов, предоставленных  юридическим лицам из бюджетов городских округов в валюте Российской  Федерации</t>
  </si>
  <si>
    <t>000 01 06 05 01 04 0000 640</t>
  </si>
  <si>
    <t>Возврат бюджетных кредитов, предоставленных другим бюджетам бюджетной системы Российской Федерации в валюте Российской Федерации</t>
  </si>
  <si>
    <t>000 01 06 05 02 00 0000 640</t>
  </si>
  <si>
    <t>Возврат бюджетных кредитов, предоставленных  другим бюджетам бюджетной системы Российской  Федерации из бюджетов субъектов Российской  Федерации в валюте  Российской Федерации</t>
  </si>
  <si>
    <t>000 01 06 05 02 02 0000 640</t>
  </si>
  <si>
    <t>Предоставление бюджетных кредитов внутри  страны в валюте Российской Федерации</t>
  </si>
  <si>
    <t>000 01 06 05 00 00 0000 500</t>
  </si>
  <si>
    <t>Предоставление бюджетных кредитов  юридическим лицам из бюджетнов городских округов  в валюте Российской Федерации</t>
  </si>
  <si>
    <t>000 01 06 05 01 04 0000 540</t>
  </si>
  <si>
    <t>Предоставление бюджетных кредитов другим  бюджетам бюджетной системы Российской  Федерации из бюджетов субъектов Российской  Федерации в валюте Российской Федерации</t>
  </si>
  <si>
    <t>000 01 06 05 02 02 0000 540</t>
  </si>
  <si>
    <t>Прочие источники внутреннего финансирования  дефицитов бюджетов</t>
  </si>
  <si>
    <t>000 01 06 06 00 00 0000 000</t>
  </si>
  <si>
    <t>Увеличение прочих источников финансирования  дефицитов бюджетов за счет иных финансовых  активов</t>
  </si>
  <si>
    <t>000 01 06 06 00 00 0000 500</t>
  </si>
  <si>
    <t xml:space="preserve">Увеличение иных финансовых активов в собственности городских округов Российской Федерации </t>
  </si>
  <si>
    <t>000 01 06 06 01 04 0000 550</t>
  </si>
  <si>
    <t>Изменение остатков средств на счетах по учету  средств бюджета</t>
  </si>
  <si>
    <t>000 01 05 00 00 00 0000 000</t>
  </si>
  <si>
    <t>Увеличение остатков средств бюджетов</t>
  </si>
  <si>
    <t>000 01 05 00 00 00 0000 500</t>
  </si>
  <si>
    <t>Увеличение остатков финансовых резервов  бюджетов</t>
  </si>
  <si>
    <t>000 01 05 01 00 00 0000 500</t>
  </si>
  <si>
    <t>Увеличение остатков денежных средств  финансовых резервов бюджетов</t>
  </si>
  <si>
    <t>000 01 05 01 01 00 0000 510</t>
  </si>
  <si>
    <t>Увеличение остатков денежных средств  финансового резерва бюджетов городских округов  Российской Федерации</t>
  </si>
  <si>
    <t>000 01 05 01 01 04 0000 510</t>
  </si>
  <si>
    <t>Увеличение прочих остатков средств бюджетов</t>
  </si>
  <si>
    <t>000 01 05 02 00 00 0000 500</t>
  </si>
  <si>
    <t>Увеличение прочих остатков денежных средств  бюджетов</t>
  </si>
  <si>
    <t>000 01 05 02 01 00 0000 510</t>
  </si>
  <si>
    <t>Увеличение прочих остатков денежных средств  бюджетов городских округов</t>
  </si>
  <si>
    <t>000 01 05 02 01 04 0000 510</t>
  </si>
  <si>
    <t>Уменьшение остатков средств бюджетов</t>
  </si>
  <si>
    <t>000 01 05 00 00 00 0000 600</t>
  </si>
  <si>
    <t>Уменьшение остатков финансовых резервов  бюджетов</t>
  </si>
  <si>
    <t>000 01 05 01 00 00 0000 600</t>
  </si>
  <si>
    <t>Уменьшение остатков денежных средств  финансовых резервов</t>
  </si>
  <si>
    <t>000 01 05 01 01 00 0000 610</t>
  </si>
  <si>
    <t>Уменьшение остатков денежных средств  финансовых резервов бюджетов городских округов  Российской Федерации</t>
  </si>
  <si>
    <t>000 01 05 01 01 04 0000 610</t>
  </si>
  <si>
    <t>Уменьшение прочих остатков средств бюджетов</t>
  </si>
  <si>
    <t>000 01 05 02 00 00 0000 600</t>
  </si>
  <si>
    <t>Уменьшение прочих остатков денежных средств  бюджетов</t>
  </si>
  <si>
    <t>000 01 05 02 01 00 0000 610</t>
  </si>
  <si>
    <t>Уменьшение прочих остатков денежных средств  бюджетов городских округов</t>
  </si>
  <si>
    <t>000 01 05 02 01 04 0000 610</t>
  </si>
  <si>
    <t>000 01 05 02 02 00 0000 620</t>
  </si>
  <si>
    <t>Уменьшение прочих остатков средств бюджетов, временно размещенных в ценных бумагах</t>
  </si>
  <si>
    <t>000 01 05 02 02 04 0000 620</t>
  </si>
  <si>
    <t>Источники финансирования дефицита бюджетов - всего</t>
  </si>
  <si>
    <t>000 90 00 00 00 00 0000 000</t>
  </si>
  <si>
    <t>Приложение 6</t>
  </si>
  <si>
    <t>Источники внутреннего финансирования дефицита бюджета городского округа Мегион Ханты-Мансийского автономного округа – Югры на плановый период 2027 и 2028 годов</t>
  </si>
  <si>
    <t>Сумма на 2014 год  (тыс.рублей)</t>
  </si>
  <si>
    <t>Уточнение январь</t>
  </si>
  <si>
    <t xml:space="preserve">Уточнение апрель </t>
  </si>
  <si>
    <t>Уточнение    май</t>
  </si>
  <si>
    <t>Уточнение    июнь</t>
  </si>
  <si>
    <t>Уточнение    сентябрь</t>
  </si>
  <si>
    <t>Уточнение    октябрь</t>
  </si>
  <si>
    <t>Сумма с учетом уточнения (тыс.руб)</t>
  </si>
  <si>
    <t>Сумма на 2027 год  (тыс.рублей)</t>
  </si>
  <si>
    <t>Сумма на 2028 год  (тыс.рублей)</t>
  </si>
  <si>
    <t>5</t>
  </si>
  <si>
    <t>4</t>
  </si>
  <si>
    <t>Приложение 7</t>
  </si>
  <si>
    <t xml:space="preserve"> Программа муниципальных внутренних заимствований </t>
  </si>
  <si>
    <t>городского округа Мегион Ханты-Мансийского автономного округа – Югры на 2026 год</t>
  </si>
  <si>
    <t>Наименование</t>
  </si>
  <si>
    <t>Сумма на 2026 год (тыс.руб)</t>
  </si>
  <si>
    <t>Бюджетные кредиты от других бюджетов бюджетной системы РФ</t>
  </si>
  <si>
    <t>привлечение</t>
  </si>
  <si>
    <t>погашение</t>
  </si>
  <si>
    <t>Кредиты от кредитных организаций</t>
  </si>
  <si>
    <t>Всего:</t>
  </si>
  <si>
    <t xml:space="preserve">Предельные сроки погашения долговых обязательств, возникающих при осуществлении муниципальных внутренних заимствований городского округа Мегион Ханты-Мансийского автономного округа – Югры в 2026 году и плановом периоде 2027 и 2028 годов: </t>
  </si>
  <si>
    <t>по кредитам кредитных организаций до 3-х лет</t>
  </si>
  <si>
    <t>по бюджетным кредитам от других бюджетов бюджетной системы Российской Федерации со сроком погашения до 3-х лет</t>
  </si>
  <si>
    <t>Приложение 8</t>
  </si>
  <si>
    <t>городского округа Мегион Ханты-Мансийского автономного округа – Югры на плановый период 2027 и 2028 годов</t>
  </si>
  <si>
    <t>Сумма на год (тыс.руб)</t>
  </si>
  <si>
    <t>2027 год</t>
  </si>
  <si>
    <t>2028 год</t>
  </si>
  <si>
    <t>II. Бюджетные ассигнования по источникам внутреннего финансирования дефицита бюджета городского округа Мегион Ханты-Мансийского автономного округа – Югры на 2026 год и плановый период 2027 и 2028 год</t>
  </si>
  <si>
    <t>рублей</t>
  </si>
  <si>
    <t xml:space="preserve">Сумма на 2026 год  </t>
  </si>
  <si>
    <t xml:space="preserve">Сумма на 2027 год  </t>
  </si>
  <si>
    <t xml:space="preserve">Сумма на 2028 год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</si>
</sst>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11"/>
      <color theme="1"/>
      <name val="Calibri"/>
      <scheme val="minor"/>
    </font>
    <font>
      <sz val="10"/>
      <name val="Arial"/>
    </font>
    <font>
      <sz val="11"/>
      <color theme="1"/>
      <name val="Times New Roman"/>
    </font>
    <font>
      <sz val="12"/>
      <color theme="1"/>
      <name val="Times New Roman"/>
    </font>
    <font>
      <sz val="10"/>
      <name val="Times New Roman"/>
    </font>
    <font>
      <sz val="10"/>
      <color theme="1"/>
      <name val="Times New Roman"/>
    </font>
    <font>
      <b/>
      <sz val="11"/>
      <name val="Times New Roman"/>
    </font>
    <font>
      <sz val="11"/>
      <name val="Times New Roman"/>
    </font>
    <font>
      <sz val="12"/>
      <name val="Times New Roman"/>
    </font>
    <font>
      <b/>
      <sz val="12"/>
      <color theme="1"/>
      <name val="Times New Roman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5"/>
        <bgColor indexed="5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1" applyFont="1" applyAlignment="1" applyProtection="1">
      <alignment horizontal="left"/>
      <protection hidden="1"/>
    </xf>
    <xf numFmtId="0" fontId="5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/>
    </xf>
    <xf numFmtId="164" fontId="7" fillId="0" borderId="2" xfId="0" applyNumberFormat="1" applyFont="1" applyBorder="1" applyAlignment="1">
      <alignment horizontal="center"/>
    </xf>
    <xf numFmtId="0" fontId="2" fillId="2" borderId="0" xfId="0" applyFont="1" applyFill="1"/>
    <xf numFmtId="0" fontId="6" fillId="2" borderId="2" xfId="0" applyFont="1" applyFill="1" applyBorder="1" applyAlignment="1">
      <alignment horizontal="left" vertical="center" wrapText="1"/>
    </xf>
    <xf numFmtId="49" fontId="6" fillId="2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left" vertical="center" wrapText="1"/>
    </xf>
    <xf numFmtId="49" fontId="7" fillId="2" borderId="2" xfId="0" applyNumberFormat="1" applyFont="1" applyFill="1" applyBorder="1" applyAlignment="1">
      <alignment horizontal="center"/>
    </xf>
    <xf numFmtId="0" fontId="2" fillId="0" borderId="0" xfId="0" applyFont="1" applyAlignment="1">
      <alignment horizontal="justify"/>
    </xf>
    <xf numFmtId="0" fontId="8" fillId="0" borderId="0" xfId="1" applyFont="1" applyAlignment="1" applyProtection="1">
      <alignment horizontal="left"/>
      <protection hidden="1"/>
    </xf>
    <xf numFmtId="0" fontId="2" fillId="0" borderId="2" xfId="0" applyFont="1" applyBorder="1" applyAlignment="1">
      <alignment horizontal="center"/>
    </xf>
    <xf numFmtId="164" fontId="6" fillId="0" borderId="2" xfId="0" applyNumberFormat="1" applyFont="1" applyBorder="1" applyAlignment="1">
      <alignment horizontal="right"/>
    </xf>
    <xf numFmtId="164" fontId="7" fillId="0" borderId="2" xfId="0" applyNumberFormat="1" applyFont="1" applyBorder="1"/>
    <xf numFmtId="49" fontId="7" fillId="0" borderId="2" xfId="0" applyNumberFormat="1" applyFont="1" applyBorder="1" applyAlignment="1">
      <alignment horizontal="right"/>
    </xf>
    <xf numFmtId="0" fontId="2" fillId="0" borderId="2" xfId="0" applyFont="1" applyBorder="1"/>
    <xf numFmtId="164" fontId="2" fillId="0" borderId="2" xfId="0" applyNumberFormat="1" applyFont="1" applyBorder="1"/>
    <xf numFmtId="164" fontId="7" fillId="0" borderId="2" xfId="0" applyNumberFormat="1" applyFont="1" applyBorder="1" applyAlignment="1">
      <alignment horizontal="right"/>
    </xf>
    <xf numFmtId="4" fontId="2" fillId="0" borderId="2" xfId="0" applyNumberFormat="1" applyFont="1" applyBorder="1"/>
    <xf numFmtId="164" fontId="6" fillId="2" borderId="2" xfId="0" applyNumberFormat="1" applyFont="1" applyFill="1" applyBorder="1" applyAlignment="1">
      <alignment horizontal="right"/>
    </xf>
    <xf numFmtId="164" fontId="7" fillId="2" borderId="2" xfId="0" applyNumberFormat="1" applyFont="1" applyFill="1" applyBorder="1" applyAlignment="1">
      <alignment horizontal="right"/>
    </xf>
    <xf numFmtId="4" fontId="2" fillId="2" borderId="2" xfId="0" applyNumberFormat="1" applyFont="1" applyFill="1" applyBorder="1"/>
    <xf numFmtId="164" fontId="2" fillId="2" borderId="2" xfId="0" applyNumberFormat="1" applyFont="1" applyFill="1" applyBorder="1"/>
    <xf numFmtId="0" fontId="2" fillId="2" borderId="2" xfId="0" applyFont="1" applyFill="1" applyBorder="1"/>
    <xf numFmtId="4" fontId="7" fillId="2" borderId="2" xfId="0" applyNumberFormat="1" applyFont="1" applyFill="1" applyBorder="1" applyAlignment="1">
      <alignment horizontal="right"/>
    </xf>
    <xf numFmtId="164" fontId="7" fillId="3" borderId="2" xfId="0" applyNumberFormat="1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center"/>
    </xf>
    <xf numFmtId="0" fontId="9" fillId="0" borderId="0" xfId="0" applyFont="1"/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/>
    </xf>
    <xf numFmtId="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/>
    <xf numFmtId="0" fontId="3" fillId="0" borderId="0" xfId="0" applyFont="1" applyAlignment="1">
      <alignment horizontal="left" wrapText="1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49" fontId="7" fillId="0" borderId="2" xfId="0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/>
    </xf>
    <xf numFmtId="4" fontId="7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3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0"/>
  <sheetViews>
    <sheetView tabSelected="1" view="pageBreakPreview" topLeftCell="A8" zoomScale="80" workbookViewId="0">
      <selection activeCell="E21" sqref="E21"/>
    </sheetView>
  </sheetViews>
  <sheetFormatPr defaultRowHeight="15" x14ac:dyDescent="0.25"/>
  <cols>
    <col min="1" max="1" width="64.42578125" style="1" customWidth="1"/>
    <col min="2" max="2" width="29.7109375" style="1" customWidth="1"/>
    <col min="3" max="3" width="21.5703125" style="1" hidden="1" customWidth="1"/>
    <col min="4" max="4" width="21.5703125" style="1" customWidth="1"/>
    <col min="5" max="6" width="27.42578125" style="1" customWidth="1"/>
    <col min="7" max="7" width="26.28515625" style="1" customWidth="1"/>
    <col min="8" max="8" width="24.85546875" style="1" customWidth="1"/>
    <col min="9" max="9" width="35.7109375" style="1" customWidth="1"/>
    <col min="10" max="232" width="9.140625" style="1"/>
    <col min="233" max="233" width="67" style="1" customWidth="1"/>
    <col min="234" max="234" width="29.7109375" style="1" customWidth="1"/>
    <col min="235" max="235" width="20.7109375" style="1" customWidth="1"/>
    <col min="236" max="237" width="0" style="1" hidden="1" customWidth="1"/>
    <col min="238" max="488" width="9.140625" style="1"/>
    <col min="489" max="489" width="67" style="1" customWidth="1"/>
    <col min="490" max="490" width="29.7109375" style="1" customWidth="1"/>
    <col min="491" max="491" width="20.7109375" style="1" customWidth="1"/>
    <col min="492" max="493" width="0" style="1" hidden="1" customWidth="1"/>
    <col min="494" max="744" width="9.140625" style="1"/>
    <col min="745" max="745" width="67" style="1" customWidth="1"/>
    <col min="746" max="746" width="29.7109375" style="1" customWidth="1"/>
    <col min="747" max="747" width="20.7109375" style="1" customWidth="1"/>
    <col min="748" max="749" width="0" style="1" hidden="1" customWidth="1"/>
    <col min="750" max="1000" width="9.140625" style="1"/>
    <col min="1001" max="1001" width="67" style="1" customWidth="1"/>
    <col min="1002" max="1002" width="29.7109375" style="1" customWidth="1"/>
    <col min="1003" max="1003" width="20.7109375" style="1" customWidth="1"/>
    <col min="1004" max="1005" width="0" style="1" hidden="1" customWidth="1"/>
    <col min="1006" max="1256" width="9.140625" style="1"/>
    <col min="1257" max="1257" width="67" style="1" customWidth="1"/>
    <col min="1258" max="1258" width="29.7109375" style="1" customWidth="1"/>
    <col min="1259" max="1259" width="20.7109375" style="1" customWidth="1"/>
    <col min="1260" max="1261" width="0" style="1" hidden="1" customWidth="1"/>
    <col min="1262" max="1512" width="9.140625" style="1"/>
    <col min="1513" max="1513" width="67" style="1" customWidth="1"/>
    <col min="1514" max="1514" width="29.7109375" style="1" customWidth="1"/>
    <col min="1515" max="1515" width="20.7109375" style="1" customWidth="1"/>
    <col min="1516" max="1517" width="0" style="1" hidden="1" customWidth="1"/>
    <col min="1518" max="1768" width="9.140625" style="1"/>
    <col min="1769" max="1769" width="67" style="1" customWidth="1"/>
    <col min="1770" max="1770" width="29.7109375" style="1" customWidth="1"/>
    <col min="1771" max="1771" width="20.7109375" style="1" customWidth="1"/>
    <col min="1772" max="1773" width="0" style="1" hidden="1" customWidth="1"/>
    <col min="1774" max="2024" width="9.140625" style="1"/>
    <col min="2025" max="2025" width="67" style="1" customWidth="1"/>
    <col min="2026" max="2026" width="29.7109375" style="1" customWidth="1"/>
    <col min="2027" max="2027" width="20.7109375" style="1" customWidth="1"/>
    <col min="2028" max="2029" width="0" style="1" hidden="1" customWidth="1"/>
    <col min="2030" max="2280" width="9.140625" style="1"/>
    <col min="2281" max="2281" width="67" style="1" customWidth="1"/>
    <col min="2282" max="2282" width="29.7109375" style="1" customWidth="1"/>
    <col min="2283" max="2283" width="20.7109375" style="1" customWidth="1"/>
    <col min="2284" max="2285" width="0" style="1" hidden="1" customWidth="1"/>
    <col min="2286" max="2536" width="9.140625" style="1"/>
    <col min="2537" max="2537" width="67" style="1" customWidth="1"/>
    <col min="2538" max="2538" width="29.7109375" style="1" customWidth="1"/>
    <col min="2539" max="2539" width="20.7109375" style="1" customWidth="1"/>
    <col min="2540" max="2541" width="0" style="1" hidden="1" customWidth="1"/>
    <col min="2542" max="2792" width="9.140625" style="1"/>
    <col min="2793" max="2793" width="67" style="1" customWidth="1"/>
    <col min="2794" max="2794" width="29.7109375" style="1" customWidth="1"/>
    <col min="2795" max="2795" width="20.7109375" style="1" customWidth="1"/>
    <col min="2796" max="2797" width="0" style="1" hidden="1" customWidth="1"/>
    <col min="2798" max="3048" width="9.140625" style="1"/>
    <col min="3049" max="3049" width="67" style="1" customWidth="1"/>
    <col min="3050" max="3050" width="29.7109375" style="1" customWidth="1"/>
    <col min="3051" max="3051" width="20.7109375" style="1" customWidth="1"/>
    <col min="3052" max="3053" width="0" style="1" hidden="1" customWidth="1"/>
    <col min="3054" max="3304" width="9.140625" style="1"/>
    <col min="3305" max="3305" width="67" style="1" customWidth="1"/>
    <col min="3306" max="3306" width="29.7109375" style="1" customWidth="1"/>
    <col min="3307" max="3307" width="20.7109375" style="1" customWidth="1"/>
    <col min="3308" max="3309" width="0" style="1" hidden="1" customWidth="1"/>
    <col min="3310" max="3560" width="9.140625" style="1"/>
    <col min="3561" max="3561" width="67" style="1" customWidth="1"/>
    <col min="3562" max="3562" width="29.7109375" style="1" customWidth="1"/>
    <col min="3563" max="3563" width="20.7109375" style="1" customWidth="1"/>
    <col min="3564" max="3565" width="0" style="1" hidden="1" customWidth="1"/>
    <col min="3566" max="3816" width="9.140625" style="1"/>
    <col min="3817" max="3817" width="67" style="1" customWidth="1"/>
    <col min="3818" max="3818" width="29.7109375" style="1" customWidth="1"/>
    <col min="3819" max="3819" width="20.7109375" style="1" customWidth="1"/>
    <col min="3820" max="3821" width="0" style="1" hidden="1" customWidth="1"/>
    <col min="3822" max="4072" width="9.140625" style="1"/>
    <col min="4073" max="4073" width="67" style="1" customWidth="1"/>
    <col min="4074" max="4074" width="29.7109375" style="1" customWidth="1"/>
    <col min="4075" max="4075" width="20.7109375" style="1" customWidth="1"/>
    <col min="4076" max="4077" width="0" style="1" hidden="1" customWidth="1"/>
    <col min="4078" max="4328" width="9.140625" style="1"/>
    <col min="4329" max="4329" width="67" style="1" customWidth="1"/>
    <col min="4330" max="4330" width="29.7109375" style="1" customWidth="1"/>
    <col min="4331" max="4331" width="20.7109375" style="1" customWidth="1"/>
    <col min="4332" max="4333" width="0" style="1" hidden="1" customWidth="1"/>
    <col min="4334" max="4584" width="9.140625" style="1"/>
    <col min="4585" max="4585" width="67" style="1" customWidth="1"/>
    <col min="4586" max="4586" width="29.7109375" style="1" customWidth="1"/>
    <col min="4587" max="4587" width="20.7109375" style="1" customWidth="1"/>
    <col min="4588" max="4589" width="0" style="1" hidden="1" customWidth="1"/>
    <col min="4590" max="4840" width="9.140625" style="1"/>
    <col min="4841" max="4841" width="67" style="1" customWidth="1"/>
    <col min="4842" max="4842" width="29.7109375" style="1" customWidth="1"/>
    <col min="4843" max="4843" width="20.7109375" style="1" customWidth="1"/>
    <col min="4844" max="4845" width="0" style="1" hidden="1" customWidth="1"/>
    <col min="4846" max="5096" width="9.140625" style="1"/>
    <col min="5097" max="5097" width="67" style="1" customWidth="1"/>
    <col min="5098" max="5098" width="29.7109375" style="1" customWidth="1"/>
    <col min="5099" max="5099" width="20.7109375" style="1" customWidth="1"/>
    <col min="5100" max="5101" width="0" style="1" hidden="1" customWidth="1"/>
    <col min="5102" max="5352" width="9.140625" style="1"/>
    <col min="5353" max="5353" width="67" style="1" customWidth="1"/>
    <col min="5354" max="5354" width="29.7109375" style="1" customWidth="1"/>
    <col min="5355" max="5355" width="20.7109375" style="1" customWidth="1"/>
    <col min="5356" max="5357" width="0" style="1" hidden="1" customWidth="1"/>
    <col min="5358" max="5608" width="9.140625" style="1"/>
    <col min="5609" max="5609" width="67" style="1" customWidth="1"/>
    <col min="5610" max="5610" width="29.7109375" style="1" customWidth="1"/>
    <col min="5611" max="5611" width="20.7109375" style="1" customWidth="1"/>
    <col min="5612" max="5613" width="0" style="1" hidden="1" customWidth="1"/>
    <col min="5614" max="5864" width="9.140625" style="1"/>
    <col min="5865" max="5865" width="67" style="1" customWidth="1"/>
    <col min="5866" max="5866" width="29.7109375" style="1" customWidth="1"/>
    <col min="5867" max="5867" width="20.7109375" style="1" customWidth="1"/>
    <col min="5868" max="5869" width="0" style="1" hidden="1" customWidth="1"/>
    <col min="5870" max="6120" width="9.140625" style="1"/>
    <col min="6121" max="6121" width="67" style="1" customWidth="1"/>
    <col min="6122" max="6122" width="29.7109375" style="1" customWidth="1"/>
    <col min="6123" max="6123" width="20.7109375" style="1" customWidth="1"/>
    <col min="6124" max="6125" width="0" style="1" hidden="1" customWidth="1"/>
    <col min="6126" max="6376" width="9.140625" style="1"/>
    <col min="6377" max="6377" width="67" style="1" customWidth="1"/>
    <col min="6378" max="6378" width="29.7109375" style="1" customWidth="1"/>
    <col min="6379" max="6379" width="20.7109375" style="1" customWidth="1"/>
    <col min="6380" max="6381" width="0" style="1" hidden="1" customWidth="1"/>
    <col min="6382" max="6632" width="9.140625" style="1"/>
    <col min="6633" max="6633" width="67" style="1" customWidth="1"/>
    <col min="6634" max="6634" width="29.7109375" style="1" customWidth="1"/>
    <col min="6635" max="6635" width="20.7109375" style="1" customWidth="1"/>
    <col min="6636" max="6637" width="0" style="1" hidden="1" customWidth="1"/>
    <col min="6638" max="6888" width="9.140625" style="1"/>
    <col min="6889" max="6889" width="67" style="1" customWidth="1"/>
    <col min="6890" max="6890" width="29.7109375" style="1" customWidth="1"/>
    <col min="6891" max="6891" width="20.7109375" style="1" customWidth="1"/>
    <col min="6892" max="6893" width="0" style="1" hidden="1" customWidth="1"/>
    <col min="6894" max="7144" width="9.140625" style="1"/>
    <col min="7145" max="7145" width="67" style="1" customWidth="1"/>
    <col min="7146" max="7146" width="29.7109375" style="1" customWidth="1"/>
    <col min="7147" max="7147" width="20.7109375" style="1" customWidth="1"/>
    <col min="7148" max="7149" width="0" style="1" hidden="1" customWidth="1"/>
    <col min="7150" max="7400" width="9.140625" style="1"/>
    <col min="7401" max="7401" width="67" style="1" customWidth="1"/>
    <col min="7402" max="7402" width="29.7109375" style="1" customWidth="1"/>
    <col min="7403" max="7403" width="20.7109375" style="1" customWidth="1"/>
    <col min="7404" max="7405" width="0" style="1" hidden="1" customWidth="1"/>
    <col min="7406" max="7656" width="9.140625" style="1"/>
    <col min="7657" max="7657" width="67" style="1" customWidth="1"/>
    <col min="7658" max="7658" width="29.7109375" style="1" customWidth="1"/>
    <col min="7659" max="7659" width="20.7109375" style="1" customWidth="1"/>
    <col min="7660" max="7661" width="0" style="1" hidden="1" customWidth="1"/>
    <col min="7662" max="7912" width="9.140625" style="1"/>
    <col min="7913" max="7913" width="67" style="1" customWidth="1"/>
    <col min="7914" max="7914" width="29.7109375" style="1" customWidth="1"/>
    <col min="7915" max="7915" width="20.7109375" style="1" customWidth="1"/>
    <col min="7916" max="7917" width="0" style="1" hidden="1" customWidth="1"/>
    <col min="7918" max="8168" width="9.140625" style="1"/>
    <col min="8169" max="8169" width="67" style="1" customWidth="1"/>
    <col min="8170" max="8170" width="29.7109375" style="1" customWidth="1"/>
    <col min="8171" max="8171" width="20.7109375" style="1" customWidth="1"/>
    <col min="8172" max="8173" width="0" style="1" hidden="1" customWidth="1"/>
    <col min="8174" max="8424" width="9.140625" style="1"/>
    <col min="8425" max="8425" width="67" style="1" customWidth="1"/>
    <col min="8426" max="8426" width="29.7109375" style="1" customWidth="1"/>
    <col min="8427" max="8427" width="20.7109375" style="1" customWidth="1"/>
    <col min="8428" max="8429" width="0" style="1" hidden="1" customWidth="1"/>
    <col min="8430" max="8680" width="9.140625" style="1"/>
    <col min="8681" max="8681" width="67" style="1" customWidth="1"/>
    <col min="8682" max="8682" width="29.7109375" style="1" customWidth="1"/>
    <col min="8683" max="8683" width="20.7109375" style="1" customWidth="1"/>
    <col min="8684" max="8685" width="0" style="1" hidden="1" customWidth="1"/>
    <col min="8686" max="8936" width="9.140625" style="1"/>
    <col min="8937" max="8937" width="67" style="1" customWidth="1"/>
    <col min="8938" max="8938" width="29.7109375" style="1" customWidth="1"/>
    <col min="8939" max="8939" width="20.7109375" style="1" customWidth="1"/>
    <col min="8940" max="8941" width="0" style="1" hidden="1" customWidth="1"/>
    <col min="8942" max="9192" width="9.140625" style="1"/>
    <col min="9193" max="9193" width="67" style="1" customWidth="1"/>
    <col min="9194" max="9194" width="29.7109375" style="1" customWidth="1"/>
    <col min="9195" max="9195" width="20.7109375" style="1" customWidth="1"/>
    <col min="9196" max="9197" width="0" style="1" hidden="1" customWidth="1"/>
    <col min="9198" max="9448" width="9.140625" style="1"/>
    <col min="9449" max="9449" width="67" style="1" customWidth="1"/>
    <col min="9450" max="9450" width="29.7109375" style="1" customWidth="1"/>
    <col min="9451" max="9451" width="20.7109375" style="1" customWidth="1"/>
    <col min="9452" max="9453" width="0" style="1" hidden="1" customWidth="1"/>
    <col min="9454" max="9704" width="9.140625" style="1"/>
    <col min="9705" max="9705" width="67" style="1" customWidth="1"/>
    <col min="9706" max="9706" width="29.7109375" style="1" customWidth="1"/>
    <col min="9707" max="9707" width="20.7109375" style="1" customWidth="1"/>
    <col min="9708" max="9709" width="0" style="1" hidden="1" customWidth="1"/>
    <col min="9710" max="9960" width="9.140625" style="1"/>
    <col min="9961" max="9961" width="67" style="1" customWidth="1"/>
    <col min="9962" max="9962" width="29.7109375" style="1" customWidth="1"/>
    <col min="9963" max="9963" width="20.7109375" style="1" customWidth="1"/>
    <col min="9964" max="9965" width="0" style="1" hidden="1" customWidth="1"/>
    <col min="9966" max="10216" width="9.140625" style="1"/>
    <col min="10217" max="10217" width="67" style="1" customWidth="1"/>
    <col min="10218" max="10218" width="29.7109375" style="1" customWidth="1"/>
    <col min="10219" max="10219" width="20.7109375" style="1" customWidth="1"/>
    <col min="10220" max="10221" width="0" style="1" hidden="1" customWidth="1"/>
    <col min="10222" max="10472" width="9.140625" style="1"/>
    <col min="10473" max="10473" width="67" style="1" customWidth="1"/>
    <col min="10474" max="10474" width="29.7109375" style="1" customWidth="1"/>
    <col min="10475" max="10475" width="20.7109375" style="1" customWidth="1"/>
    <col min="10476" max="10477" width="0" style="1" hidden="1" customWidth="1"/>
    <col min="10478" max="10728" width="9.140625" style="1"/>
    <col min="10729" max="10729" width="67" style="1" customWidth="1"/>
    <col min="10730" max="10730" width="29.7109375" style="1" customWidth="1"/>
    <col min="10731" max="10731" width="20.7109375" style="1" customWidth="1"/>
    <col min="10732" max="10733" width="0" style="1" hidden="1" customWidth="1"/>
    <col min="10734" max="10984" width="9.140625" style="1"/>
    <col min="10985" max="10985" width="67" style="1" customWidth="1"/>
    <col min="10986" max="10986" width="29.7109375" style="1" customWidth="1"/>
    <col min="10987" max="10987" width="20.7109375" style="1" customWidth="1"/>
    <col min="10988" max="10989" width="0" style="1" hidden="1" customWidth="1"/>
    <col min="10990" max="11240" width="9.140625" style="1"/>
    <col min="11241" max="11241" width="67" style="1" customWidth="1"/>
    <col min="11242" max="11242" width="29.7109375" style="1" customWidth="1"/>
    <col min="11243" max="11243" width="20.7109375" style="1" customWidth="1"/>
    <col min="11244" max="11245" width="0" style="1" hidden="1" customWidth="1"/>
    <col min="11246" max="11496" width="9.140625" style="1"/>
    <col min="11497" max="11497" width="67" style="1" customWidth="1"/>
    <col min="11498" max="11498" width="29.7109375" style="1" customWidth="1"/>
    <col min="11499" max="11499" width="20.7109375" style="1" customWidth="1"/>
    <col min="11500" max="11501" width="0" style="1" hidden="1" customWidth="1"/>
    <col min="11502" max="11752" width="9.140625" style="1"/>
    <col min="11753" max="11753" width="67" style="1" customWidth="1"/>
    <col min="11754" max="11754" width="29.7109375" style="1" customWidth="1"/>
    <col min="11755" max="11755" width="20.7109375" style="1" customWidth="1"/>
    <col min="11756" max="11757" width="0" style="1" hidden="1" customWidth="1"/>
    <col min="11758" max="12008" width="9.140625" style="1"/>
    <col min="12009" max="12009" width="67" style="1" customWidth="1"/>
    <col min="12010" max="12010" width="29.7109375" style="1" customWidth="1"/>
    <col min="12011" max="12011" width="20.7109375" style="1" customWidth="1"/>
    <col min="12012" max="12013" width="0" style="1" hidden="1" customWidth="1"/>
    <col min="12014" max="12264" width="9.140625" style="1"/>
    <col min="12265" max="12265" width="67" style="1" customWidth="1"/>
    <col min="12266" max="12266" width="29.7109375" style="1" customWidth="1"/>
    <col min="12267" max="12267" width="20.7109375" style="1" customWidth="1"/>
    <col min="12268" max="12269" width="0" style="1" hidden="1" customWidth="1"/>
    <col min="12270" max="12520" width="9.140625" style="1"/>
    <col min="12521" max="12521" width="67" style="1" customWidth="1"/>
    <col min="12522" max="12522" width="29.7109375" style="1" customWidth="1"/>
    <col min="12523" max="12523" width="20.7109375" style="1" customWidth="1"/>
    <col min="12524" max="12525" width="0" style="1" hidden="1" customWidth="1"/>
    <col min="12526" max="12776" width="9.140625" style="1"/>
    <col min="12777" max="12777" width="67" style="1" customWidth="1"/>
    <col min="12778" max="12778" width="29.7109375" style="1" customWidth="1"/>
    <col min="12779" max="12779" width="20.7109375" style="1" customWidth="1"/>
    <col min="12780" max="12781" width="0" style="1" hidden="1" customWidth="1"/>
    <col min="12782" max="13032" width="9.140625" style="1"/>
    <col min="13033" max="13033" width="67" style="1" customWidth="1"/>
    <col min="13034" max="13034" width="29.7109375" style="1" customWidth="1"/>
    <col min="13035" max="13035" width="20.7109375" style="1" customWidth="1"/>
    <col min="13036" max="13037" width="0" style="1" hidden="1" customWidth="1"/>
    <col min="13038" max="13288" width="9.140625" style="1"/>
    <col min="13289" max="13289" width="67" style="1" customWidth="1"/>
    <col min="13290" max="13290" width="29.7109375" style="1" customWidth="1"/>
    <col min="13291" max="13291" width="20.7109375" style="1" customWidth="1"/>
    <col min="13292" max="13293" width="0" style="1" hidden="1" customWidth="1"/>
    <col min="13294" max="13544" width="9.140625" style="1"/>
    <col min="13545" max="13545" width="67" style="1" customWidth="1"/>
    <col min="13546" max="13546" width="29.7109375" style="1" customWidth="1"/>
    <col min="13547" max="13547" width="20.7109375" style="1" customWidth="1"/>
    <col min="13548" max="13549" width="0" style="1" hidden="1" customWidth="1"/>
    <col min="13550" max="13800" width="9.140625" style="1"/>
    <col min="13801" max="13801" width="67" style="1" customWidth="1"/>
    <col min="13802" max="13802" width="29.7109375" style="1" customWidth="1"/>
    <col min="13803" max="13803" width="20.7109375" style="1" customWidth="1"/>
    <col min="13804" max="13805" width="0" style="1" hidden="1" customWidth="1"/>
    <col min="13806" max="14056" width="9.140625" style="1"/>
    <col min="14057" max="14057" width="67" style="1" customWidth="1"/>
    <col min="14058" max="14058" width="29.7109375" style="1" customWidth="1"/>
    <col min="14059" max="14059" width="20.7109375" style="1" customWidth="1"/>
    <col min="14060" max="14061" width="0" style="1" hidden="1" customWidth="1"/>
    <col min="14062" max="14312" width="9.140625" style="1"/>
    <col min="14313" max="14313" width="67" style="1" customWidth="1"/>
    <col min="14314" max="14314" width="29.7109375" style="1" customWidth="1"/>
    <col min="14315" max="14315" width="20.7109375" style="1" customWidth="1"/>
    <col min="14316" max="14317" width="0" style="1" hidden="1" customWidth="1"/>
    <col min="14318" max="14568" width="9.140625" style="1"/>
    <col min="14569" max="14569" width="67" style="1" customWidth="1"/>
    <col min="14570" max="14570" width="29.7109375" style="1" customWidth="1"/>
    <col min="14571" max="14571" width="20.7109375" style="1" customWidth="1"/>
    <col min="14572" max="14573" width="0" style="1" hidden="1" customWidth="1"/>
    <col min="14574" max="14824" width="9.140625" style="1"/>
    <col min="14825" max="14825" width="67" style="1" customWidth="1"/>
    <col min="14826" max="14826" width="29.7109375" style="1" customWidth="1"/>
    <col min="14827" max="14827" width="20.7109375" style="1" customWidth="1"/>
    <col min="14828" max="14829" width="0" style="1" hidden="1" customWidth="1"/>
    <col min="14830" max="15080" width="9.140625" style="1"/>
    <col min="15081" max="15081" width="67" style="1" customWidth="1"/>
    <col min="15082" max="15082" width="29.7109375" style="1" customWidth="1"/>
    <col min="15083" max="15083" width="20.7109375" style="1" customWidth="1"/>
    <col min="15084" max="15085" width="0" style="1" hidden="1" customWidth="1"/>
    <col min="15086" max="15336" width="9.140625" style="1"/>
    <col min="15337" max="15337" width="67" style="1" customWidth="1"/>
    <col min="15338" max="15338" width="29.7109375" style="1" customWidth="1"/>
    <col min="15339" max="15339" width="20.7109375" style="1" customWidth="1"/>
    <col min="15340" max="15341" width="0" style="1" hidden="1" customWidth="1"/>
    <col min="15342" max="15592" width="9.140625" style="1"/>
    <col min="15593" max="15593" width="67" style="1" customWidth="1"/>
    <col min="15594" max="15594" width="29.7109375" style="1" customWidth="1"/>
    <col min="15595" max="15595" width="20.7109375" style="1" customWidth="1"/>
    <col min="15596" max="15597" width="0" style="1" hidden="1" customWidth="1"/>
    <col min="15598" max="15848" width="9.140625" style="1"/>
    <col min="15849" max="15849" width="67" style="1" customWidth="1"/>
    <col min="15850" max="15850" width="29.7109375" style="1" customWidth="1"/>
    <col min="15851" max="15851" width="20.7109375" style="1" customWidth="1"/>
    <col min="15852" max="15853" width="0" style="1" hidden="1" customWidth="1"/>
    <col min="15854" max="16104" width="9.140625" style="1"/>
    <col min="16105" max="16105" width="67" style="1" customWidth="1"/>
    <col min="16106" max="16106" width="29.7109375" style="1" customWidth="1"/>
    <col min="16107" max="16107" width="20.7109375" style="1" customWidth="1"/>
    <col min="16108" max="16109" width="0" style="1" hidden="1" customWidth="1"/>
    <col min="16110" max="16384" width="9.140625" style="1"/>
  </cols>
  <sheetData>
    <row r="1" spans="1:6" s="2" customFormat="1" ht="15.75" x14ac:dyDescent="0.25">
      <c r="C1" s="3" t="s">
        <v>0</v>
      </c>
      <c r="D1" s="3" t="s">
        <v>0</v>
      </c>
      <c r="E1" s="3" t="s">
        <v>114</v>
      </c>
    </row>
    <row r="2" spans="1:6" s="2" customFormat="1" ht="15.75" x14ac:dyDescent="0.25">
      <c r="C2" s="3" t="s">
        <v>1</v>
      </c>
      <c r="D2" s="3"/>
      <c r="E2" s="3"/>
    </row>
    <row r="3" spans="1:6" x14ac:dyDescent="0.25">
      <c r="C3" s="4" t="s">
        <v>2</v>
      </c>
      <c r="D3" s="4"/>
      <c r="E3" s="4"/>
    </row>
    <row r="4" spans="1:6" s="2" customFormat="1" ht="15.75" x14ac:dyDescent="0.25">
      <c r="C4" s="3" t="s">
        <v>3</v>
      </c>
      <c r="D4" s="3"/>
      <c r="E4" s="3"/>
    </row>
    <row r="6" spans="1:6" ht="15" customHeight="1" x14ac:dyDescent="0.25">
      <c r="A6" s="55" t="s">
        <v>146</v>
      </c>
      <c r="B6" s="55"/>
      <c r="C6" s="55"/>
      <c r="D6" s="55"/>
      <c r="E6" s="55"/>
    </row>
    <row r="7" spans="1:6" ht="54.75" customHeight="1" x14ac:dyDescent="0.25">
      <c r="A7" s="55"/>
      <c r="B7" s="55"/>
      <c r="C7" s="55"/>
      <c r="D7" s="55"/>
      <c r="E7" s="55"/>
      <c r="F7" s="51" t="s">
        <v>147</v>
      </c>
    </row>
    <row r="8" spans="1:6" ht="15" customHeight="1" x14ac:dyDescent="0.25">
      <c r="A8" s="53" t="s">
        <v>4</v>
      </c>
      <c r="B8" s="54" t="s">
        <v>5</v>
      </c>
      <c r="C8" s="52" t="s">
        <v>6</v>
      </c>
      <c r="D8" s="52" t="s">
        <v>148</v>
      </c>
      <c r="E8" s="52" t="s">
        <v>149</v>
      </c>
      <c r="F8" s="52" t="s">
        <v>150</v>
      </c>
    </row>
    <row r="9" spans="1:6" x14ac:dyDescent="0.25">
      <c r="A9" s="53"/>
      <c r="B9" s="54"/>
      <c r="C9" s="52"/>
      <c r="D9" s="52"/>
      <c r="E9" s="52"/>
      <c r="F9" s="52"/>
    </row>
    <row r="10" spans="1:6" s="8" customFormat="1" x14ac:dyDescent="0.25">
      <c r="A10" s="5">
        <v>1</v>
      </c>
      <c r="B10" s="6">
        <v>2</v>
      </c>
      <c r="C10" s="7" t="s">
        <v>7</v>
      </c>
      <c r="D10" s="7" t="s">
        <v>7</v>
      </c>
      <c r="E10" s="48" t="s">
        <v>7</v>
      </c>
      <c r="F10" s="48" t="s">
        <v>127</v>
      </c>
    </row>
    <row r="11" spans="1:6" ht="28.5" x14ac:dyDescent="0.25">
      <c r="A11" s="9" t="s">
        <v>8</v>
      </c>
      <c r="B11" s="10" t="s">
        <v>9</v>
      </c>
      <c r="C11" s="11">
        <f>SUM(C12+C17+C22+C46)</f>
        <v>294338.70000000054</v>
      </c>
      <c r="D11" s="49">
        <f>SUM(D12+D17+D22+D46)</f>
        <v>294338715.31999969</v>
      </c>
      <c r="E11" s="49">
        <f>SUM(E12+E17+E22)</f>
        <v>263825499.99999994</v>
      </c>
      <c r="F11" s="49">
        <f>SUM(F12+F17+F22)</f>
        <v>281600100</v>
      </c>
    </row>
    <row r="12" spans="1:6" ht="42.75" hidden="1" x14ac:dyDescent="0.25">
      <c r="A12" s="9" t="s">
        <v>10</v>
      </c>
      <c r="B12" s="10" t="s">
        <v>11</v>
      </c>
      <c r="C12" s="11">
        <f>C14</f>
        <v>0</v>
      </c>
      <c r="D12" s="49">
        <f>D14</f>
        <v>0</v>
      </c>
      <c r="E12" s="49">
        <f>E14</f>
        <v>0</v>
      </c>
      <c r="F12" s="49">
        <f>F14</f>
        <v>0</v>
      </c>
    </row>
    <row r="13" spans="1:6" ht="45" hidden="1" x14ac:dyDescent="0.25">
      <c r="A13" s="12" t="s">
        <v>12</v>
      </c>
      <c r="B13" s="13" t="s">
        <v>13</v>
      </c>
      <c r="C13" s="13" t="s">
        <v>14</v>
      </c>
      <c r="D13" s="50" t="s">
        <v>14</v>
      </c>
      <c r="E13" s="50" t="s">
        <v>14</v>
      </c>
      <c r="F13" s="50" t="s">
        <v>14</v>
      </c>
    </row>
    <row r="14" spans="1:6" ht="45" hidden="1" x14ac:dyDescent="0.25">
      <c r="A14" s="12" t="s">
        <v>15</v>
      </c>
      <c r="B14" s="13" t="s">
        <v>16</v>
      </c>
      <c r="C14" s="14">
        <f>C16</f>
        <v>0</v>
      </c>
      <c r="D14" s="50">
        <f>D16</f>
        <v>0</v>
      </c>
      <c r="E14" s="50">
        <f>E16</f>
        <v>0</v>
      </c>
      <c r="F14" s="50">
        <f>F16</f>
        <v>0</v>
      </c>
    </row>
    <row r="15" spans="1:6" ht="45" hidden="1" x14ac:dyDescent="0.25">
      <c r="A15" s="12" t="s">
        <v>17</v>
      </c>
      <c r="B15" s="13" t="s">
        <v>18</v>
      </c>
      <c r="C15" s="14">
        <f>SUM(C16)</f>
        <v>0</v>
      </c>
      <c r="D15" s="50">
        <f>SUM(D16)</f>
        <v>0</v>
      </c>
      <c r="E15" s="50">
        <f>SUM(E16)</f>
        <v>0</v>
      </c>
      <c r="F15" s="50">
        <f>SUM(F16)</f>
        <v>0</v>
      </c>
    </row>
    <row r="16" spans="1:6" ht="45" hidden="1" x14ac:dyDescent="0.25">
      <c r="A16" s="12" t="s">
        <v>19</v>
      </c>
      <c r="B16" s="13" t="s">
        <v>20</v>
      </c>
      <c r="C16" s="14">
        <v>0</v>
      </c>
      <c r="D16" s="50">
        <v>0</v>
      </c>
      <c r="E16" s="50">
        <v>0</v>
      </c>
      <c r="F16" s="50">
        <v>0</v>
      </c>
    </row>
    <row r="17" spans="1:6" ht="28.5" x14ac:dyDescent="0.25">
      <c r="A17" s="9" t="s">
        <v>21</v>
      </c>
      <c r="B17" s="10" t="s">
        <v>22</v>
      </c>
      <c r="C17" s="11">
        <f>SUM(C18+C20)</f>
        <v>455966.1</v>
      </c>
      <c r="D17" s="49">
        <f>SUM(D18+D20)</f>
        <v>455966144</v>
      </c>
      <c r="E17" s="49">
        <f>SUM(E18+E20)</f>
        <v>403826011.99999994</v>
      </c>
      <c r="F17" s="49">
        <f>SUM(F18+F20)</f>
        <v>348265700</v>
      </c>
    </row>
    <row r="18" spans="1:6" ht="30" x14ac:dyDescent="0.25">
      <c r="A18" s="12" t="s">
        <v>23</v>
      </c>
      <c r="B18" s="13" t="s">
        <v>24</v>
      </c>
      <c r="C18" s="14">
        <f>SUM(C19)</f>
        <v>455966.1</v>
      </c>
      <c r="D18" s="50">
        <f>SUM(D19)</f>
        <v>455966144</v>
      </c>
      <c r="E18" s="50">
        <f>SUM(E19)</f>
        <v>698164727.29999995</v>
      </c>
      <c r="F18" s="50">
        <f>SUM(F19)</f>
        <v>612091200</v>
      </c>
    </row>
    <row r="19" spans="1:6" ht="30" x14ac:dyDescent="0.25">
      <c r="A19" s="12" t="s">
        <v>25</v>
      </c>
      <c r="B19" s="13" t="s">
        <v>26</v>
      </c>
      <c r="C19" s="14">
        <f>245653.6-C22</f>
        <v>455966.1</v>
      </c>
      <c r="D19" s="50">
        <f>245653600-D22</f>
        <v>455966144</v>
      </c>
      <c r="E19" s="50">
        <f>263825500-E26-E21</f>
        <v>698164727.29999995</v>
      </c>
      <c r="F19" s="50">
        <f>281600100-F21-F26</f>
        <v>612091200</v>
      </c>
    </row>
    <row r="20" spans="1:6" ht="30" x14ac:dyDescent="0.25">
      <c r="A20" s="12" t="s">
        <v>27</v>
      </c>
      <c r="B20" s="13" t="s">
        <v>28</v>
      </c>
      <c r="C20" s="14">
        <f>SUM(C21)</f>
        <v>0</v>
      </c>
      <c r="D20" s="50">
        <f>SUM(D21)</f>
        <v>0</v>
      </c>
      <c r="E20" s="50">
        <f>SUM(E21)</f>
        <v>-294338715.30000001</v>
      </c>
      <c r="F20" s="50">
        <f>SUM(F21)</f>
        <v>-263825500</v>
      </c>
    </row>
    <row r="21" spans="1:6" ht="30" x14ac:dyDescent="0.25">
      <c r="A21" s="12" t="s">
        <v>29</v>
      </c>
      <c r="B21" s="13" t="s">
        <v>30</v>
      </c>
      <c r="C21" s="14">
        <v>0</v>
      </c>
      <c r="D21" s="50">
        <v>0</v>
      </c>
      <c r="E21" s="50">
        <v>-294338715.30000001</v>
      </c>
      <c r="F21" s="50">
        <v>-263825500</v>
      </c>
    </row>
    <row r="22" spans="1:6" s="15" customFormat="1" ht="28.5" x14ac:dyDescent="0.25">
      <c r="A22" s="16" t="s">
        <v>31</v>
      </c>
      <c r="B22" s="17" t="s">
        <v>32</v>
      </c>
      <c r="C22" s="11">
        <f>C23+C25</f>
        <v>-210312.5</v>
      </c>
      <c r="D22" s="49">
        <f>D23+D25</f>
        <v>-210312544</v>
      </c>
      <c r="E22" s="49">
        <f>E23+E25</f>
        <v>-140000512</v>
      </c>
      <c r="F22" s="49">
        <f>F23+F25</f>
        <v>-66665600</v>
      </c>
    </row>
    <row r="23" spans="1:6" s="15" customFormat="1" ht="30" hidden="1" x14ac:dyDescent="0.25">
      <c r="A23" s="18" t="s">
        <v>33</v>
      </c>
      <c r="B23" s="19" t="s">
        <v>34</v>
      </c>
      <c r="C23" s="14">
        <f>C24</f>
        <v>0</v>
      </c>
      <c r="D23" s="50">
        <f>D24</f>
        <v>0</v>
      </c>
      <c r="E23" s="50">
        <f>E24</f>
        <v>0</v>
      </c>
      <c r="F23" s="50">
        <f>F24</f>
        <v>0</v>
      </c>
    </row>
    <row r="24" spans="1:6" s="15" customFormat="1" ht="30" x14ac:dyDescent="0.25">
      <c r="A24" s="18" t="s">
        <v>35</v>
      </c>
      <c r="B24" s="19" t="s">
        <v>36</v>
      </c>
      <c r="C24" s="14">
        <v>0</v>
      </c>
      <c r="D24" s="50">
        <v>0</v>
      </c>
      <c r="E24" s="50">
        <v>0</v>
      </c>
      <c r="F24" s="50">
        <v>0</v>
      </c>
    </row>
    <row r="25" spans="1:6" s="15" customFormat="1" ht="45" hidden="1" x14ac:dyDescent="0.25">
      <c r="A25" s="18" t="s">
        <v>37</v>
      </c>
      <c r="B25" s="19" t="s">
        <v>38</v>
      </c>
      <c r="C25" s="14">
        <f>SUM(C26)</f>
        <v>-210312.5</v>
      </c>
      <c r="D25" s="50">
        <f>SUM(D26)</f>
        <v>-210312544</v>
      </c>
      <c r="E25" s="50">
        <f>SUM(E26)</f>
        <v>-140000512</v>
      </c>
      <c r="F25" s="50">
        <f>SUM(F26)</f>
        <v>-66665600</v>
      </c>
    </row>
    <row r="26" spans="1:6" s="15" customFormat="1" ht="45" x14ac:dyDescent="0.25">
      <c r="A26" s="18" t="s">
        <v>39</v>
      </c>
      <c r="B26" s="19" t="s">
        <v>40</v>
      </c>
      <c r="C26" s="14">
        <v>-210312.5</v>
      </c>
      <c r="D26" s="50">
        <f>-73333344-70312000-66667200</f>
        <v>-210312544</v>
      </c>
      <c r="E26" s="50">
        <f>-73333312-66667200</f>
        <v>-140000512</v>
      </c>
      <c r="F26" s="50">
        <f>-66665600</f>
        <v>-66665600</v>
      </c>
    </row>
    <row r="27" spans="1:6" s="15" customFormat="1" ht="28.5" hidden="1" x14ac:dyDescent="0.25">
      <c r="A27" s="16" t="s">
        <v>41</v>
      </c>
      <c r="B27" s="17" t="s">
        <v>42</v>
      </c>
      <c r="C27" s="11">
        <f>C28+C31+C34</f>
        <v>0</v>
      </c>
      <c r="D27" s="49">
        <f>D28+D31+D34</f>
        <v>0</v>
      </c>
      <c r="E27" s="49">
        <f>E28+E31+E34</f>
        <v>0</v>
      </c>
      <c r="F27" s="49">
        <f>F28+F31+F34</f>
        <v>0</v>
      </c>
    </row>
    <row r="28" spans="1:6" s="15" customFormat="1" ht="30" hidden="1" x14ac:dyDescent="0.25">
      <c r="A28" s="18" t="s">
        <v>43</v>
      </c>
      <c r="B28" s="19" t="s">
        <v>44</v>
      </c>
      <c r="C28" s="14">
        <f t="shared" ref="C28:F32" si="0">C29</f>
        <v>0</v>
      </c>
      <c r="D28" s="50">
        <f t="shared" si="0"/>
        <v>0</v>
      </c>
      <c r="E28" s="50">
        <f t="shared" si="0"/>
        <v>0</v>
      </c>
      <c r="F28" s="50">
        <f t="shared" si="0"/>
        <v>0</v>
      </c>
    </row>
    <row r="29" spans="1:6" s="15" customFormat="1" ht="30" hidden="1" x14ac:dyDescent="0.25">
      <c r="A29" s="18" t="s">
        <v>45</v>
      </c>
      <c r="B29" s="19" t="s">
        <v>46</v>
      </c>
      <c r="C29" s="14">
        <f t="shared" si="0"/>
        <v>0</v>
      </c>
      <c r="D29" s="50">
        <f t="shared" si="0"/>
        <v>0</v>
      </c>
      <c r="E29" s="50">
        <f t="shared" si="0"/>
        <v>0</v>
      </c>
      <c r="F29" s="50">
        <f t="shared" si="0"/>
        <v>0</v>
      </c>
    </row>
    <row r="30" spans="1:6" s="15" customFormat="1" ht="45" hidden="1" x14ac:dyDescent="0.25">
      <c r="A30" s="18" t="s">
        <v>47</v>
      </c>
      <c r="B30" s="19" t="s">
        <v>48</v>
      </c>
      <c r="C30" s="14">
        <v>0</v>
      </c>
      <c r="D30" s="50">
        <v>0</v>
      </c>
      <c r="E30" s="50">
        <v>0</v>
      </c>
      <c r="F30" s="50">
        <v>0</v>
      </c>
    </row>
    <row r="31" spans="1:6" s="15" customFormat="1" ht="30" hidden="1" x14ac:dyDescent="0.25">
      <c r="A31" s="18" t="s">
        <v>49</v>
      </c>
      <c r="B31" s="19" t="s">
        <v>50</v>
      </c>
      <c r="C31" s="14">
        <f t="shared" si="0"/>
        <v>0</v>
      </c>
      <c r="D31" s="50">
        <f t="shared" si="0"/>
        <v>0</v>
      </c>
      <c r="E31" s="50">
        <f t="shared" si="0"/>
        <v>0</v>
      </c>
      <c r="F31" s="50">
        <f t="shared" si="0"/>
        <v>0</v>
      </c>
    </row>
    <row r="32" spans="1:6" s="15" customFormat="1" ht="90" hidden="1" x14ac:dyDescent="0.25">
      <c r="A32" s="18" t="s">
        <v>51</v>
      </c>
      <c r="B32" s="19" t="s">
        <v>52</v>
      </c>
      <c r="C32" s="14">
        <f t="shared" si="0"/>
        <v>0</v>
      </c>
      <c r="D32" s="50">
        <f t="shared" si="0"/>
        <v>0</v>
      </c>
      <c r="E32" s="50">
        <f t="shared" si="0"/>
        <v>0</v>
      </c>
      <c r="F32" s="50">
        <f t="shared" si="0"/>
        <v>0</v>
      </c>
    </row>
    <row r="33" spans="1:6" s="15" customFormat="1" ht="90" hidden="1" x14ac:dyDescent="0.25">
      <c r="A33" s="18" t="s">
        <v>53</v>
      </c>
      <c r="B33" s="19" t="s">
        <v>54</v>
      </c>
      <c r="C33" s="14">
        <v>0</v>
      </c>
      <c r="D33" s="50">
        <v>0</v>
      </c>
      <c r="E33" s="50">
        <v>0</v>
      </c>
      <c r="F33" s="50">
        <v>0</v>
      </c>
    </row>
    <row r="34" spans="1:6" s="15" customFormat="1" ht="30" hidden="1" x14ac:dyDescent="0.25">
      <c r="A34" s="18" t="s">
        <v>55</v>
      </c>
      <c r="B34" s="19" t="s">
        <v>56</v>
      </c>
      <c r="C34" s="14">
        <f>C35+C40</f>
        <v>0</v>
      </c>
      <c r="D34" s="50">
        <f>D35+D40</f>
        <v>0</v>
      </c>
      <c r="E34" s="50">
        <f>E35+E40</f>
        <v>0</v>
      </c>
      <c r="F34" s="50">
        <f>F35+F40</f>
        <v>0</v>
      </c>
    </row>
    <row r="35" spans="1:6" s="15" customFormat="1" ht="30" hidden="1" x14ac:dyDescent="0.25">
      <c r="A35" s="18" t="s">
        <v>57</v>
      </c>
      <c r="B35" s="19" t="s">
        <v>58</v>
      </c>
      <c r="C35" s="14">
        <f>C36+C38</f>
        <v>0</v>
      </c>
      <c r="D35" s="50">
        <f>D36+D38</f>
        <v>0</v>
      </c>
      <c r="E35" s="50">
        <f>E36+E38</f>
        <v>0</v>
      </c>
      <c r="F35" s="50">
        <f>F36+F38</f>
        <v>0</v>
      </c>
    </row>
    <row r="36" spans="1:6" s="15" customFormat="1" ht="30" hidden="1" x14ac:dyDescent="0.25">
      <c r="A36" s="18" t="s">
        <v>59</v>
      </c>
      <c r="B36" s="19" t="s">
        <v>60</v>
      </c>
      <c r="C36" s="14">
        <f>C37</f>
        <v>0</v>
      </c>
      <c r="D36" s="50">
        <f>D37</f>
        <v>0</v>
      </c>
      <c r="E36" s="50">
        <f>E37</f>
        <v>0</v>
      </c>
      <c r="F36" s="50">
        <f>F37</f>
        <v>0</v>
      </c>
    </row>
    <row r="37" spans="1:6" s="15" customFormat="1" ht="45" hidden="1" x14ac:dyDescent="0.25">
      <c r="A37" s="18" t="s">
        <v>61</v>
      </c>
      <c r="B37" s="19" t="s">
        <v>62</v>
      </c>
      <c r="C37" s="14">
        <v>0</v>
      </c>
      <c r="D37" s="50">
        <v>0</v>
      </c>
      <c r="E37" s="50">
        <v>0</v>
      </c>
      <c r="F37" s="50">
        <v>0</v>
      </c>
    </row>
    <row r="38" spans="1:6" s="15" customFormat="1" ht="45" hidden="1" x14ac:dyDescent="0.25">
      <c r="A38" s="18" t="s">
        <v>63</v>
      </c>
      <c r="B38" s="19" t="s">
        <v>64</v>
      </c>
      <c r="C38" s="14">
        <f>C39</f>
        <v>0</v>
      </c>
      <c r="D38" s="50">
        <f>D39</f>
        <v>0</v>
      </c>
      <c r="E38" s="50">
        <f>E39</f>
        <v>0</v>
      </c>
      <c r="F38" s="50">
        <f>F39</f>
        <v>0</v>
      </c>
    </row>
    <row r="39" spans="1:6" s="15" customFormat="1" ht="60" hidden="1" x14ac:dyDescent="0.25">
      <c r="A39" s="18" t="s">
        <v>65</v>
      </c>
      <c r="B39" s="19" t="s">
        <v>66</v>
      </c>
      <c r="C39" s="14">
        <v>0</v>
      </c>
      <c r="D39" s="50">
        <v>0</v>
      </c>
      <c r="E39" s="50">
        <v>0</v>
      </c>
      <c r="F39" s="50">
        <v>0</v>
      </c>
    </row>
    <row r="40" spans="1:6" s="15" customFormat="1" ht="30" hidden="1" x14ac:dyDescent="0.25">
      <c r="A40" s="18" t="s">
        <v>67</v>
      </c>
      <c r="B40" s="19" t="s">
        <v>68</v>
      </c>
      <c r="C40" s="14">
        <f t="shared" ref="C40:F41" si="1">C41</f>
        <v>0</v>
      </c>
      <c r="D40" s="50">
        <f t="shared" si="1"/>
        <v>0</v>
      </c>
      <c r="E40" s="50">
        <f t="shared" si="1"/>
        <v>0</v>
      </c>
      <c r="F40" s="50">
        <f t="shared" si="1"/>
        <v>0</v>
      </c>
    </row>
    <row r="41" spans="1:6" s="15" customFormat="1" ht="30" hidden="1" x14ac:dyDescent="0.25">
      <c r="A41" s="18" t="s">
        <v>69</v>
      </c>
      <c r="B41" s="19" t="s">
        <v>70</v>
      </c>
      <c r="C41" s="14">
        <f t="shared" si="1"/>
        <v>0</v>
      </c>
      <c r="D41" s="50">
        <f t="shared" si="1"/>
        <v>0</v>
      </c>
      <c r="E41" s="50">
        <f t="shared" si="1"/>
        <v>0</v>
      </c>
      <c r="F41" s="50">
        <f t="shared" si="1"/>
        <v>0</v>
      </c>
    </row>
    <row r="42" spans="1:6" s="15" customFormat="1" ht="45" hidden="1" x14ac:dyDescent="0.25">
      <c r="A42" s="18" t="s">
        <v>71</v>
      </c>
      <c r="B42" s="19" t="s">
        <v>72</v>
      </c>
      <c r="C42" s="14">
        <v>0</v>
      </c>
      <c r="D42" s="50">
        <v>0</v>
      </c>
      <c r="E42" s="50">
        <v>0</v>
      </c>
      <c r="F42" s="50">
        <v>0</v>
      </c>
    </row>
    <row r="43" spans="1:6" s="15" customFormat="1" ht="30" hidden="1" x14ac:dyDescent="0.25">
      <c r="A43" s="18" t="s">
        <v>73</v>
      </c>
      <c r="B43" s="19" t="s">
        <v>74</v>
      </c>
      <c r="C43" s="14">
        <v>0</v>
      </c>
      <c r="D43" s="50">
        <v>0</v>
      </c>
      <c r="E43" s="50">
        <v>0</v>
      </c>
      <c r="F43" s="50">
        <v>0</v>
      </c>
    </row>
    <row r="44" spans="1:6" s="15" customFormat="1" ht="30" hidden="1" x14ac:dyDescent="0.25">
      <c r="A44" s="18" t="s">
        <v>75</v>
      </c>
      <c r="B44" s="19" t="s">
        <v>76</v>
      </c>
      <c r="C44" s="14">
        <v>0</v>
      </c>
      <c r="D44" s="50">
        <v>0</v>
      </c>
      <c r="E44" s="50">
        <v>0</v>
      </c>
      <c r="F44" s="50">
        <v>0</v>
      </c>
    </row>
    <row r="45" spans="1:6" s="15" customFormat="1" ht="30" hidden="1" x14ac:dyDescent="0.25">
      <c r="A45" s="18" t="s">
        <v>77</v>
      </c>
      <c r="B45" s="19" t="s">
        <v>78</v>
      </c>
      <c r="C45" s="14">
        <v>0</v>
      </c>
      <c r="D45" s="50">
        <v>0</v>
      </c>
      <c r="E45" s="50">
        <v>0</v>
      </c>
      <c r="F45" s="50">
        <v>0</v>
      </c>
    </row>
    <row r="46" spans="1:6" s="15" customFormat="1" ht="28.5" x14ac:dyDescent="0.25">
      <c r="A46" s="16" t="s">
        <v>79</v>
      </c>
      <c r="B46" s="17" t="s">
        <v>80</v>
      </c>
      <c r="C46" s="11">
        <f>SUM(C47+C54)</f>
        <v>48685.100000000559</v>
      </c>
      <c r="D46" s="49">
        <f>SUM(D47+D54)</f>
        <v>48685115.319999695</v>
      </c>
      <c r="E46" s="49">
        <f>SUM(E47+E54)</f>
        <v>0</v>
      </c>
      <c r="F46" s="49">
        <f>SUM(F47+F54)</f>
        <v>0</v>
      </c>
    </row>
    <row r="47" spans="1:6" s="15" customFormat="1" hidden="1" x14ac:dyDescent="0.25">
      <c r="A47" s="18" t="s">
        <v>81</v>
      </c>
      <c r="B47" s="19" t="s">
        <v>82</v>
      </c>
      <c r="C47" s="14">
        <f>C51+C48</f>
        <v>-7649938.5999999996</v>
      </c>
      <c r="D47" s="50">
        <f>D51+D48</f>
        <v>-7649938644</v>
      </c>
      <c r="E47" s="50">
        <f>E51+E48</f>
        <v>-7440101527.3000002</v>
      </c>
      <c r="F47" s="50">
        <f>F51+F48</f>
        <v>-7462103300</v>
      </c>
    </row>
    <row r="48" spans="1:6" s="15" customFormat="1" hidden="1" x14ac:dyDescent="0.25">
      <c r="A48" s="18" t="s">
        <v>83</v>
      </c>
      <c r="B48" s="19" t="s">
        <v>84</v>
      </c>
      <c r="C48" s="14">
        <f t="shared" ref="C48:F52" si="2">C49</f>
        <v>0</v>
      </c>
      <c r="D48" s="50">
        <f t="shared" si="2"/>
        <v>0</v>
      </c>
      <c r="E48" s="50">
        <f t="shared" si="2"/>
        <v>0</v>
      </c>
      <c r="F48" s="50">
        <f t="shared" si="2"/>
        <v>0</v>
      </c>
    </row>
    <row r="49" spans="1:6" s="15" customFormat="1" ht="30" hidden="1" x14ac:dyDescent="0.25">
      <c r="A49" s="18" t="s">
        <v>85</v>
      </c>
      <c r="B49" s="19" t="s">
        <v>86</v>
      </c>
      <c r="C49" s="14">
        <f t="shared" si="2"/>
        <v>0</v>
      </c>
      <c r="D49" s="50">
        <f t="shared" si="2"/>
        <v>0</v>
      </c>
      <c r="E49" s="50">
        <f t="shared" si="2"/>
        <v>0</v>
      </c>
      <c r="F49" s="50">
        <f t="shared" si="2"/>
        <v>0</v>
      </c>
    </row>
    <row r="50" spans="1:6" s="15" customFormat="1" ht="30" hidden="1" x14ac:dyDescent="0.25">
      <c r="A50" s="18" t="s">
        <v>87</v>
      </c>
      <c r="B50" s="19" t="s">
        <v>88</v>
      </c>
      <c r="C50" s="14"/>
      <c r="D50" s="50"/>
      <c r="E50" s="50">
        <v>0</v>
      </c>
      <c r="F50" s="50">
        <v>0</v>
      </c>
    </row>
    <row r="51" spans="1:6" s="15" customFormat="1" hidden="1" x14ac:dyDescent="0.25">
      <c r="A51" s="18" t="s">
        <v>89</v>
      </c>
      <c r="B51" s="19" t="s">
        <v>90</v>
      </c>
      <c r="C51" s="14">
        <f t="shared" si="2"/>
        <v>-7649938.5999999996</v>
      </c>
      <c r="D51" s="50">
        <f t="shared" si="2"/>
        <v>-7649938644</v>
      </c>
      <c r="E51" s="50">
        <f t="shared" si="2"/>
        <v>-7440101527.3000002</v>
      </c>
      <c r="F51" s="50">
        <f t="shared" si="2"/>
        <v>-7462103300</v>
      </c>
    </row>
    <row r="52" spans="1:6" s="15" customFormat="1" hidden="1" x14ac:dyDescent="0.25">
      <c r="A52" s="18" t="s">
        <v>91</v>
      </c>
      <c r="B52" s="19" t="s">
        <v>92</v>
      </c>
      <c r="C52" s="14">
        <f t="shared" si="2"/>
        <v>-7649938.5999999996</v>
      </c>
      <c r="D52" s="50">
        <f t="shared" si="2"/>
        <v>-7649938644</v>
      </c>
      <c r="E52" s="50">
        <f t="shared" si="2"/>
        <v>-7440101527.3000002</v>
      </c>
      <c r="F52" s="50">
        <f t="shared" si="2"/>
        <v>-7462103300</v>
      </c>
    </row>
    <row r="53" spans="1:6" s="15" customFormat="1" ht="30" x14ac:dyDescent="0.25">
      <c r="A53" s="18" t="s">
        <v>93</v>
      </c>
      <c r="B53" s="19" t="s">
        <v>94</v>
      </c>
      <c r="C53" s="14">
        <f>-7193972.5-C24-C19</f>
        <v>-7649938.5999999996</v>
      </c>
      <c r="D53" s="50">
        <f>-7193972500-D24-D19</f>
        <v>-7649938644</v>
      </c>
      <c r="E53" s="50">
        <f>-6741936800-E24-E19</f>
        <v>-7440101527.3000002</v>
      </c>
      <c r="F53" s="50">
        <f>-6850012100-F24-F19</f>
        <v>-7462103300</v>
      </c>
    </row>
    <row r="54" spans="1:6" s="15" customFormat="1" hidden="1" x14ac:dyDescent="0.25">
      <c r="A54" s="18" t="s">
        <v>95</v>
      </c>
      <c r="B54" s="19" t="s">
        <v>96</v>
      </c>
      <c r="C54" s="14">
        <f>C55+C58</f>
        <v>7698623.7000000002</v>
      </c>
      <c r="D54" s="50">
        <f>D55+D58</f>
        <v>7698623759.3199997</v>
      </c>
      <c r="E54" s="50">
        <f>E55+E58</f>
        <v>7440101527.3000002</v>
      </c>
      <c r="F54" s="50">
        <f>F55+F58</f>
        <v>7462103300</v>
      </c>
    </row>
    <row r="55" spans="1:6" s="15" customFormat="1" hidden="1" x14ac:dyDescent="0.25">
      <c r="A55" s="18" t="s">
        <v>97</v>
      </c>
      <c r="B55" s="19" t="s">
        <v>98</v>
      </c>
      <c r="C55" s="14">
        <f t="shared" ref="C55:F56" si="3">C56</f>
        <v>0</v>
      </c>
      <c r="D55" s="50">
        <f t="shared" si="3"/>
        <v>0</v>
      </c>
      <c r="E55" s="50">
        <f t="shared" si="3"/>
        <v>0</v>
      </c>
      <c r="F55" s="50">
        <f t="shared" si="3"/>
        <v>0</v>
      </c>
    </row>
    <row r="56" spans="1:6" s="15" customFormat="1" hidden="1" x14ac:dyDescent="0.25">
      <c r="A56" s="18" t="s">
        <v>99</v>
      </c>
      <c r="B56" s="19" t="s">
        <v>100</v>
      </c>
      <c r="C56" s="14">
        <f t="shared" si="3"/>
        <v>0</v>
      </c>
      <c r="D56" s="50">
        <f t="shared" si="3"/>
        <v>0</v>
      </c>
      <c r="E56" s="50">
        <f t="shared" si="3"/>
        <v>0</v>
      </c>
      <c r="F56" s="50">
        <f t="shared" si="3"/>
        <v>0</v>
      </c>
    </row>
    <row r="57" spans="1:6" s="15" customFormat="1" ht="30" hidden="1" x14ac:dyDescent="0.25">
      <c r="A57" s="18" t="s">
        <v>101</v>
      </c>
      <c r="B57" s="19" t="s">
        <v>102</v>
      </c>
      <c r="C57" s="14">
        <v>0</v>
      </c>
      <c r="D57" s="50">
        <v>0</v>
      </c>
      <c r="E57" s="50"/>
      <c r="F57" s="50"/>
    </row>
    <row r="58" spans="1:6" s="15" customFormat="1" hidden="1" x14ac:dyDescent="0.25">
      <c r="A58" s="18" t="s">
        <v>103</v>
      </c>
      <c r="B58" s="19" t="s">
        <v>104</v>
      </c>
      <c r="C58" s="14">
        <f>C59-C61</f>
        <v>7698623.7000000002</v>
      </c>
      <c r="D58" s="50">
        <f>D59-D61</f>
        <v>7698623759.3199997</v>
      </c>
      <c r="E58" s="50">
        <f>SUM(E60+E62)</f>
        <v>7440101527.3000002</v>
      </c>
      <c r="F58" s="50">
        <f>F59-F61</f>
        <v>7462103300</v>
      </c>
    </row>
    <row r="59" spans="1:6" s="15" customFormat="1" hidden="1" x14ac:dyDescent="0.25">
      <c r="A59" s="18" t="s">
        <v>105</v>
      </c>
      <c r="B59" s="19" t="s">
        <v>106</v>
      </c>
      <c r="C59" s="14">
        <f>SUM(C60)</f>
        <v>7698623.7000000002</v>
      </c>
      <c r="D59" s="50">
        <f>SUM(D60)</f>
        <v>7698623759.3199997</v>
      </c>
      <c r="E59" s="50">
        <f>SUM(E60)</f>
        <v>7440101527.3000002</v>
      </c>
      <c r="F59" s="50">
        <f>SUM(F60)</f>
        <v>7462103300</v>
      </c>
    </row>
    <row r="60" spans="1:6" s="15" customFormat="1" ht="30" x14ac:dyDescent="0.25">
      <c r="A60" s="18" t="s">
        <v>107</v>
      </c>
      <c r="B60" s="19" t="s">
        <v>108</v>
      </c>
      <c r="C60" s="14">
        <f>7488311.2-C21-C26</f>
        <v>7698623.7000000002</v>
      </c>
      <c r="D60" s="50">
        <f>7488311215.32-D21-D26</f>
        <v>7698623759.3199997</v>
      </c>
      <c r="E60" s="50">
        <f>7005762300-E21-E26</f>
        <v>7440101527.3000002</v>
      </c>
      <c r="F60" s="50">
        <f>7131612200-F21-F26</f>
        <v>7462103300</v>
      </c>
    </row>
    <row r="61" spans="1:6" s="15" customFormat="1" hidden="1" x14ac:dyDescent="0.25">
      <c r="A61" s="18" t="s">
        <v>103</v>
      </c>
      <c r="B61" s="19" t="s">
        <v>109</v>
      </c>
      <c r="C61" s="14">
        <f>SUM(C62)</f>
        <v>0</v>
      </c>
      <c r="D61" s="14">
        <f>SUM(D62)</f>
        <v>0</v>
      </c>
      <c r="E61" s="36">
        <f>SUM(E62)</f>
        <v>0</v>
      </c>
      <c r="F61" s="36">
        <f>SUM(F62)</f>
        <v>0</v>
      </c>
    </row>
    <row r="62" spans="1:6" s="15" customFormat="1" ht="30" hidden="1" x14ac:dyDescent="0.25">
      <c r="A62" s="18" t="s">
        <v>110</v>
      </c>
      <c r="B62" s="19" t="s">
        <v>111</v>
      </c>
      <c r="C62" s="14">
        <v>0</v>
      </c>
      <c r="D62" s="14">
        <v>0</v>
      </c>
      <c r="E62" s="36"/>
      <c r="F62" s="36">
        <v>0</v>
      </c>
    </row>
    <row r="63" spans="1:6" hidden="1" x14ac:dyDescent="0.25">
      <c r="A63" s="9" t="s">
        <v>112</v>
      </c>
      <c r="B63" s="10" t="s">
        <v>113</v>
      </c>
      <c r="C63" s="11">
        <f>C11+C46</f>
        <v>343023.80000000109</v>
      </c>
      <c r="D63" s="11">
        <f>D11+D46</f>
        <v>343023830.63999939</v>
      </c>
      <c r="E63" s="37"/>
      <c r="F63" s="37"/>
    </row>
    <row r="69" spans="1:1" x14ac:dyDescent="0.25">
      <c r="A69" s="20"/>
    </row>
    <row r="70" spans="1:1" x14ac:dyDescent="0.25">
      <c r="A70" s="20"/>
    </row>
  </sheetData>
  <mergeCells count="7">
    <mergeCell ref="A6:E7"/>
    <mergeCell ref="E8:E9"/>
    <mergeCell ref="F8:F9"/>
    <mergeCell ref="A8:A9"/>
    <mergeCell ref="B8:B9"/>
    <mergeCell ref="C8:C9"/>
    <mergeCell ref="D8:D9"/>
  </mergeCells>
  <pageMargins left="0.90551181102362222" right="0" top="0.55118110236220474" bottom="0" header="0.31496062992125984" footer="0.31496062992125984"/>
  <pageSetup paperSize="9"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0"/>
  <sheetViews>
    <sheetView topLeftCell="B10" workbookViewId="0">
      <selection activeCell="R10" sqref="R1:S1048576"/>
    </sheetView>
  </sheetViews>
  <sheetFormatPr defaultRowHeight="15" x14ac:dyDescent="0.25"/>
  <cols>
    <col min="1" max="1" width="67" style="1" customWidth="1"/>
    <col min="2" max="2" width="29.7109375" style="1" customWidth="1"/>
    <col min="3" max="3" width="20" style="1" hidden="1" customWidth="1"/>
    <col min="4" max="4" width="13.28515625" style="1" hidden="1" customWidth="1"/>
    <col min="5" max="5" width="20.140625" style="1" hidden="1" customWidth="1"/>
    <col min="6" max="6" width="13.28515625" style="1" hidden="1" customWidth="1"/>
    <col min="7" max="7" width="20.140625" style="1" hidden="1" customWidth="1"/>
    <col min="8" max="8" width="13.28515625" style="1" hidden="1" customWidth="1"/>
    <col min="9" max="9" width="20.140625" style="1" hidden="1" customWidth="1"/>
    <col min="10" max="10" width="13.28515625" style="1" hidden="1" customWidth="1"/>
    <col min="11" max="11" width="20.140625" style="1" hidden="1" customWidth="1"/>
    <col min="12" max="12" width="13.28515625" style="1" hidden="1" customWidth="1"/>
    <col min="13" max="13" width="20.140625" style="1" hidden="1" customWidth="1"/>
    <col min="14" max="14" width="13.28515625" style="1" hidden="1" customWidth="1"/>
    <col min="15" max="15" width="20.140625" style="1" hidden="1" customWidth="1"/>
    <col min="16" max="16" width="17.85546875" style="1" customWidth="1"/>
    <col min="17" max="17" width="18" style="1" customWidth="1"/>
    <col min="18" max="18" width="17.85546875" style="1" customWidth="1"/>
    <col min="19" max="19" width="18" style="1" customWidth="1"/>
    <col min="20" max="251" width="9.140625" style="1"/>
    <col min="252" max="252" width="67" style="1" customWidth="1"/>
    <col min="253" max="253" width="29.7109375" style="1" customWidth="1"/>
    <col min="254" max="254" width="20.7109375" style="1" customWidth="1"/>
    <col min="255" max="256" width="0" style="1" hidden="1" customWidth="1"/>
    <col min="257" max="507" width="9.140625" style="1"/>
    <col min="508" max="508" width="67" style="1" customWidth="1"/>
    <col min="509" max="509" width="29.7109375" style="1" customWidth="1"/>
    <col min="510" max="510" width="20.7109375" style="1" customWidth="1"/>
    <col min="511" max="512" width="0" style="1" hidden="1" customWidth="1"/>
    <col min="513" max="763" width="9.140625" style="1"/>
    <col min="764" max="764" width="67" style="1" customWidth="1"/>
    <col min="765" max="765" width="29.7109375" style="1" customWidth="1"/>
    <col min="766" max="766" width="20.7109375" style="1" customWidth="1"/>
    <col min="767" max="768" width="0" style="1" hidden="1" customWidth="1"/>
    <col min="769" max="1019" width="9.140625" style="1"/>
    <col min="1020" max="1020" width="67" style="1" customWidth="1"/>
    <col min="1021" max="1021" width="29.7109375" style="1" customWidth="1"/>
    <col min="1022" max="1022" width="20.7109375" style="1" customWidth="1"/>
    <col min="1023" max="1024" width="0" style="1" hidden="1" customWidth="1"/>
    <col min="1025" max="1275" width="9.140625" style="1"/>
    <col min="1276" max="1276" width="67" style="1" customWidth="1"/>
    <col min="1277" max="1277" width="29.7109375" style="1" customWidth="1"/>
    <col min="1278" max="1278" width="20.7109375" style="1" customWidth="1"/>
    <col min="1279" max="1280" width="0" style="1" hidden="1" customWidth="1"/>
    <col min="1281" max="1531" width="9.140625" style="1"/>
    <col min="1532" max="1532" width="67" style="1" customWidth="1"/>
    <col min="1533" max="1533" width="29.7109375" style="1" customWidth="1"/>
    <col min="1534" max="1534" width="20.7109375" style="1" customWidth="1"/>
    <col min="1535" max="1536" width="0" style="1" hidden="1" customWidth="1"/>
    <col min="1537" max="1787" width="9.140625" style="1"/>
    <col min="1788" max="1788" width="67" style="1" customWidth="1"/>
    <col min="1789" max="1789" width="29.7109375" style="1" customWidth="1"/>
    <col min="1790" max="1790" width="20.7109375" style="1" customWidth="1"/>
    <col min="1791" max="1792" width="0" style="1" hidden="1" customWidth="1"/>
    <col min="1793" max="2043" width="9.140625" style="1"/>
    <col min="2044" max="2044" width="67" style="1" customWidth="1"/>
    <col min="2045" max="2045" width="29.7109375" style="1" customWidth="1"/>
    <col min="2046" max="2046" width="20.7109375" style="1" customWidth="1"/>
    <col min="2047" max="2048" width="0" style="1" hidden="1" customWidth="1"/>
    <col min="2049" max="2299" width="9.140625" style="1"/>
    <col min="2300" max="2300" width="67" style="1" customWidth="1"/>
    <col min="2301" max="2301" width="29.7109375" style="1" customWidth="1"/>
    <col min="2302" max="2302" width="20.7109375" style="1" customWidth="1"/>
    <col min="2303" max="2304" width="0" style="1" hidden="1" customWidth="1"/>
    <col min="2305" max="2555" width="9.140625" style="1"/>
    <col min="2556" max="2556" width="67" style="1" customWidth="1"/>
    <col min="2557" max="2557" width="29.7109375" style="1" customWidth="1"/>
    <col min="2558" max="2558" width="20.7109375" style="1" customWidth="1"/>
    <col min="2559" max="2560" width="0" style="1" hidden="1" customWidth="1"/>
    <col min="2561" max="2811" width="9.140625" style="1"/>
    <col min="2812" max="2812" width="67" style="1" customWidth="1"/>
    <col min="2813" max="2813" width="29.7109375" style="1" customWidth="1"/>
    <col min="2814" max="2814" width="20.7109375" style="1" customWidth="1"/>
    <col min="2815" max="2816" width="0" style="1" hidden="1" customWidth="1"/>
    <col min="2817" max="3067" width="9.140625" style="1"/>
    <col min="3068" max="3068" width="67" style="1" customWidth="1"/>
    <col min="3069" max="3069" width="29.7109375" style="1" customWidth="1"/>
    <col min="3070" max="3070" width="20.7109375" style="1" customWidth="1"/>
    <col min="3071" max="3072" width="0" style="1" hidden="1" customWidth="1"/>
    <col min="3073" max="3323" width="9.140625" style="1"/>
    <col min="3324" max="3324" width="67" style="1" customWidth="1"/>
    <col min="3325" max="3325" width="29.7109375" style="1" customWidth="1"/>
    <col min="3326" max="3326" width="20.7109375" style="1" customWidth="1"/>
    <col min="3327" max="3328" width="0" style="1" hidden="1" customWidth="1"/>
    <col min="3329" max="3579" width="9.140625" style="1"/>
    <col min="3580" max="3580" width="67" style="1" customWidth="1"/>
    <col min="3581" max="3581" width="29.7109375" style="1" customWidth="1"/>
    <col min="3582" max="3582" width="20.7109375" style="1" customWidth="1"/>
    <col min="3583" max="3584" width="0" style="1" hidden="1" customWidth="1"/>
    <col min="3585" max="3835" width="9.140625" style="1"/>
    <col min="3836" max="3836" width="67" style="1" customWidth="1"/>
    <col min="3837" max="3837" width="29.7109375" style="1" customWidth="1"/>
    <col min="3838" max="3838" width="20.7109375" style="1" customWidth="1"/>
    <col min="3839" max="3840" width="0" style="1" hidden="1" customWidth="1"/>
    <col min="3841" max="4091" width="9.140625" style="1"/>
    <col min="4092" max="4092" width="67" style="1" customWidth="1"/>
    <col min="4093" max="4093" width="29.7109375" style="1" customWidth="1"/>
    <col min="4094" max="4094" width="20.7109375" style="1" customWidth="1"/>
    <col min="4095" max="4096" width="0" style="1" hidden="1" customWidth="1"/>
    <col min="4097" max="4347" width="9.140625" style="1"/>
    <col min="4348" max="4348" width="67" style="1" customWidth="1"/>
    <col min="4349" max="4349" width="29.7109375" style="1" customWidth="1"/>
    <col min="4350" max="4350" width="20.7109375" style="1" customWidth="1"/>
    <col min="4351" max="4352" width="0" style="1" hidden="1" customWidth="1"/>
    <col min="4353" max="4603" width="9.140625" style="1"/>
    <col min="4604" max="4604" width="67" style="1" customWidth="1"/>
    <col min="4605" max="4605" width="29.7109375" style="1" customWidth="1"/>
    <col min="4606" max="4606" width="20.7109375" style="1" customWidth="1"/>
    <col min="4607" max="4608" width="0" style="1" hidden="1" customWidth="1"/>
    <col min="4609" max="4859" width="9.140625" style="1"/>
    <col min="4860" max="4860" width="67" style="1" customWidth="1"/>
    <col min="4861" max="4861" width="29.7109375" style="1" customWidth="1"/>
    <col min="4862" max="4862" width="20.7109375" style="1" customWidth="1"/>
    <col min="4863" max="4864" width="0" style="1" hidden="1" customWidth="1"/>
    <col min="4865" max="5115" width="9.140625" style="1"/>
    <col min="5116" max="5116" width="67" style="1" customWidth="1"/>
    <col min="5117" max="5117" width="29.7109375" style="1" customWidth="1"/>
    <col min="5118" max="5118" width="20.7109375" style="1" customWidth="1"/>
    <col min="5119" max="5120" width="0" style="1" hidden="1" customWidth="1"/>
    <col min="5121" max="5371" width="9.140625" style="1"/>
    <col min="5372" max="5372" width="67" style="1" customWidth="1"/>
    <col min="5373" max="5373" width="29.7109375" style="1" customWidth="1"/>
    <col min="5374" max="5374" width="20.7109375" style="1" customWidth="1"/>
    <col min="5375" max="5376" width="0" style="1" hidden="1" customWidth="1"/>
    <col min="5377" max="5627" width="9.140625" style="1"/>
    <col min="5628" max="5628" width="67" style="1" customWidth="1"/>
    <col min="5629" max="5629" width="29.7109375" style="1" customWidth="1"/>
    <col min="5630" max="5630" width="20.7109375" style="1" customWidth="1"/>
    <col min="5631" max="5632" width="0" style="1" hidden="1" customWidth="1"/>
    <col min="5633" max="5883" width="9.140625" style="1"/>
    <col min="5884" max="5884" width="67" style="1" customWidth="1"/>
    <col min="5885" max="5885" width="29.7109375" style="1" customWidth="1"/>
    <col min="5886" max="5886" width="20.7109375" style="1" customWidth="1"/>
    <col min="5887" max="5888" width="0" style="1" hidden="1" customWidth="1"/>
    <col min="5889" max="6139" width="9.140625" style="1"/>
    <col min="6140" max="6140" width="67" style="1" customWidth="1"/>
    <col min="6141" max="6141" width="29.7109375" style="1" customWidth="1"/>
    <col min="6142" max="6142" width="20.7109375" style="1" customWidth="1"/>
    <col min="6143" max="6144" width="0" style="1" hidden="1" customWidth="1"/>
    <col min="6145" max="6395" width="9.140625" style="1"/>
    <col min="6396" max="6396" width="67" style="1" customWidth="1"/>
    <col min="6397" max="6397" width="29.7109375" style="1" customWidth="1"/>
    <col min="6398" max="6398" width="20.7109375" style="1" customWidth="1"/>
    <col min="6399" max="6400" width="0" style="1" hidden="1" customWidth="1"/>
    <col min="6401" max="6651" width="9.140625" style="1"/>
    <col min="6652" max="6652" width="67" style="1" customWidth="1"/>
    <col min="6653" max="6653" width="29.7109375" style="1" customWidth="1"/>
    <col min="6654" max="6654" width="20.7109375" style="1" customWidth="1"/>
    <col min="6655" max="6656" width="0" style="1" hidden="1" customWidth="1"/>
    <col min="6657" max="6907" width="9.140625" style="1"/>
    <col min="6908" max="6908" width="67" style="1" customWidth="1"/>
    <col min="6909" max="6909" width="29.7109375" style="1" customWidth="1"/>
    <col min="6910" max="6910" width="20.7109375" style="1" customWidth="1"/>
    <col min="6911" max="6912" width="0" style="1" hidden="1" customWidth="1"/>
    <col min="6913" max="7163" width="9.140625" style="1"/>
    <col min="7164" max="7164" width="67" style="1" customWidth="1"/>
    <col min="7165" max="7165" width="29.7109375" style="1" customWidth="1"/>
    <col min="7166" max="7166" width="20.7109375" style="1" customWidth="1"/>
    <col min="7167" max="7168" width="0" style="1" hidden="1" customWidth="1"/>
    <col min="7169" max="7419" width="9.140625" style="1"/>
    <col min="7420" max="7420" width="67" style="1" customWidth="1"/>
    <col min="7421" max="7421" width="29.7109375" style="1" customWidth="1"/>
    <col min="7422" max="7422" width="20.7109375" style="1" customWidth="1"/>
    <col min="7423" max="7424" width="0" style="1" hidden="1" customWidth="1"/>
    <col min="7425" max="7675" width="9.140625" style="1"/>
    <col min="7676" max="7676" width="67" style="1" customWidth="1"/>
    <col min="7677" max="7677" width="29.7109375" style="1" customWidth="1"/>
    <col min="7678" max="7678" width="20.7109375" style="1" customWidth="1"/>
    <col min="7679" max="7680" width="0" style="1" hidden="1" customWidth="1"/>
    <col min="7681" max="7931" width="9.140625" style="1"/>
    <col min="7932" max="7932" width="67" style="1" customWidth="1"/>
    <col min="7933" max="7933" width="29.7109375" style="1" customWidth="1"/>
    <col min="7934" max="7934" width="20.7109375" style="1" customWidth="1"/>
    <col min="7935" max="7936" width="0" style="1" hidden="1" customWidth="1"/>
    <col min="7937" max="8187" width="9.140625" style="1"/>
    <col min="8188" max="8188" width="67" style="1" customWidth="1"/>
    <col min="8189" max="8189" width="29.7109375" style="1" customWidth="1"/>
    <col min="8190" max="8190" width="20.7109375" style="1" customWidth="1"/>
    <col min="8191" max="8192" width="0" style="1" hidden="1" customWidth="1"/>
    <col min="8193" max="8443" width="9.140625" style="1"/>
    <col min="8444" max="8444" width="67" style="1" customWidth="1"/>
    <col min="8445" max="8445" width="29.7109375" style="1" customWidth="1"/>
    <col min="8446" max="8446" width="20.7109375" style="1" customWidth="1"/>
    <col min="8447" max="8448" width="0" style="1" hidden="1" customWidth="1"/>
    <col min="8449" max="8699" width="9.140625" style="1"/>
    <col min="8700" max="8700" width="67" style="1" customWidth="1"/>
    <col min="8701" max="8701" width="29.7109375" style="1" customWidth="1"/>
    <col min="8702" max="8702" width="20.7109375" style="1" customWidth="1"/>
    <col min="8703" max="8704" width="0" style="1" hidden="1" customWidth="1"/>
    <col min="8705" max="8955" width="9.140625" style="1"/>
    <col min="8956" max="8956" width="67" style="1" customWidth="1"/>
    <col min="8957" max="8957" width="29.7109375" style="1" customWidth="1"/>
    <col min="8958" max="8958" width="20.7109375" style="1" customWidth="1"/>
    <col min="8959" max="8960" width="0" style="1" hidden="1" customWidth="1"/>
    <col min="8961" max="9211" width="9.140625" style="1"/>
    <col min="9212" max="9212" width="67" style="1" customWidth="1"/>
    <col min="9213" max="9213" width="29.7109375" style="1" customWidth="1"/>
    <col min="9214" max="9214" width="20.7109375" style="1" customWidth="1"/>
    <col min="9215" max="9216" width="0" style="1" hidden="1" customWidth="1"/>
    <col min="9217" max="9467" width="9.140625" style="1"/>
    <col min="9468" max="9468" width="67" style="1" customWidth="1"/>
    <col min="9469" max="9469" width="29.7109375" style="1" customWidth="1"/>
    <col min="9470" max="9470" width="20.7109375" style="1" customWidth="1"/>
    <col min="9471" max="9472" width="0" style="1" hidden="1" customWidth="1"/>
    <col min="9473" max="9723" width="9.140625" style="1"/>
    <col min="9724" max="9724" width="67" style="1" customWidth="1"/>
    <col min="9725" max="9725" width="29.7109375" style="1" customWidth="1"/>
    <col min="9726" max="9726" width="20.7109375" style="1" customWidth="1"/>
    <col min="9727" max="9728" width="0" style="1" hidden="1" customWidth="1"/>
    <col min="9729" max="9979" width="9.140625" style="1"/>
    <col min="9980" max="9980" width="67" style="1" customWidth="1"/>
    <col min="9981" max="9981" width="29.7109375" style="1" customWidth="1"/>
    <col min="9982" max="9982" width="20.7109375" style="1" customWidth="1"/>
    <col min="9983" max="9984" width="0" style="1" hidden="1" customWidth="1"/>
    <col min="9985" max="10235" width="9.140625" style="1"/>
    <col min="10236" max="10236" width="67" style="1" customWidth="1"/>
    <col min="10237" max="10237" width="29.7109375" style="1" customWidth="1"/>
    <col min="10238" max="10238" width="20.7109375" style="1" customWidth="1"/>
    <col min="10239" max="10240" width="0" style="1" hidden="1" customWidth="1"/>
    <col min="10241" max="10491" width="9.140625" style="1"/>
    <col min="10492" max="10492" width="67" style="1" customWidth="1"/>
    <col min="10493" max="10493" width="29.7109375" style="1" customWidth="1"/>
    <col min="10494" max="10494" width="20.7109375" style="1" customWidth="1"/>
    <col min="10495" max="10496" width="0" style="1" hidden="1" customWidth="1"/>
    <col min="10497" max="10747" width="9.140625" style="1"/>
    <col min="10748" max="10748" width="67" style="1" customWidth="1"/>
    <col min="10749" max="10749" width="29.7109375" style="1" customWidth="1"/>
    <col min="10750" max="10750" width="20.7109375" style="1" customWidth="1"/>
    <col min="10751" max="10752" width="0" style="1" hidden="1" customWidth="1"/>
    <col min="10753" max="11003" width="9.140625" style="1"/>
    <col min="11004" max="11004" width="67" style="1" customWidth="1"/>
    <col min="11005" max="11005" width="29.7109375" style="1" customWidth="1"/>
    <col min="11006" max="11006" width="20.7109375" style="1" customWidth="1"/>
    <col min="11007" max="11008" width="0" style="1" hidden="1" customWidth="1"/>
    <col min="11009" max="11259" width="9.140625" style="1"/>
    <col min="11260" max="11260" width="67" style="1" customWidth="1"/>
    <col min="11261" max="11261" width="29.7109375" style="1" customWidth="1"/>
    <col min="11262" max="11262" width="20.7109375" style="1" customWidth="1"/>
    <col min="11263" max="11264" width="0" style="1" hidden="1" customWidth="1"/>
    <col min="11265" max="11515" width="9.140625" style="1"/>
    <col min="11516" max="11516" width="67" style="1" customWidth="1"/>
    <col min="11517" max="11517" width="29.7109375" style="1" customWidth="1"/>
    <col min="11518" max="11518" width="20.7109375" style="1" customWidth="1"/>
    <col min="11519" max="11520" width="0" style="1" hidden="1" customWidth="1"/>
    <col min="11521" max="11771" width="9.140625" style="1"/>
    <col min="11772" max="11772" width="67" style="1" customWidth="1"/>
    <col min="11773" max="11773" width="29.7109375" style="1" customWidth="1"/>
    <col min="11774" max="11774" width="20.7109375" style="1" customWidth="1"/>
    <col min="11775" max="11776" width="0" style="1" hidden="1" customWidth="1"/>
    <col min="11777" max="12027" width="9.140625" style="1"/>
    <col min="12028" max="12028" width="67" style="1" customWidth="1"/>
    <col min="12029" max="12029" width="29.7109375" style="1" customWidth="1"/>
    <col min="12030" max="12030" width="20.7109375" style="1" customWidth="1"/>
    <col min="12031" max="12032" width="0" style="1" hidden="1" customWidth="1"/>
    <col min="12033" max="12283" width="9.140625" style="1"/>
    <col min="12284" max="12284" width="67" style="1" customWidth="1"/>
    <col min="12285" max="12285" width="29.7109375" style="1" customWidth="1"/>
    <col min="12286" max="12286" width="20.7109375" style="1" customWidth="1"/>
    <col min="12287" max="12288" width="0" style="1" hidden="1" customWidth="1"/>
    <col min="12289" max="12539" width="9.140625" style="1"/>
    <col min="12540" max="12540" width="67" style="1" customWidth="1"/>
    <col min="12541" max="12541" width="29.7109375" style="1" customWidth="1"/>
    <col min="12542" max="12542" width="20.7109375" style="1" customWidth="1"/>
    <col min="12543" max="12544" width="0" style="1" hidden="1" customWidth="1"/>
    <col min="12545" max="12795" width="9.140625" style="1"/>
    <col min="12796" max="12796" width="67" style="1" customWidth="1"/>
    <col min="12797" max="12797" width="29.7109375" style="1" customWidth="1"/>
    <col min="12798" max="12798" width="20.7109375" style="1" customWidth="1"/>
    <col min="12799" max="12800" width="0" style="1" hidden="1" customWidth="1"/>
    <col min="12801" max="13051" width="9.140625" style="1"/>
    <col min="13052" max="13052" width="67" style="1" customWidth="1"/>
    <col min="13053" max="13053" width="29.7109375" style="1" customWidth="1"/>
    <col min="13054" max="13054" width="20.7109375" style="1" customWidth="1"/>
    <col min="13055" max="13056" width="0" style="1" hidden="1" customWidth="1"/>
    <col min="13057" max="13307" width="9.140625" style="1"/>
    <col min="13308" max="13308" width="67" style="1" customWidth="1"/>
    <col min="13309" max="13309" width="29.7109375" style="1" customWidth="1"/>
    <col min="13310" max="13310" width="20.7109375" style="1" customWidth="1"/>
    <col min="13311" max="13312" width="0" style="1" hidden="1" customWidth="1"/>
    <col min="13313" max="13563" width="9.140625" style="1"/>
    <col min="13564" max="13564" width="67" style="1" customWidth="1"/>
    <col min="13565" max="13565" width="29.7109375" style="1" customWidth="1"/>
    <col min="13566" max="13566" width="20.7109375" style="1" customWidth="1"/>
    <col min="13567" max="13568" width="0" style="1" hidden="1" customWidth="1"/>
    <col min="13569" max="13819" width="9.140625" style="1"/>
    <col min="13820" max="13820" width="67" style="1" customWidth="1"/>
    <col min="13821" max="13821" width="29.7109375" style="1" customWidth="1"/>
    <col min="13822" max="13822" width="20.7109375" style="1" customWidth="1"/>
    <col min="13823" max="13824" width="0" style="1" hidden="1" customWidth="1"/>
    <col min="13825" max="14075" width="9.140625" style="1"/>
    <col min="14076" max="14076" width="67" style="1" customWidth="1"/>
    <col min="14077" max="14077" width="29.7109375" style="1" customWidth="1"/>
    <col min="14078" max="14078" width="20.7109375" style="1" customWidth="1"/>
    <col min="14079" max="14080" width="0" style="1" hidden="1" customWidth="1"/>
    <col min="14081" max="14331" width="9.140625" style="1"/>
    <col min="14332" max="14332" width="67" style="1" customWidth="1"/>
    <col min="14333" max="14333" width="29.7109375" style="1" customWidth="1"/>
    <col min="14334" max="14334" width="20.7109375" style="1" customWidth="1"/>
    <col min="14335" max="14336" width="0" style="1" hidden="1" customWidth="1"/>
    <col min="14337" max="14587" width="9.140625" style="1"/>
    <col min="14588" max="14588" width="67" style="1" customWidth="1"/>
    <col min="14589" max="14589" width="29.7109375" style="1" customWidth="1"/>
    <col min="14590" max="14590" width="20.7109375" style="1" customWidth="1"/>
    <col min="14591" max="14592" width="0" style="1" hidden="1" customWidth="1"/>
    <col min="14593" max="14843" width="9.140625" style="1"/>
    <col min="14844" max="14844" width="67" style="1" customWidth="1"/>
    <col min="14845" max="14845" width="29.7109375" style="1" customWidth="1"/>
    <col min="14846" max="14846" width="20.7109375" style="1" customWidth="1"/>
    <col min="14847" max="14848" width="0" style="1" hidden="1" customWidth="1"/>
    <col min="14849" max="15099" width="9.140625" style="1"/>
    <col min="15100" max="15100" width="67" style="1" customWidth="1"/>
    <col min="15101" max="15101" width="29.7109375" style="1" customWidth="1"/>
    <col min="15102" max="15102" width="20.7109375" style="1" customWidth="1"/>
    <col min="15103" max="15104" width="0" style="1" hidden="1" customWidth="1"/>
    <col min="15105" max="15355" width="9.140625" style="1"/>
    <col min="15356" max="15356" width="67" style="1" customWidth="1"/>
    <col min="15357" max="15357" width="29.7109375" style="1" customWidth="1"/>
    <col min="15358" max="15358" width="20.7109375" style="1" customWidth="1"/>
    <col min="15359" max="15360" width="0" style="1" hidden="1" customWidth="1"/>
    <col min="15361" max="15611" width="9.140625" style="1"/>
    <col min="15612" max="15612" width="67" style="1" customWidth="1"/>
    <col min="15613" max="15613" width="29.7109375" style="1" customWidth="1"/>
    <col min="15614" max="15614" width="20.7109375" style="1" customWidth="1"/>
    <col min="15615" max="15616" width="0" style="1" hidden="1" customWidth="1"/>
    <col min="15617" max="15867" width="9.140625" style="1"/>
    <col min="15868" max="15868" width="67" style="1" customWidth="1"/>
    <col min="15869" max="15869" width="29.7109375" style="1" customWidth="1"/>
    <col min="15870" max="15870" width="20.7109375" style="1" customWidth="1"/>
    <col min="15871" max="15872" width="0" style="1" hidden="1" customWidth="1"/>
    <col min="15873" max="16123" width="9.140625" style="1"/>
    <col min="16124" max="16124" width="67" style="1" customWidth="1"/>
    <col min="16125" max="16125" width="29.7109375" style="1" customWidth="1"/>
    <col min="16126" max="16126" width="20.7109375" style="1" customWidth="1"/>
    <col min="16127" max="16128" width="0" style="1" hidden="1" customWidth="1"/>
    <col min="16129" max="16384" width="9.140625" style="1"/>
  </cols>
  <sheetData>
    <row r="1" spans="1:19" s="2" customFormat="1" ht="15.75" x14ac:dyDescent="0.25">
      <c r="E1" s="21"/>
      <c r="G1" s="21"/>
      <c r="I1" s="21"/>
      <c r="K1" s="21"/>
      <c r="M1" s="21"/>
      <c r="O1" s="21"/>
      <c r="P1" s="3" t="s">
        <v>114</v>
      </c>
      <c r="R1" s="3" t="s">
        <v>114</v>
      </c>
    </row>
    <row r="2" spans="1:19" s="2" customFormat="1" ht="15.75" x14ac:dyDescent="0.25">
      <c r="E2" s="21"/>
      <c r="G2" s="21"/>
      <c r="I2" s="21"/>
      <c r="K2" s="21"/>
      <c r="M2" s="21"/>
      <c r="O2" s="21"/>
      <c r="P2" s="3" t="s">
        <v>1</v>
      </c>
      <c r="R2" s="3" t="s">
        <v>1</v>
      </c>
    </row>
    <row r="3" spans="1:19" x14ac:dyDescent="0.25">
      <c r="P3" s="4" t="s">
        <v>2</v>
      </c>
      <c r="R3" s="4" t="s">
        <v>2</v>
      </c>
    </row>
    <row r="4" spans="1:19" s="2" customFormat="1" ht="15.75" x14ac:dyDescent="0.25">
      <c r="E4" s="21"/>
      <c r="G4" s="21"/>
      <c r="I4" s="21"/>
      <c r="K4" s="21"/>
      <c r="M4" s="21"/>
      <c r="O4" s="21"/>
      <c r="P4" s="3" t="s">
        <v>3</v>
      </c>
      <c r="R4" s="3" t="s">
        <v>3</v>
      </c>
    </row>
    <row r="6" spans="1:19" ht="15" customHeight="1" x14ac:dyDescent="0.25">
      <c r="A6" s="58" t="s">
        <v>115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</row>
    <row r="7" spans="1:19" ht="54.75" customHeight="1" x14ac:dyDescent="0.25">
      <c r="A7" s="59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</row>
    <row r="8" spans="1:19" ht="18.75" customHeight="1" x14ac:dyDescent="0.25">
      <c r="A8" s="53" t="s">
        <v>4</v>
      </c>
      <c r="B8" s="54" t="s">
        <v>5</v>
      </c>
      <c r="C8" s="52" t="s">
        <v>116</v>
      </c>
      <c r="D8" s="56" t="s">
        <v>117</v>
      </c>
      <c r="E8" s="52"/>
      <c r="F8" s="56" t="s">
        <v>118</v>
      </c>
      <c r="G8" s="52"/>
      <c r="H8" s="56" t="s">
        <v>119</v>
      </c>
      <c r="I8" s="52"/>
      <c r="J8" s="56" t="s">
        <v>120</v>
      </c>
      <c r="K8" s="52"/>
      <c r="L8" s="56" t="s">
        <v>121</v>
      </c>
      <c r="M8" s="52"/>
      <c r="N8" s="56" t="s">
        <v>122</v>
      </c>
      <c r="O8" s="52" t="s">
        <v>123</v>
      </c>
      <c r="P8" s="52" t="s">
        <v>124</v>
      </c>
      <c r="Q8" s="52" t="s">
        <v>125</v>
      </c>
      <c r="R8" s="52" t="s">
        <v>124</v>
      </c>
      <c r="S8" s="52" t="s">
        <v>125</v>
      </c>
    </row>
    <row r="9" spans="1:19" x14ac:dyDescent="0.25">
      <c r="A9" s="53"/>
      <c r="B9" s="54"/>
      <c r="C9" s="52"/>
      <c r="D9" s="57"/>
      <c r="E9" s="52"/>
      <c r="F9" s="57"/>
      <c r="G9" s="52"/>
      <c r="H9" s="57"/>
      <c r="I9" s="52"/>
      <c r="J9" s="57"/>
      <c r="K9" s="52"/>
      <c r="L9" s="57"/>
      <c r="M9" s="52"/>
      <c r="N9" s="57"/>
      <c r="O9" s="52"/>
      <c r="P9" s="52"/>
      <c r="Q9" s="52"/>
      <c r="R9" s="52"/>
      <c r="S9" s="52"/>
    </row>
    <row r="10" spans="1:19" s="8" customFormat="1" x14ac:dyDescent="0.25">
      <c r="A10" s="5">
        <v>1</v>
      </c>
      <c r="B10" s="6">
        <v>2</v>
      </c>
      <c r="C10" s="7" t="s">
        <v>7</v>
      </c>
      <c r="D10" s="22"/>
      <c r="E10" s="7" t="s">
        <v>7</v>
      </c>
      <c r="F10" s="22"/>
      <c r="G10" s="7" t="s">
        <v>7</v>
      </c>
      <c r="H10" s="22"/>
      <c r="I10" s="7" t="s">
        <v>7</v>
      </c>
      <c r="J10" s="22"/>
      <c r="K10" s="7" t="s">
        <v>7</v>
      </c>
      <c r="L10" s="22">
        <v>4</v>
      </c>
      <c r="M10" s="7" t="s">
        <v>126</v>
      </c>
      <c r="N10" s="22">
        <v>4</v>
      </c>
      <c r="O10" s="7" t="s">
        <v>126</v>
      </c>
      <c r="P10" s="7" t="s">
        <v>7</v>
      </c>
      <c r="Q10" s="7" t="s">
        <v>127</v>
      </c>
      <c r="R10" s="7" t="s">
        <v>7</v>
      </c>
      <c r="S10" s="7" t="s">
        <v>127</v>
      </c>
    </row>
    <row r="11" spans="1:19" ht="28.5" x14ac:dyDescent="0.25">
      <c r="A11" s="9" t="s">
        <v>8</v>
      </c>
      <c r="B11" s="10" t="s">
        <v>9</v>
      </c>
      <c r="C11" s="23">
        <f>SUM(C12+C17+C22)</f>
        <v>97965</v>
      </c>
      <c r="D11" s="23">
        <f>SUM(D12+D17+D22)</f>
        <v>0</v>
      </c>
      <c r="E11" s="24">
        <f t="shared" ref="E11:E62" si="0">SUM(C11+D11)</f>
        <v>97965</v>
      </c>
      <c r="F11" s="23">
        <f>SUM(F12+F17+F22)</f>
        <v>0</v>
      </c>
      <c r="G11" s="24">
        <f t="shared" ref="G11:G62" si="1">SUM(E11:F11)</f>
        <v>97965</v>
      </c>
      <c r="H11" s="23">
        <f t="shared" ref="H11:J11" si="2">SUM(H12+H17+H22)</f>
        <v>0</v>
      </c>
      <c r="I11" s="24">
        <f t="shared" ref="I11:I62" si="3">SUM(G11:H11)</f>
        <v>97965</v>
      </c>
      <c r="J11" s="23">
        <f t="shared" si="2"/>
        <v>0</v>
      </c>
      <c r="K11" s="24">
        <f t="shared" ref="K11:K62" si="4">SUM(I11:J11)</f>
        <v>97965</v>
      </c>
      <c r="L11" s="23">
        <f t="shared" ref="L11:N11" si="5">SUM(L12+L17+L22)</f>
        <v>0</v>
      </c>
      <c r="M11" s="24">
        <f t="shared" ref="M11:M62" si="6">SUM(K11:L11)</f>
        <v>97965</v>
      </c>
      <c r="N11" s="23">
        <f t="shared" si="5"/>
        <v>0</v>
      </c>
      <c r="O11" s="24">
        <f t="shared" ref="O11:O62" si="7">SUM(M11:N11)</f>
        <v>97965</v>
      </c>
      <c r="P11" s="11">
        <f>SUM(P12+P17+P22)</f>
        <v>263825.5</v>
      </c>
      <c r="Q11" s="11">
        <f>SUM(Q12+Q17+Q22)</f>
        <v>281600.09999999998</v>
      </c>
      <c r="R11" s="11">
        <f>SUM(R12+R17+R22)</f>
        <v>263825500</v>
      </c>
      <c r="S11" s="11">
        <f>SUM(S12+S17+S22)</f>
        <v>281600100</v>
      </c>
    </row>
    <row r="12" spans="1:19" ht="42.75" hidden="1" x14ac:dyDescent="0.25">
      <c r="A12" s="9" t="s">
        <v>10</v>
      </c>
      <c r="B12" s="10" t="s">
        <v>11</v>
      </c>
      <c r="C12" s="23">
        <f>C14</f>
        <v>0</v>
      </c>
      <c r="D12" s="23">
        <f t="shared" ref="D12:D14" si="8">D14</f>
        <v>0</v>
      </c>
      <c r="E12" s="24">
        <f t="shared" si="0"/>
        <v>0</v>
      </c>
      <c r="F12" s="23">
        <f t="shared" ref="F12:F14" si="9">F14</f>
        <v>0</v>
      </c>
      <c r="G12" s="24">
        <f t="shared" si="1"/>
        <v>0</v>
      </c>
      <c r="H12" s="23">
        <f t="shared" ref="H12:J14" si="10">H14</f>
        <v>0</v>
      </c>
      <c r="I12" s="24">
        <f t="shared" si="3"/>
        <v>0</v>
      </c>
      <c r="J12" s="23">
        <f t="shared" si="10"/>
        <v>0</v>
      </c>
      <c r="K12" s="24">
        <f t="shared" si="4"/>
        <v>0</v>
      </c>
      <c r="L12" s="23">
        <f t="shared" ref="L12:N14" si="11">L14</f>
        <v>0</v>
      </c>
      <c r="M12" s="24">
        <f t="shared" si="6"/>
        <v>0</v>
      </c>
      <c r="N12" s="23">
        <f t="shared" si="11"/>
        <v>0</v>
      </c>
      <c r="O12" s="24">
        <f t="shared" si="7"/>
        <v>0</v>
      </c>
      <c r="P12" s="11">
        <f>P14</f>
        <v>0</v>
      </c>
      <c r="Q12" s="11">
        <f>Q14</f>
        <v>0</v>
      </c>
      <c r="R12" s="11">
        <f>R14</f>
        <v>0</v>
      </c>
      <c r="S12" s="11">
        <f>S14</f>
        <v>0</v>
      </c>
    </row>
    <row r="13" spans="1:19" ht="45" hidden="1" x14ac:dyDescent="0.25">
      <c r="A13" s="12" t="s">
        <v>12</v>
      </c>
      <c r="B13" s="13" t="s">
        <v>13</v>
      </c>
      <c r="C13" s="25" t="s">
        <v>14</v>
      </c>
      <c r="D13" s="26"/>
      <c r="E13" s="24">
        <f t="shared" si="0"/>
        <v>0</v>
      </c>
      <c r="F13" s="26"/>
      <c r="G13" s="24">
        <f t="shared" si="1"/>
        <v>0</v>
      </c>
      <c r="H13" s="26"/>
      <c r="I13" s="24">
        <f t="shared" si="3"/>
        <v>0</v>
      </c>
      <c r="J13" s="26"/>
      <c r="K13" s="24">
        <f t="shared" si="4"/>
        <v>0</v>
      </c>
      <c r="L13" s="27"/>
      <c r="M13" s="24">
        <f t="shared" si="6"/>
        <v>0</v>
      </c>
      <c r="N13" s="27"/>
      <c r="O13" s="24">
        <f t="shared" si="7"/>
        <v>0</v>
      </c>
      <c r="P13" s="13" t="s">
        <v>14</v>
      </c>
      <c r="Q13" s="13" t="s">
        <v>14</v>
      </c>
      <c r="R13" s="13" t="s">
        <v>14</v>
      </c>
      <c r="S13" s="13" t="s">
        <v>14</v>
      </c>
    </row>
    <row r="14" spans="1:19" ht="45" hidden="1" x14ac:dyDescent="0.25">
      <c r="A14" s="12" t="s">
        <v>15</v>
      </c>
      <c r="B14" s="13" t="s">
        <v>16</v>
      </c>
      <c r="C14" s="24">
        <f>C16</f>
        <v>0</v>
      </c>
      <c r="D14" s="24">
        <f t="shared" si="8"/>
        <v>0</v>
      </c>
      <c r="E14" s="24">
        <f t="shared" si="0"/>
        <v>0</v>
      </c>
      <c r="F14" s="24">
        <f t="shared" si="9"/>
        <v>0</v>
      </c>
      <c r="G14" s="24">
        <f t="shared" si="1"/>
        <v>0</v>
      </c>
      <c r="H14" s="24">
        <f t="shared" si="10"/>
        <v>0</v>
      </c>
      <c r="I14" s="24">
        <f t="shared" si="3"/>
        <v>0</v>
      </c>
      <c r="J14" s="24">
        <f t="shared" si="10"/>
        <v>0</v>
      </c>
      <c r="K14" s="24">
        <f t="shared" si="4"/>
        <v>0</v>
      </c>
      <c r="L14" s="24">
        <f t="shared" si="11"/>
        <v>0</v>
      </c>
      <c r="M14" s="24">
        <f t="shared" si="6"/>
        <v>0</v>
      </c>
      <c r="N14" s="24">
        <f t="shared" si="11"/>
        <v>0</v>
      </c>
      <c r="O14" s="24">
        <f t="shared" si="7"/>
        <v>0</v>
      </c>
      <c r="P14" s="14">
        <f>P16</f>
        <v>0</v>
      </c>
      <c r="Q14" s="14">
        <f>Q16</f>
        <v>0</v>
      </c>
      <c r="R14" s="14">
        <f>R16</f>
        <v>0</v>
      </c>
      <c r="S14" s="14">
        <f>S16</f>
        <v>0</v>
      </c>
    </row>
    <row r="15" spans="1:19" ht="45" hidden="1" x14ac:dyDescent="0.25">
      <c r="A15" s="12" t="s">
        <v>17</v>
      </c>
      <c r="B15" s="13" t="s">
        <v>18</v>
      </c>
      <c r="C15" s="28">
        <f>SUM(C16)</f>
        <v>0</v>
      </c>
      <c r="D15" s="26"/>
      <c r="E15" s="24">
        <f t="shared" si="0"/>
        <v>0</v>
      </c>
      <c r="F15" s="26"/>
      <c r="G15" s="24">
        <f t="shared" si="1"/>
        <v>0</v>
      </c>
      <c r="H15" s="26"/>
      <c r="I15" s="24">
        <f t="shared" si="3"/>
        <v>0</v>
      </c>
      <c r="J15" s="26"/>
      <c r="K15" s="24">
        <f t="shared" si="4"/>
        <v>0</v>
      </c>
      <c r="L15" s="27"/>
      <c r="M15" s="24">
        <f t="shared" si="6"/>
        <v>0</v>
      </c>
      <c r="N15" s="27"/>
      <c r="O15" s="24">
        <f t="shared" si="7"/>
        <v>0</v>
      </c>
      <c r="P15" s="14">
        <f>SUM(P16)</f>
        <v>0</v>
      </c>
      <c r="Q15" s="14">
        <f>SUM(Q16)</f>
        <v>0</v>
      </c>
      <c r="R15" s="14">
        <f>SUM(R16)</f>
        <v>0</v>
      </c>
      <c r="S15" s="14">
        <f>SUM(S16)</f>
        <v>0</v>
      </c>
    </row>
    <row r="16" spans="1:19" ht="45" hidden="1" x14ac:dyDescent="0.25">
      <c r="A16" s="12" t="s">
        <v>19</v>
      </c>
      <c r="B16" s="13" t="s">
        <v>20</v>
      </c>
      <c r="C16" s="28">
        <v>0</v>
      </c>
      <c r="D16" s="28">
        <v>0</v>
      </c>
      <c r="E16" s="24">
        <f t="shared" si="0"/>
        <v>0</v>
      </c>
      <c r="F16" s="28">
        <v>0</v>
      </c>
      <c r="G16" s="24">
        <f t="shared" si="1"/>
        <v>0</v>
      </c>
      <c r="H16" s="28">
        <v>0</v>
      </c>
      <c r="I16" s="24">
        <f t="shared" si="3"/>
        <v>0</v>
      </c>
      <c r="J16" s="28">
        <v>0</v>
      </c>
      <c r="K16" s="24">
        <f t="shared" si="4"/>
        <v>0</v>
      </c>
      <c r="L16" s="28">
        <v>0</v>
      </c>
      <c r="M16" s="24">
        <f t="shared" si="6"/>
        <v>0</v>
      </c>
      <c r="N16" s="28">
        <v>0</v>
      </c>
      <c r="O16" s="24">
        <f t="shared" si="7"/>
        <v>0</v>
      </c>
      <c r="P16" s="14">
        <v>0</v>
      </c>
      <c r="Q16" s="14">
        <v>0</v>
      </c>
      <c r="R16" s="14">
        <v>0</v>
      </c>
      <c r="S16" s="14">
        <v>0</v>
      </c>
    </row>
    <row r="17" spans="1:19" ht="28.5" x14ac:dyDescent="0.25">
      <c r="A17" s="9" t="s">
        <v>21</v>
      </c>
      <c r="B17" s="10" t="s">
        <v>22</v>
      </c>
      <c r="C17" s="23">
        <f>SUM(C18+C20)</f>
        <v>97965</v>
      </c>
      <c r="D17" s="23">
        <f>SUM(D18+D20)</f>
        <v>0</v>
      </c>
      <c r="E17" s="24">
        <f t="shared" si="0"/>
        <v>97965</v>
      </c>
      <c r="F17" s="23">
        <f>SUM(F18+F20)</f>
        <v>0</v>
      </c>
      <c r="G17" s="24">
        <f t="shared" si="1"/>
        <v>97965</v>
      </c>
      <c r="H17" s="23">
        <f t="shared" ref="H17:J17" si="12">SUM(H18+H20)</f>
        <v>0</v>
      </c>
      <c r="I17" s="24">
        <f t="shared" si="3"/>
        <v>97965</v>
      </c>
      <c r="J17" s="23">
        <f t="shared" si="12"/>
        <v>0</v>
      </c>
      <c r="K17" s="24">
        <f t="shared" si="4"/>
        <v>97965</v>
      </c>
      <c r="L17" s="23">
        <f t="shared" ref="L17:N17" si="13">SUM(L18+L20)</f>
        <v>0</v>
      </c>
      <c r="M17" s="24">
        <f t="shared" si="6"/>
        <v>97965</v>
      </c>
      <c r="N17" s="23">
        <f t="shared" si="13"/>
        <v>0</v>
      </c>
      <c r="O17" s="24">
        <f t="shared" si="7"/>
        <v>97965</v>
      </c>
      <c r="P17" s="11">
        <f>SUM(P18+P20)</f>
        <v>403826</v>
      </c>
      <c r="Q17" s="11">
        <f>SUM(Q18+Q20)</f>
        <v>348265.69999999995</v>
      </c>
      <c r="R17" s="11">
        <f>SUM(R18+R20)</f>
        <v>403826012</v>
      </c>
      <c r="S17" s="11">
        <f>SUM(S18+S20)</f>
        <v>348265700</v>
      </c>
    </row>
    <row r="18" spans="1:19" ht="30" hidden="1" x14ac:dyDescent="0.25">
      <c r="A18" s="12" t="s">
        <v>23</v>
      </c>
      <c r="B18" s="13" t="s">
        <v>24</v>
      </c>
      <c r="C18" s="28">
        <f>SUM(C19)</f>
        <v>193716.5</v>
      </c>
      <c r="D18" s="28">
        <f t="shared" ref="D18:N20" si="14">SUM(D19)</f>
        <v>0</v>
      </c>
      <c r="E18" s="24">
        <f t="shared" si="0"/>
        <v>193716.5</v>
      </c>
      <c r="F18" s="28">
        <f t="shared" si="14"/>
        <v>0</v>
      </c>
      <c r="G18" s="24">
        <f t="shared" si="1"/>
        <v>193716.5</v>
      </c>
      <c r="H18" s="28">
        <f t="shared" si="14"/>
        <v>0</v>
      </c>
      <c r="I18" s="24">
        <f t="shared" si="3"/>
        <v>193716.5</v>
      </c>
      <c r="J18" s="28">
        <f t="shared" si="14"/>
        <v>0</v>
      </c>
      <c r="K18" s="24">
        <f t="shared" si="4"/>
        <v>193716.5</v>
      </c>
      <c r="L18" s="28">
        <f t="shared" si="14"/>
        <v>0</v>
      </c>
      <c r="M18" s="24">
        <f t="shared" si="6"/>
        <v>193716.5</v>
      </c>
      <c r="N18" s="28">
        <f t="shared" si="14"/>
        <v>0</v>
      </c>
      <c r="O18" s="24">
        <f t="shared" si="7"/>
        <v>193716.5</v>
      </c>
      <c r="P18" s="14">
        <f>SUM(P19)</f>
        <v>698164.70000000054</v>
      </c>
      <c r="Q18" s="14">
        <f>SUM(Q19)</f>
        <v>612091.19999999995</v>
      </c>
      <c r="R18" s="14">
        <f>SUM(R19)</f>
        <v>649479612</v>
      </c>
      <c r="S18" s="14">
        <f>SUM(S19)</f>
        <v>612091200</v>
      </c>
    </row>
    <row r="19" spans="1:19" ht="30" x14ac:dyDescent="0.25">
      <c r="A19" s="12" t="s">
        <v>25</v>
      </c>
      <c r="B19" s="13" t="s">
        <v>26</v>
      </c>
      <c r="C19" s="28">
        <v>193716.5</v>
      </c>
      <c r="D19" s="26"/>
      <c r="E19" s="24">
        <f t="shared" si="0"/>
        <v>193716.5</v>
      </c>
      <c r="F19" s="26"/>
      <c r="G19" s="24">
        <f t="shared" si="1"/>
        <v>193716.5</v>
      </c>
      <c r="H19" s="29"/>
      <c r="I19" s="24">
        <f t="shared" si="3"/>
        <v>193716.5</v>
      </c>
      <c r="J19" s="29"/>
      <c r="K19" s="24">
        <f t="shared" si="4"/>
        <v>193716.5</v>
      </c>
      <c r="L19" s="27"/>
      <c r="M19" s="24">
        <f t="shared" si="6"/>
        <v>193716.5</v>
      </c>
      <c r="N19" s="27"/>
      <c r="O19" s="24">
        <f t="shared" si="7"/>
        <v>193716.5</v>
      </c>
      <c r="P19" s="14">
        <f>263825.5-P26-P21</f>
        <v>698164.70000000054</v>
      </c>
      <c r="Q19" s="14">
        <f>281600.1-Q21-Q26</f>
        <v>612091.19999999995</v>
      </c>
      <c r="R19" s="14">
        <f>263825500-R26-R21</f>
        <v>649479612</v>
      </c>
      <c r="S19" s="14">
        <f>281600100-S21-S26</f>
        <v>612091200</v>
      </c>
    </row>
    <row r="20" spans="1:19" ht="30" hidden="1" x14ac:dyDescent="0.25">
      <c r="A20" s="12" t="s">
        <v>27</v>
      </c>
      <c r="B20" s="13" t="s">
        <v>28</v>
      </c>
      <c r="C20" s="28">
        <f>SUM(C21)</f>
        <v>-95751.5</v>
      </c>
      <c r="D20" s="28">
        <f t="shared" si="14"/>
        <v>0</v>
      </c>
      <c r="E20" s="24">
        <f t="shared" si="0"/>
        <v>-95751.5</v>
      </c>
      <c r="F20" s="28">
        <f t="shared" si="14"/>
        <v>0</v>
      </c>
      <c r="G20" s="24">
        <f t="shared" si="1"/>
        <v>-95751.5</v>
      </c>
      <c r="H20" s="28">
        <f t="shared" si="14"/>
        <v>0</v>
      </c>
      <c r="I20" s="24">
        <f t="shared" si="3"/>
        <v>-95751.5</v>
      </c>
      <c r="J20" s="28">
        <f t="shared" si="14"/>
        <v>0</v>
      </c>
      <c r="K20" s="24">
        <f t="shared" si="4"/>
        <v>-95751.5</v>
      </c>
      <c r="L20" s="28">
        <f t="shared" si="14"/>
        <v>0</v>
      </c>
      <c r="M20" s="24">
        <f t="shared" si="6"/>
        <v>-95751.5</v>
      </c>
      <c r="N20" s="28">
        <f t="shared" si="14"/>
        <v>0</v>
      </c>
      <c r="O20" s="24">
        <f t="shared" si="7"/>
        <v>-95751.5</v>
      </c>
      <c r="P20" s="14">
        <f>SUM(P21)</f>
        <v>-294338.70000000054</v>
      </c>
      <c r="Q20" s="14">
        <f>SUM(Q21)</f>
        <v>-263825.5</v>
      </c>
      <c r="R20" s="14">
        <f>SUM(R21)</f>
        <v>-245653600</v>
      </c>
      <c r="S20" s="14">
        <f>SUM(S21)</f>
        <v>-263825500</v>
      </c>
    </row>
    <row r="21" spans="1:19" ht="30" x14ac:dyDescent="0.25">
      <c r="A21" s="12" t="s">
        <v>29</v>
      </c>
      <c r="B21" s="13" t="s">
        <v>30</v>
      </c>
      <c r="C21" s="28">
        <v>-95751.5</v>
      </c>
      <c r="D21" s="26"/>
      <c r="E21" s="24">
        <f t="shared" si="0"/>
        <v>-95751.5</v>
      </c>
      <c r="F21" s="26"/>
      <c r="G21" s="24">
        <f t="shared" si="1"/>
        <v>-95751.5</v>
      </c>
      <c r="H21" s="29"/>
      <c r="I21" s="24">
        <f t="shared" si="3"/>
        <v>-95751.5</v>
      </c>
      <c r="J21" s="29"/>
      <c r="K21" s="24">
        <f t="shared" si="4"/>
        <v>-95751.5</v>
      </c>
      <c r="L21" s="27"/>
      <c r="M21" s="24">
        <f t="shared" si="6"/>
        <v>-95751.5</v>
      </c>
      <c r="N21" s="27"/>
      <c r="O21" s="24">
        <f t="shared" si="7"/>
        <v>-95751.5</v>
      </c>
      <c r="P21" s="14">
        <f>-источники!C11</f>
        <v>-294338.70000000054</v>
      </c>
      <c r="Q21" s="14">
        <f>-P11</f>
        <v>-263825.5</v>
      </c>
      <c r="R21" s="14">
        <v>-245653600</v>
      </c>
      <c r="S21" s="14">
        <v>-263825500</v>
      </c>
    </row>
    <row r="22" spans="1:19" s="15" customFormat="1" ht="28.5" x14ac:dyDescent="0.25">
      <c r="A22" s="16" t="s">
        <v>31</v>
      </c>
      <c r="B22" s="17" t="s">
        <v>32</v>
      </c>
      <c r="C22" s="30">
        <f>C23+C25</f>
        <v>0</v>
      </c>
      <c r="D22" s="30">
        <f>D23+D25</f>
        <v>0</v>
      </c>
      <c r="E22" s="24">
        <f t="shared" si="0"/>
        <v>0</v>
      </c>
      <c r="F22" s="30">
        <f>F23+F25</f>
        <v>0</v>
      </c>
      <c r="G22" s="24">
        <f t="shared" si="1"/>
        <v>0</v>
      </c>
      <c r="H22" s="30">
        <f t="shared" ref="H22:J22" si="15">H23+H25</f>
        <v>0</v>
      </c>
      <c r="I22" s="24">
        <f t="shared" si="3"/>
        <v>0</v>
      </c>
      <c r="J22" s="30">
        <f t="shared" si="15"/>
        <v>0</v>
      </c>
      <c r="K22" s="24">
        <f t="shared" si="4"/>
        <v>0</v>
      </c>
      <c r="L22" s="30">
        <f t="shared" ref="L22:N22" si="16">L23+L25</f>
        <v>0</v>
      </c>
      <c r="M22" s="24">
        <f t="shared" si="6"/>
        <v>0</v>
      </c>
      <c r="N22" s="30">
        <f t="shared" si="16"/>
        <v>0</v>
      </c>
      <c r="O22" s="24">
        <f t="shared" si="7"/>
        <v>0</v>
      </c>
      <c r="P22" s="11">
        <f>P23+P25</f>
        <v>-140000.5</v>
      </c>
      <c r="Q22" s="11">
        <f>Q23+Q25</f>
        <v>-66665.600000000006</v>
      </c>
      <c r="R22" s="11">
        <f>R23+R25</f>
        <v>-140000512</v>
      </c>
      <c r="S22" s="11">
        <f>S23+S25</f>
        <v>-66665600</v>
      </c>
    </row>
    <row r="23" spans="1:19" s="15" customFormat="1" ht="30" hidden="1" x14ac:dyDescent="0.25">
      <c r="A23" s="18" t="s">
        <v>33</v>
      </c>
      <c r="B23" s="19" t="s">
        <v>34</v>
      </c>
      <c r="C23" s="31">
        <f>C24</f>
        <v>0</v>
      </c>
      <c r="D23" s="31">
        <f t="shared" ref="D23:N23" si="17">D24</f>
        <v>0</v>
      </c>
      <c r="E23" s="24">
        <f t="shared" si="0"/>
        <v>0</v>
      </c>
      <c r="F23" s="31">
        <f t="shared" si="17"/>
        <v>0</v>
      </c>
      <c r="G23" s="24">
        <f t="shared" si="1"/>
        <v>0</v>
      </c>
      <c r="H23" s="31">
        <f t="shared" si="17"/>
        <v>0</v>
      </c>
      <c r="I23" s="24">
        <f t="shared" si="3"/>
        <v>0</v>
      </c>
      <c r="J23" s="31">
        <f t="shared" si="17"/>
        <v>0</v>
      </c>
      <c r="K23" s="24">
        <f t="shared" si="4"/>
        <v>0</v>
      </c>
      <c r="L23" s="31">
        <f t="shared" si="17"/>
        <v>0</v>
      </c>
      <c r="M23" s="24">
        <f t="shared" si="6"/>
        <v>0</v>
      </c>
      <c r="N23" s="31">
        <f t="shared" si="17"/>
        <v>0</v>
      </c>
      <c r="O23" s="24">
        <f t="shared" si="7"/>
        <v>0</v>
      </c>
      <c r="P23" s="14">
        <f>P24</f>
        <v>0</v>
      </c>
      <c r="Q23" s="14">
        <f>Q24</f>
        <v>0</v>
      </c>
      <c r="R23" s="14">
        <f>R24</f>
        <v>0</v>
      </c>
      <c r="S23" s="14">
        <f>S24</f>
        <v>0</v>
      </c>
    </row>
    <row r="24" spans="1:19" s="15" customFormat="1" ht="30" x14ac:dyDescent="0.25">
      <c r="A24" s="18" t="s">
        <v>35</v>
      </c>
      <c r="B24" s="19" t="s">
        <v>36</v>
      </c>
      <c r="C24" s="31"/>
      <c r="D24" s="32"/>
      <c r="E24" s="24">
        <f t="shared" si="0"/>
        <v>0</v>
      </c>
      <c r="F24" s="32"/>
      <c r="G24" s="24">
        <f t="shared" si="1"/>
        <v>0</v>
      </c>
      <c r="H24" s="32"/>
      <c r="I24" s="24">
        <f t="shared" si="3"/>
        <v>0</v>
      </c>
      <c r="J24" s="32"/>
      <c r="K24" s="24">
        <f t="shared" si="4"/>
        <v>0</v>
      </c>
      <c r="L24" s="33"/>
      <c r="M24" s="24">
        <f t="shared" si="6"/>
        <v>0</v>
      </c>
      <c r="N24" s="33"/>
      <c r="O24" s="24">
        <f t="shared" si="7"/>
        <v>0</v>
      </c>
      <c r="P24" s="14">
        <v>0</v>
      </c>
      <c r="Q24" s="14">
        <v>0</v>
      </c>
      <c r="R24" s="14">
        <v>0</v>
      </c>
      <c r="S24" s="14">
        <v>0</v>
      </c>
    </row>
    <row r="25" spans="1:19" s="15" customFormat="1" ht="45" hidden="1" x14ac:dyDescent="0.25">
      <c r="A25" s="18" t="s">
        <v>37</v>
      </c>
      <c r="B25" s="19" t="s">
        <v>38</v>
      </c>
      <c r="C25" s="31">
        <f>SUM(C26)</f>
        <v>0</v>
      </c>
      <c r="D25" s="31">
        <f t="shared" ref="D25:N25" si="18">SUM(D26)</f>
        <v>0</v>
      </c>
      <c r="E25" s="24">
        <f t="shared" si="0"/>
        <v>0</v>
      </c>
      <c r="F25" s="31">
        <f t="shared" si="18"/>
        <v>0</v>
      </c>
      <c r="G25" s="24">
        <f t="shared" si="1"/>
        <v>0</v>
      </c>
      <c r="H25" s="31">
        <f t="shared" si="18"/>
        <v>0</v>
      </c>
      <c r="I25" s="24">
        <f t="shared" si="3"/>
        <v>0</v>
      </c>
      <c r="J25" s="31">
        <f t="shared" si="18"/>
        <v>0</v>
      </c>
      <c r="K25" s="24">
        <f t="shared" si="4"/>
        <v>0</v>
      </c>
      <c r="L25" s="31">
        <f t="shared" si="18"/>
        <v>0</v>
      </c>
      <c r="M25" s="24">
        <f t="shared" si="6"/>
        <v>0</v>
      </c>
      <c r="N25" s="31">
        <f t="shared" si="18"/>
        <v>0</v>
      </c>
      <c r="O25" s="24">
        <f t="shared" si="7"/>
        <v>0</v>
      </c>
      <c r="P25" s="14">
        <f>SUM(P26)</f>
        <v>-140000.5</v>
      </c>
      <c r="Q25" s="14">
        <f>SUM(Q26)</f>
        <v>-66665.600000000006</v>
      </c>
      <c r="R25" s="14">
        <f>SUM(R26)</f>
        <v>-140000512</v>
      </c>
      <c r="S25" s="14">
        <f>SUM(S26)</f>
        <v>-66665600</v>
      </c>
    </row>
    <row r="26" spans="1:19" s="15" customFormat="1" ht="45" x14ac:dyDescent="0.25">
      <c r="A26" s="18" t="s">
        <v>39</v>
      </c>
      <c r="B26" s="19" t="s">
        <v>40</v>
      </c>
      <c r="C26" s="31"/>
      <c r="D26" s="34"/>
      <c r="E26" s="24">
        <f t="shared" si="0"/>
        <v>0</v>
      </c>
      <c r="F26" s="34"/>
      <c r="G26" s="24">
        <f t="shared" si="1"/>
        <v>0</v>
      </c>
      <c r="H26" s="34"/>
      <c r="I26" s="24">
        <f t="shared" si="3"/>
        <v>0</v>
      </c>
      <c r="J26" s="34"/>
      <c r="K26" s="24">
        <f t="shared" si="4"/>
        <v>0</v>
      </c>
      <c r="L26" s="33"/>
      <c r="M26" s="24">
        <f t="shared" si="6"/>
        <v>0</v>
      </c>
      <c r="N26" s="33"/>
      <c r="O26" s="24">
        <f t="shared" si="7"/>
        <v>0</v>
      </c>
      <c r="P26" s="14">
        <v>-140000.5</v>
      </c>
      <c r="Q26" s="14">
        <v>-66665.600000000006</v>
      </c>
      <c r="R26" s="14">
        <f>-73333312-66667200</f>
        <v>-140000512</v>
      </c>
      <c r="S26" s="14">
        <f>-66665600</f>
        <v>-66665600</v>
      </c>
    </row>
    <row r="27" spans="1:19" s="15" customFormat="1" ht="28.5" hidden="1" customHeight="1" x14ac:dyDescent="0.25">
      <c r="A27" s="16" t="s">
        <v>41</v>
      </c>
      <c r="B27" s="17" t="s">
        <v>42</v>
      </c>
      <c r="C27" s="30">
        <f>C28+C31+C34</f>
        <v>0</v>
      </c>
      <c r="D27" s="34"/>
      <c r="E27" s="24">
        <f t="shared" si="0"/>
        <v>0</v>
      </c>
      <c r="F27" s="34"/>
      <c r="G27" s="24">
        <f t="shared" si="1"/>
        <v>0</v>
      </c>
      <c r="H27" s="34"/>
      <c r="I27" s="24">
        <f t="shared" si="3"/>
        <v>0</v>
      </c>
      <c r="J27" s="34"/>
      <c r="K27" s="24">
        <f t="shared" si="4"/>
        <v>0</v>
      </c>
      <c r="L27" s="33"/>
      <c r="M27" s="24">
        <f t="shared" si="6"/>
        <v>0</v>
      </c>
      <c r="N27" s="33"/>
      <c r="O27" s="24">
        <f t="shared" si="7"/>
        <v>0</v>
      </c>
      <c r="P27" s="11">
        <f>P28+P31+P34</f>
        <v>0</v>
      </c>
      <c r="Q27" s="11">
        <f>Q28+Q31+Q34</f>
        <v>0</v>
      </c>
      <c r="R27" s="11">
        <f>R28+R31+R34</f>
        <v>0</v>
      </c>
      <c r="S27" s="11">
        <f>S28+S31+S34</f>
        <v>0</v>
      </c>
    </row>
    <row r="28" spans="1:19" s="15" customFormat="1" ht="30" hidden="1" customHeight="1" x14ac:dyDescent="0.25">
      <c r="A28" s="18" t="s">
        <v>43</v>
      </c>
      <c r="B28" s="19" t="s">
        <v>44</v>
      </c>
      <c r="C28" s="31">
        <f t="shared" ref="C28:C32" si="19">C29</f>
        <v>0</v>
      </c>
      <c r="D28" s="34"/>
      <c r="E28" s="24">
        <f t="shared" si="0"/>
        <v>0</v>
      </c>
      <c r="F28" s="34"/>
      <c r="G28" s="24">
        <f t="shared" si="1"/>
        <v>0</v>
      </c>
      <c r="H28" s="34"/>
      <c r="I28" s="24">
        <f t="shared" si="3"/>
        <v>0</v>
      </c>
      <c r="J28" s="34"/>
      <c r="K28" s="24">
        <f t="shared" si="4"/>
        <v>0</v>
      </c>
      <c r="L28" s="33"/>
      <c r="M28" s="24">
        <f t="shared" si="6"/>
        <v>0</v>
      </c>
      <c r="N28" s="33"/>
      <c r="O28" s="24">
        <f t="shared" si="7"/>
        <v>0</v>
      </c>
      <c r="P28" s="14">
        <f t="shared" ref="P28:S32" si="20">P29</f>
        <v>0</v>
      </c>
      <c r="Q28" s="14">
        <f t="shared" si="20"/>
        <v>0</v>
      </c>
      <c r="R28" s="14">
        <f t="shared" si="20"/>
        <v>0</v>
      </c>
      <c r="S28" s="14">
        <f t="shared" si="20"/>
        <v>0</v>
      </c>
    </row>
    <row r="29" spans="1:19" s="15" customFormat="1" ht="30" hidden="1" customHeight="1" x14ac:dyDescent="0.25">
      <c r="A29" s="18" t="s">
        <v>45</v>
      </c>
      <c r="B29" s="19" t="s">
        <v>46</v>
      </c>
      <c r="C29" s="31">
        <f t="shared" si="19"/>
        <v>0</v>
      </c>
      <c r="D29" s="34"/>
      <c r="E29" s="24">
        <f t="shared" si="0"/>
        <v>0</v>
      </c>
      <c r="F29" s="34"/>
      <c r="G29" s="24">
        <f t="shared" si="1"/>
        <v>0</v>
      </c>
      <c r="H29" s="34"/>
      <c r="I29" s="24">
        <f t="shared" si="3"/>
        <v>0</v>
      </c>
      <c r="J29" s="34"/>
      <c r="K29" s="24">
        <f t="shared" si="4"/>
        <v>0</v>
      </c>
      <c r="L29" s="33"/>
      <c r="M29" s="24">
        <f t="shared" si="6"/>
        <v>0</v>
      </c>
      <c r="N29" s="33"/>
      <c r="O29" s="24">
        <f t="shared" si="7"/>
        <v>0</v>
      </c>
      <c r="P29" s="14">
        <f t="shared" si="20"/>
        <v>0</v>
      </c>
      <c r="Q29" s="14">
        <f t="shared" si="20"/>
        <v>0</v>
      </c>
      <c r="R29" s="14">
        <f t="shared" si="20"/>
        <v>0</v>
      </c>
      <c r="S29" s="14">
        <f t="shared" si="20"/>
        <v>0</v>
      </c>
    </row>
    <row r="30" spans="1:19" s="15" customFormat="1" ht="45" hidden="1" customHeight="1" x14ac:dyDescent="0.25">
      <c r="A30" s="18" t="s">
        <v>47</v>
      </c>
      <c r="B30" s="19" t="s">
        <v>48</v>
      </c>
      <c r="C30" s="31">
        <v>0</v>
      </c>
      <c r="D30" s="34"/>
      <c r="E30" s="24">
        <f t="shared" si="0"/>
        <v>0</v>
      </c>
      <c r="F30" s="34"/>
      <c r="G30" s="24">
        <f t="shared" si="1"/>
        <v>0</v>
      </c>
      <c r="H30" s="34"/>
      <c r="I30" s="24">
        <f t="shared" si="3"/>
        <v>0</v>
      </c>
      <c r="J30" s="34"/>
      <c r="K30" s="24">
        <f t="shared" si="4"/>
        <v>0</v>
      </c>
      <c r="L30" s="33"/>
      <c r="M30" s="24">
        <f t="shared" si="6"/>
        <v>0</v>
      </c>
      <c r="N30" s="33"/>
      <c r="O30" s="24">
        <f t="shared" si="7"/>
        <v>0</v>
      </c>
      <c r="P30" s="14">
        <v>0</v>
      </c>
      <c r="Q30" s="14">
        <v>0</v>
      </c>
      <c r="R30" s="14">
        <v>0</v>
      </c>
      <c r="S30" s="14">
        <v>0</v>
      </c>
    </row>
    <row r="31" spans="1:19" s="15" customFormat="1" ht="30" hidden="1" customHeight="1" x14ac:dyDescent="0.25">
      <c r="A31" s="18" t="s">
        <v>49</v>
      </c>
      <c r="B31" s="19" t="s">
        <v>50</v>
      </c>
      <c r="C31" s="31">
        <f t="shared" si="19"/>
        <v>0</v>
      </c>
      <c r="D31" s="34"/>
      <c r="E31" s="24">
        <f t="shared" si="0"/>
        <v>0</v>
      </c>
      <c r="F31" s="34"/>
      <c r="G31" s="24">
        <f t="shared" si="1"/>
        <v>0</v>
      </c>
      <c r="H31" s="34"/>
      <c r="I31" s="24">
        <f t="shared" si="3"/>
        <v>0</v>
      </c>
      <c r="J31" s="34"/>
      <c r="K31" s="24">
        <f t="shared" si="4"/>
        <v>0</v>
      </c>
      <c r="L31" s="33"/>
      <c r="M31" s="24">
        <f t="shared" si="6"/>
        <v>0</v>
      </c>
      <c r="N31" s="33"/>
      <c r="O31" s="24">
        <f t="shared" si="7"/>
        <v>0</v>
      </c>
      <c r="P31" s="14">
        <f t="shared" si="20"/>
        <v>0</v>
      </c>
      <c r="Q31" s="14">
        <f t="shared" si="20"/>
        <v>0</v>
      </c>
      <c r="R31" s="14">
        <f t="shared" si="20"/>
        <v>0</v>
      </c>
      <c r="S31" s="14">
        <f t="shared" si="20"/>
        <v>0</v>
      </c>
    </row>
    <row r="32" spans="1:19" s="15" customFormat="1" ht="75" hidden="1" customHeight="1" x14ac:dyDescent="0.25">
      <c r="A32" s="18" t="s">
        <v>51</v>
      </c>
      <c r="B32" s="19" t="s">
        <v>52</v>
      </c>
      <c r="C32" s="31">
        <f t="shared" si="19"/>
        <v>0</v>
      </c>
      <c r="D32" s="34"/>
      <c r="E32" s="24">
        <f t="shared" si="0"/>
        <v>0</v>
      </c>
      <c r="F32" s="34"/>
      <c r="G32" s="24">
        <f t="shared" si="1"/>
        <v>0</v>
      </c>
      <c r="H32" s="34"/>
      <c r="I32" s="24">
        <f t="shared" si="3"/>
        <v>0</v>
      </c>
      <c r="J32" s="34"/>
      <c r="K32" s="24">
        <f t="shared" si="4"/>
        <v>0</v>
      </c>
      <c r="L32" s="33"/>
      <c r="M32" s="24">
        <f t="shared" si="6"/>
        <v>0</v>
      </c>
      <c r="N32" s="33"/>
      <c r="O32" s="24">
        <f t="shared" si="7"/>
        <v>0</v>
      </c>
      <c r="P32" s="14">
        <f t="shared" si="20"/>
        <v>0</v>
      </c>
      <c r="Q32" s="14">
        <f t="shared" si="20"/>
        <v>0</v>
      </c>
      <c r="R32" s="14">
        <f t="shared" si="20"/>
        <v>0</v>
      </c>
      <c r="S32" s="14">
        <f t="shared" si="20"/>
        <v>0</v>
      </c>
    </row>
    <row r="33" spans="1:19" s="15" customFormat="1" ht="90" hidden="1" customHeight="1" x14ac:dyDescent="0.25">
      <c r="A33" s="18" t="s">
        <v>53</v>
      </c>
      <c r="B33" s="19" t="s">
        <v>54</v>
      </c>
      <c r="C33" s="31">
        <v>0</v>
      </c>
      <c r="D33" s="34"/>
      <c r="E33" s="24">
        <f t="shared" si="0"/>
        <v>0</v>
      </c>
      <c r="F33" s="34"/>
      <c r="G33" s="24">
        <f t="shared" si="1"/>
        <v>0</v>
      </c>
      <c r="H33" s="34"/>
      <c r="I33" s="24">
        <f t="shared" si="3"/>
        <v>0</v>
      </c>
      <c r="J33" s="34"/>
      <c r="K33" s="24">
        <f t="shared" si="4"/>
        <v>0</v>
      </c>
      <c r="L33" s="33"/>
      <c r="M33" s="24">
        <f t="shared" si="6"/>
        <v>0</v>
      </c>
      <c r="N33" s="33"/>
      <c r="O33" s="24">
        <f t="shared" si="7"/>
        <v>0</v>
      </c>
      <c r="P33" s="14">
        <v>0</v>
      </c>
      <c r="Q33" s="14">
        <v>0</v>
      </c>
      <c r="R33" s="14">
        <v>0</v>
      </c>
      <c r="S33" s="14">
        <v>0</v>
      </c>
    </row>
    <row r="34" spans="1:19" s="15" customFormat="1" ht="30" hidden="1" customHeight="1" x14ac:dyDescent="0.25">
      <c r="A34" s="18" t="s">
        <v>55</v>
      </c>
      <c r="B34" s="19" t="s">
        <v>56</v>
      </c>
      <c r="C34" s="31">
        <f>C35+C40</f>
        <v>0</v>
      </c>
      <c r="D34" s="34"/>
      <c r="E34" s="24">
        <f t="shared" si="0"/>
        <v>0</v>
      </c>
      <c r="F34" s="34"/>
      <c r="G34" s="24">
        <f t="shared" si="1"/>
        <v>0</v>
      </c>
      <c r="H34" s="34"/>
      <c r="I34" s="24">
        <f t="shared" si="3"/>
        <v>0</v>
      </c>
      <c r="J34" s="34"/>
      <c r="K34" s="24">
        <f t="shared" si="4"/>
        <v>0</v>
      </c>
      <c r="L34" s="33"/>
      <c r="M34" s="24">
        <f t="shared" si="6"/>
        <v>0</v>
      </c>
      <c r="N34" s="33"/>
      <c r="O34" s="24">
        <f t="shared" si="7"/>
        <v>0</v>
      </c>
      <c r="P34" s="14">
        <f>P35+P40</f>
        <v>0</v>
      </c>
      <c r="Q34" s="14">
        <f>Q35+Q40</f>
        <v>0</v>
      </c>
      <c r="R34" s="14">
        <f>R35+R40</f>
        <v>0</v>
      </c>
      <c r="S34" s="14">
        <f>S35+S40</f>
        <v>0</v>
      </c>
    </row>
    <row r="35" spans="1:19" s="15" customFormat="1" ht="30" hidden="1" customHeight="1" x14ac:dyDescent="0.25">
      <c r="A35" s="18" t="s">
        <v>57</v>
      </c>
      <c r="B35" s="19" t="s">
        <v>58</v>
      </c>
      <c r="C35" s="31">
        <f>C36+C38</f>
        <v>0</v>
      </c>
      <c r="D35" s="34"/>
      <c r="E35" s="24">
        <f t="shared" si="0"/>
        <v>0</v>
      </c>
      <c r="F35" s="34"/>
      <c r="G35" s="24">
        <f t="shared" si="1"/>
        <v>0</v>
      </c>
      <c r="H35" s="34"/>
      <c r="I35" s="24">
        <f t="shared" si="3"/>
        <v>0</v>
      </c>
      <c r="J35" s="34"/>
      <c r="K35" s="24">
        <f t="shared" si="4"/>
        <v>0</v>
      </c>
      <c r="L35" s="33"/>
      <c r="M35" s="24">
        <f t="shared" si="6"/>
        <v>0</v>
      </c>
      <c r="N35" s="33"/>
      <c r="O35" s="24">
        <f t="shared" si="7"/>
        <v>0</v>
      </c>
      <c r="P35" s="14">
        <f>P36+P38</f>
        <v>0</v>
      </c>
      <c r="Q35" s="14">
        <f>Q36+Q38</f>
        <v>0</v>
      </c>
      <c r="R35" s="14">
        <f>R36+R38</f>
        <v>0</v>
      </c>
      <c r="S35" s="14">
        <f>S36+S38</f>
        <v>0</v>
      </c>
    </row>
    <row r="36" spans="1:19" s="15" customFormat="1" ht="30" hidden="1" customHeight="1" x14ac:dyDescent="0.25">
      <c r="A36" s="18" t="s">
        <v>59</v>
      </c>
      <c r="B36" s="19" t="s">
        <v>60</v>
      </c>
      <c r="C36" s="31">
        <f>C37</f>
        <v>0</v>
      </c>
      <c r="D36" s="34"/>
      <c r="E36" s="24">
        <f t="shared" si="0"/>
        <v>0</v>
      </c>
      <c r="F36" s="34"/>
      <c r="G36" s="24">
        <f t="shared" si="1"/>
        <v>0</v>
      </c>
      <c r="H36" s="34"/>
      <c r="I36" s="24">
        <f t="shared" si="3"/>
        <v>0</v>
      </c>
      <c r="J36" s="34"/>
      <c r="K36" s="24">
        <f t="shared" si="4"/>
        <v>0</v>
      </c>
      <c r="L36" s="33"/>
      <c r="M36" s="24">
        <f t="shared" si="6"/>
        <v>0</v>
      </c>
      <c r="N36" s="33"/>
      <c r="O36" s="24">
        <f t="shared" si="7"/>
        <v>0</v>
      </c>
      <c r="P36" s="14">
        <f>P37</f>
        <v>0</v>
      </c>
      <c r="Q36" s="14">
        <f>Q37</f>
        <v>0</v>
      </c>
      <c r="R36" s="14">
        <f>R37</f>
        <v>0</v>
      </c>
      <c r="S36" s="14">
        <f>S37</f>
        <v>0</v>
      </c>
    </row>
    <row r="37" spans="1:19" s="15" customFormat="1" ht="30" hidden="1" customHeight="1" x14ac:dyDescent="0.25">
      <c r="A37" s="18" t="s">
        <v>61</v>
      </c>
      <c r="B37" s="19" t="s">
        <v>62</v>
      </c>
      <c r="C37" s="31">
        <v>0</v>
      </c>
      <c r="D37" s="34"/>
      <c r="E37" s="24">
        <f t="shared" si="0"/>
        <v>0</v>
      </c>
      <c r="F37" s="34"/>
      <c r="G37" s="24">
        <f t="shared" si="1"/>
        <v>0</v>
      </c>
      <c r="H37" s="34"/>
      <c r="I37" s="24">
        <f t="shared" si="3"/>
        <v>0</v>
      </c>
      <c r="J37" s="34"/>
      <c r="K37" s="24">
        <f t="shared" si="4"/>
        <v>0</v>
      </c>
      <c r="L37" s="33"/>
      <c r="M37" s="24">
        <f t="shared" si="6"/>
        <v>0</v>
      </c>
      <c r="N37" s="33"/>
      <c r="O37" s="24">
        <f t="shared" si="7"/>
        <v>0</v>
      </c>
      <c r="P37" s="14">
        <v>0</v>
      </c>
      <c r="Q37" s="14">
        <v>0</v>
      </c>
      <c r="R37" s="14">
        <v>0</v>
      </c>
      <c r="S37" s="14">
        <v>0</v>
      </c>
    </row>
    <row r="38" spans="1:19" s="15" customFormat="1" ht="45" hidden="1" customHeight="1" x14ac:dyDescent="0.25">
      <c r="A38" s="18" t="s">
        <v>63</v>
      </c>
      <c r="B38" s="19" t="s">
        <v>64</v>
      </c>
      <c r="C38" s="31">
        <f>C39</f>
        <v>0</v>
      </c>
      <c r="D38" s="34"/>
      <c r="E38" s="24">
        <f t="shared" si="0"/>
        <v>0</v>
      </c>
      <c r="F38" s="34"/>
      <c r="G38" s="24">
        <f t="shared" si="1"/>
        <v>0</v>
      </c>
      <c r="H38" s="34"/>
      <c r="I38" s="24">
        <f t="shared" si="3"/>
        <v>0</v>
      </c>
      <c r="J38" s="34"/>
      <c r="K38" s="24">
        <f t="shared" si="4"/>
        <v>0</v>
      </c>
      <c r="L38" s="33"/>
      <c r="M38" s="24">
        <f t="shared" si="6"/>
        <v>0</v>
      </c>
      <c r="N38" s="33"/>
      <c r="O38" s="24">
        <f t="shared" si="7"/>
        <v>0</v>
      </c>
      <c r="P38" s="14">
        <f>P39</f>
        <v>0</v>
      </c>
      <c r="Q38" s="14">
        <f>Q39</f>
        <v>0</v>
      </c>
      <c r="R38" s="14">
        <f>R39</f>
        <v>0</v>
      </c>
      <c r="S38" s="14">
        <f>S39</f>
        <v>0</v>
      </c>
    </row>
    <row r="39" spans="1:19" s="15" customFormat="1" ht="45" hidden="1" customHeight="1" x14ac:dyDescent="0.25">
      <c r="A39" s="18" t="s">
        <v>65</v>
      </c>
      <c r="B39" s="19" t="s">
        <v>66</v>
      </c>
      <c r="C39" s="31">
        <v>0</v>
      </c>
      <c r="D39" s="34"/>
      <c r="E39" s="24">
        <f t="shared" si="0"/>
        <v>0</v>
      </c>
      <c r="F39" s="34"/>
      <c r="G39" s="24">
        <f t="shared" si="1"/>
        <v>0</v>
      </c>
      <c r="H39" s="34"/>
      <c r="I39" s="24">
        <f t="shared" si="3"/>
        <v>0</v>
      </c>
      <c r="J39" s="34"/>
      <c r="K39" s="24">
        <f t="shared" si="4"/>
        <v>0</v>
      </c>
      <c r="L39" s="33"/>
      <c r="M39" s="24">
        <f t="shared" si="6"/>
        <v>0</v>
      </c>
      <c r="N39" s="33"/>
      <c r="O39" s="24">
        <f t="shared" si="7"/>
        <v>0</v>
      </c>
      <c r="P39" s="14">
        <v>0</v>
      </c>
      <c r="Q39" s="14">
        <v>0</v>
      </c>
      <c r="R39" s="14">
        <v>0</v>
      </c>
      <c r="S39" s="14">
        <v>0</v>
      </c>
    </row>
    <row r="40" spans="1:19" s="15" customFormat="1" ht="30" hidden="1" customHeight="1" x14ac:dyDescent="0.25">
      <c r="A40" s="18" t="s">
        <v>67</v>
      </c>
      <c r="B40" s="19" t="s">
        <v>68</v>
      </c>
      <c r="C40" s="31">
        <f t="shared" ref="C40:C41" si="21">C41</f>
        <v>0</v>
      </c>
      <c r="D40" s="34"/>
      <c r="E40" s="24">
        <f t="shared" si="0"/>
        <v>0</v>
      </c>
      <c r="F40" s="34"/>
      <c r="G40" s="24">
        <f t="shared" si="1"/>
        <v>0</v>
      </c>
      <c r="H40" s="34"/>
      <c r="I40" s="24">
        <f t="shared" si="3"/>
        <v>0</v>
      </c>
      <c r="J40" s="34"/>
      <c r="K40" s="24">
        <f t="shared" si="4"/>
        <v>0</v>
      </c>
      <c r="L40" s="33"/>
      <c r="M40" s="24">
        <f t="shared" si="6"/>
        <v>0</v>
      </c>
      <c r="N40" s="33"/>
      <c r="O40" s="24">
        <f t="shared" si="7"/>
        <v>0</v>
      </c>
      <c r="P40" s="14">
        <f t="shared" ref="P40:S41" si="22">P41</f>
        <v>0</v>
      </c>
      <c r="Q40" s="14">
        <f t="shared" si="22"/>
        <v>0</v>
      </c>
      <c r="R40" s="14">
        <f t="shared" si="22"/>
        <v>0</v>
      </c>
      <c r="S40" s="14">
        <f t="shared" si="22"/>
        <v>0</v>
      </c>
    </row>
    <row r="41" spans="1:19" s="15" customFormat="1" ht="30" hidden="1" customHeight="1" x14ac:dyDescent="0.25">
      <c r="A41" s="18" t="s">
        <v>69</v>
      </c>
      <c r="B41" s="19" t="s">
        <v>70</v>
      </c>
      <c r="C41" s="31">
        <f t="shared" si="21"/>
        <v>0</v>
      </c>
      <c r="D41" s="34"/>
      <c r="E41" s="24">
        <f t="shared" si="0"/>
        <v>0</v>
      </c>
      <c r="F41" s="34"/>
      <c r="G41" s="24">
        <f t="shared" si="1"/>
        <v>0</v>
      </c>
      <c r="H41" s="34"/>
      <c r="I41" s="24">
        <f t="shared" si="3"/>
        <v>0</v>
      </c>
      <c r="J41" s="34"/>
      <c r="K41" s="24">
        <f t="shared" si="4"/>
        <v>0</v>
      </c>
      <c r="L41" s="33"/>
      <c r="M41" s="24">
        <f t="shared" si="6"/>
        <v>0</v>
      </c>
      <c r="N41" s="33"/>
      <c r="O41" s="24">
        <f t="shared" si="7"/>
        <v>0</v>
      </c>
      <c r="P41" s="14">
        <f t="shared" si="22"/>
        <v>0</v>
      </c>
      <c r="Q41" s="14">
        <f t="shared" si="22"/>
        <v>0</v>
      </c>
      <c r="R41" s="14">
        <f t="shared" si="22"/>
        <v>0</v>
      </c>
      <c r="S41" s="14">
        <f t="shared" si="22"/>
        <v>0</v>
      </c>
    </row>
    <row r="42" spans="1:19" s="15" customFormat="1" ht="45" hidden="1" customHeight="1" x14ac:dyDescent="0.25">
      <c r="A42" s="18" t="s">
        <v>71</v>
      </c>
      <c r="B42" s="19" t="s">
        <v>72</v>
      </c>
      <c r="C42" s="31">
        <v>0</v>
      </c>
      <c r="D42" s="34"/>
      <c r="E42" s="24">
        <f t="shared" si="0"/>
        <v>0</v>
      </c>
      <c r="F42" s="34"/>
      <c r="G42" s="24">
        <f t="shared" si="1"/>
        <v>0</v>
      </c>
      <c r="H42" s="34"/>
      <c r="I42" s="24">
        <f t="shared" si="3"/>
        <v>0</v>
      </c>
      <c r="J42" s="34"/>
      <c r="K42" s="24">
        <f t="shared" si="4"/>
        <v>0</v>
      </c>
      <c r="L42" s="33"/>
      <c r="M42" s="24">
        <f t="shared" si="6"/>
        <v>0</v>
      </c>
      <c r="N42" s="33"/>
      <c r="O42" s="24">
        <f t="shared" si="7"/>
        <v>0</v>
      </c>
      <c r="P42" s="14">
        <v>0</v>
      </c>
      <c r="Q42" s="14">
        <v>0</v>
      </c>
      <c r="R42" s="14">
        <v>0</v>
      </c>
      <c r="S42" s="14">
        <v>0</v>
      </c>
    </row>
    <row r="43" spans="1:19" s="15" customFormat="1" ht="15" hidden="1" customHeight="1" x14ac:dyDescent="0.25">
      <c r="A43" s="18" t="s">
        <v>73</v>
      </c>
      <c r="B43" s="19" t="s">
        <v>74</v>
      </c>
      <c r="C43" s="31">
        <v>0</v>
      </c>
      <c r="D43" s="34"/>
      <c r="E43" s="24">
        <f t="shared" si="0"/>
        <v>0</v>
      </c>
      <c r="F43" s="34"/>
      <c r="G43" s="24">
        <f t="shared" si="1"/>
        <v>0</v>
      </c>
      <c r="H43" s="34"/>
      <c r="I43" s="24">
        <f t="shared" si="3"/>
        <v>0</v>
      </c>
      <c r="J43" s="34"/>
      <c r="K43" s="24">
        <f t="shared" si="4"/>
        <v>0</v>
      </c>
      <c r="L43" s="33"/>
      <c r="M43" s="24">
        <f t="shared" si="6"/>
        <v>0</v>
      </c>
      <c r="N43" s="33"/>
      <c r="O43" s="24">
        <f t="shared" si="7"/>
        <v>0</v>
      </c>
      <c r="P43" s="14">
        <v>0</v>
      </c>
      <c r="Q43" s="14">
        <v>0</v>
      </c>
      <c r="R43" s="14">
        <v>0</v>
      </c>
      <c r="S43" s="14">
        <v>0</v>
      </c>
    </row>
    <row r="44" spans="1:19" s="15" customFormat="1" ht="30" hidden="1" customHeight="1" x14ac:dyDescent="0.25">
      <c r="A44" s="18" t="s">
        <v>75</v>
      </c>
      <c r="B44" s="19" t="s">
        <v>76</v>
      </c>
      <c r="C44" s="31">
        <v>0</v>
      </c>
      <c r="D44" s="34"/>
      <c r="E44" s="24">
        <f t="shared" si="0"/>
        <v>0</v>
      </c>
      <c r="F44" s="34"/>
      <c r="G44" s="24">
        <f t="shared" si="1"/>
        <v>0</v>
      </c>
      <c r="H44" s="34"/>
      <c r="I44" s="24">
        <f t="shared" si="3"/>
        <v>0</v>
      </c>
      <c r="J44" s="34"/>
      <c r="K44" s="24">
        <f t="shared" si="4"/>
        <v>0</v>
      </c>
      <c r="L44" s="33"/>
      <c r="M44" s="24">
        <f t="shared" si="6"/>
        <v>0</v>
      </c>
      <c r="N44" s="33"/>
      <c r="O44" s="24">
        <f t="shared" si="7"/>
        <v>0</v>
      </c>
      <c r="P44" s="14">
        <v>0</v>
      </c>
      <c r="Q44" s="14">
        <v>0</v>
      </c>
      <c r="R44" s="14">
        <v>0</v>
      </c>
      <c r="S44" s="14">
        <v>0</v>
      </c>
    </row>
    <row r="45" spans="1:19" s="15" customFormat="1" ht="30" hidden="1" customHeight="1" x14ac:dyDescent="0.25">
      <c r="A45" s="18" t="s">
        <v>77</v>
      </c>
      <c r="B45" s="19" t="s">
        <v>78</v>
      </c>
      <c r="C45" s="31">
        <v>0</v>
      </c>
      <c r="D45" s="34"/>
      <c r="E45" s="24">
        <f t="shared" si="0"/>
        <v>0</v>
      </c>
      <c r="F45" s="34"/>
      <c r="G45" s="24">
        <f t="shared" si="1"/>
        <v>0</v>
      </c>
      <c r="H45" s="34"/>
      <c r="I45" s="24">
        <f t="shared" si="3"/>
        <v>0</v>
      </c>
      <c r="J45" s="34"/>
      <c r="K45" s="24">
        <f t="shared" si="4"/>
        <v>0</v>
      </c>
      <c r="L45" s="33"/>
      <c r="M45" s="24">
        <f t="shared" si="6"/>
        <v>0</v>
      </c>
      <c r="N45" s="33"/>
      <c r="O45" s="24">
        <f t="shared" si="7"/>
        <v>0</v>
      </c>
      <c r="P45" s="14">
        <v>0</v>
      </c>
      <c r="Q45" s="14">
        <v>0</v>
      </c>
      <c r="R45" s="14">
        <v>0</v>
      </c>
      <c r="S45" s="14">
        <v>0</v>
      </c>
    </row>
    <row r="46" spans="1:19" s="15" customFormat="1" ht="28.5" x14ac:dyDescent="0.25">
      <c r="A46" s="16" t="s">
        <v>79</v>
      </c>
      <c r="B46" s="17" t="s">
        <v>80</v>
      </c>
      <c r="C46" s="30">
        <f>SUM(C47+C54)</f>
        <v>0</v>
      </c>
      <c r="D46" s="30">
        <f>SUM(D47+D54)</f>
        <v>0</v>
      </c>
      <c r="E46" s="24">
        <f t="shared" si="0"/>
        <v>0</v>
      </c>
      <c r="F46" s="30">
        <f>SUM(F47+F54)</f>
        <v>0</v>
      </c>
      <c r="G46" s="24">
        <f t="shared" si="1"/>
        <v>0</v>
      </c>
      <c r="H46" s="30">
        <f t="shared" ref="H46:J46" si="23">SUM(H47+H54)</f>
        <v>0</v>
      </c>
      <c r="I46" s="24">
        <f t="shared" si="3"/>
        <v>0</v>
      </c>
      <c r="J46" s="30">
        <f t="shared" si="23"/>
        <v>0</v>
      </c>
      <c r="K46" s="24">
        <f t="shared" si="4"/>
        <v>0</v>
      </c>
      <c r="L46" s="30">
        <f t="shared" ref="L46:N46" si="24">SUM(L47+L54)</f>
        <v>0</v>
      </c>
      <c r="M46" s="24">
        <f t="shared" si="6"/>
        <v>0</v>
      </c>
      <c r="N46" s="30">
        <f t="shared" si="24"/>
        <v>0</v>
      </c>
      <c r="O46" s="24">
        <f t="shared" si="7"/>
        <v>0</v>
      </c>
      <c r="P46" s="11">
        <f>SUM(P47+P54)</f>
        <v>0</v>
      </c>
      <c r="Q46" s="11">
        <f>SUM(Q47+Q54)</f>
        <v>0</v>
      </c>
      <c r="R46" s="11">
        <f>SUM(R47+R54)</f>
        <v>0</v>
      </c>
      <c r="S46" s="11">
        <f>SUM(S47+S54)</f>
        <v>0</v>
      </c>
    </row>
    <row r="47" spans="1:19" s="15" customFormat="1" hidden="1" x14ac:dyDescent="0.25">
      <c r="A47" s="18" t="s">
        <v>81</v>
      </c>
      <c r="B47" s="19" t="s">
        <v>82</v>
      </c>
      <c r="C47" s="31">
        <f>C51+C48</f>
        <v>-3379739.2</v>
      </c>
      <c r="D47" s="31">
        <f>D51+D48</f>
        <v>0</v>
      </c>
      <c r="E47" s="24">
        <f t="shared" si="0"/>
        <v>-3379739.2</v>
      </c>
      <c r="F47" s="31">
        <f>F51+F48</f>
        <v>0</v>
      </c>
      <c r="G47" s="24">
        <f t="shared" si="1"/>
        <v>-3379739.2</v>
      </c>
      <c r="H47" s="31">
        <f t="shared" ref="H47:J47" si="25">H51+H48</f>
        <v>0</v>
      </c>
      <c r="I47" s="24">
        <f t="shared" si="3"/>
        <v>-3379739.2</v>
      </c>
      <c r="J47" s="31">
        <f t="shared" si="25"/>
        <v>0</v>
      </c>
      <c r="K47" s="24">
        <f t="shared" si="4"/>
        <v>-3379739.2</v>
      </c>
      <c r="L47" s="31">
        <f t="shared" ref="L47:N47" si="26">L51+L48</f>
        <v>0</v>
      </c>
      <c r="M47" s="24">
        <f t="shared" si="6"/>
        <v>-3379739.2</v>
      </c>
      <c r="N47" s="31">
        <f t="shared" si="26"/>
        <v>0</v>
      </c>
      <c r="O47" s="24">
        <f t="shared" si="7"/>
        <v>-3379739.2</v>
      </c>
      <c r="P47" s="14">
        <f>P51+P48</f>
        <v>-7440101.5</v>
      </c>
      <c r="Q47" s="14">
        <f>Q51+Q48</f>
        <v>-7462103.2999999998</v>
      </c>
      <c r="R47" s="14">
        <f>R51+R48</f>
        <v>-7391416412</v>
      </c>
      <c r="S47" s="14">
        <f>S51+S48</f>
        <v>-7462103300</v>
      </c>
    </row>
    <row r="48" spans="1:19" s="15" customFormat="1" hidden="1" x14ac:dyDescent="0.25">
      <c r="A48" s="18" t="s">
        <v>83</v>
      </c>
      <c r="B48" s="19" t="s">
        <v>84</v>
      </c>
      <c r="C48" s="31">
        <f t="shared" ref="C48:C52" si="27">C49</f>
        <v>0</v>
      </c>
      <c r="D48" s="31">
        <f t="shared" ref="D48:N52" si="28">D49</f>
        <v>0</v>
      </c>
      <c r="E48" s="24">
        <f t="shared" si="0"/>
        <v>0</v>
      </c>
      <c r="F48" s="31">
        <f t="shared" si="28"/>
        <v>0</v>
      </c>
      <c r="G48" s="24">
        <f t="shared" si="1"/>
        <v>0</v>
      </c>
      <c r="H48" s="31">
        <f t="shared" si="28"/>
        <v>0</v>
      </c>
      <c r="I48" s="24">
        <f t="shared" si="3"/>
        <v>0</v>
      </c>
      <c r="J48" s="31">
        <f t="shared" si="28"/>
        <v>0</v>
      </c>
      <c r="K48" s="24">
        <f t="shared" si="4"/>
        <v>0</v>
      </c>
      <c r="L48" s="31">
        <f t="shared" si="28"/>
        <v>0</v>
      </c>
      <c r="M48" s="24">
        <f t="shared" si="6"/>
        <v>0</v>
      </c>
      <c r="N48" s="31">
        <f t="shared" si="28"/>
        <v>0</v>
      </c>
      <c r="O48" s="24">
        <f t="shared" si="7"/>
        <v>0</v>
      </c>
      <c r="P48" s="14">
        <f t="shared" ref="P48:S52" si="29">P49</f>
        <v>0</v>
      </c>
      <c r="Q48" s="14">
        <f t="shared" si="29"/>
        <v>0</v>
      </c>
      <c r="R48" s="14">
        <f t="shared" si="29"/>
        <v>0</v>
      </c>
      <c r="S48" s="14">
        <f t="shared" si="29"/>
        <v>0</v>
      </c>
    </row>
    <row r="49" spans="1:19" s="15" customFormat="1" ht="30" hidden="1" x14ac:dyDescent="0.25">
      <c r="A49" s="18" t="s">
        <v>85</v>
      </c>
      <c r="B49" s="19" t="s">
        <v>86</v>
      </c>
      <c r="C49" s="31">
        <f t="shared" si="27"/>
        <v>0</v>
      </c>
      <c r="D49" s="31">
        <f t="shared" si="28"/>
        <v>0</v>
      </c>
      <c r="E49" s="24">
        <f t="shared" si="0"/>
        <v>0</v>
      </c>
      <c r="F49" s="31">
        <f t="shared" si="28"/>
        <v>0</v>
      </c>
      <c r="G49" s="24">
        <f t="shared" si="1"/>
        <v>0</v>
      </c>
      <c r="H49" s="31">
        <f t="shared" si="28"/>
        <v>0</v>
      </c>
      <c r="I49" s="24">
        <f t="shared" si="3"/>
        <v>0</v>
      </c>
      <c r="J49" s="31">
        <f t="shared" si="28"/>
        <v>0</v>
      </c>
      <c r="K49" s="24">
        <f t="shared" si="4"/>
        <v>0</v>
      </c>
      <c r="L49" s="31">
        <f t="shared" si="28"/>
        <v>0</v>
      </c>
      <c r="M49" s="24">
        <f t="shared" si="6"/>
        <v>0</v>
      </c>
      <c r="N49" s="31">
        <f t="shared" si="28"/>
        <v>0</v>
      </c>
      <c r="O49" s="24">
        <f t="shared" si="7"/>
        <v>0</v>
      </c>
      <c r="P49" s="14">
        <f t="shared" si="29"/>
        <v>0</v>
      </c>
      <c r="Q49" s="14">
        <f t="shared" si="29"/>
        <v>0</v>
      </c>
      <c r="R49" s="14">
        <f t="shared" si="29"/>
        <v>0</v>
      </c>
      <c r="S49" s="14">
        <f t="shared" si="29"/>
        <v>0</v>
      </c>
    </row>
    <row r="50" spans="1:19" s="15" customFormat="1" ht="30" hidden="1" x14ac:dyDescent="0.25">
      <c r="A50" s="18" t="s">
        <v>87</v>
      </c>
      <c r="B50" s="19" t="s">
        <v>88</v>
      </c>
      <c r="C50" s="31">
        <v>0</v>
      </c>
      <c r="D50" s="34"/>
      <c r="E50" s="24">
        <f t="shared" si="0"/>
        <v>0</v>
      </c>
      <c r="F50" s="34"/>
      <c r="G50" s="24">
        <f t="shared" si="1"/>
        <v>0</v>
      </c>
      <c r="H50" s="34"/>
      <c r="I50" s="24">
        <f t="shared" si="3"/>
        <v>0</v>
      </c>
      <c r="J50" s="34"/>
      <c r="K50" s="24">
        <f t="shared" si="4"/>
        <v>0</v>
      </c>
      <c r="L50" s="33"/>
      <c r="M50" s="24">
        <f t="shared" si="6"/>
        <v>0</v>
      </c>
      <c r="N50" s="33"/>
      <c r="O50" s="24">
        <f t="shared" si="7"/>
        <v>0</v>
      </c>
      <c r="P50" s="14">
        <v>0</v>
      </c>
      <c r="Q50" s="14">
        <v>0</v>
      </c>
      <c r="R50" s="14">
        <v>0</v>
      </c>
      <c r="S50" s="14">
        <v>0</v>
      </c>
    </row>
    <row r="51" spans="1:19" s="15" customFormat="1" hidden="1" x14ac:dyDescent="0.25">
      <c r="A51" s="18" t="s">
        <v>89</v>
      </c>
      <c r="B51" s="19" t="s">
        <v>90</v>
      </c>
      <c r="C51" s="31">
        <f t="shared" si="27"/>
        <v>-3379739.2</v>
      </c>
      <c r="D51" s="35">
        <f t="shared" si="28"/>
        <v>0</v>
      </c>
      <c r="E51" s="24">
        <f t="shared" si="0"/>
        <v>-3379739.2</v>
      </c>
      <c r="F51" s="35">
        <f t="shared" si="28"/>
        <v>0</v>
      </c>
      <c r="G51" s="24">
        <f t="shared" si="1"/>
        <v>-3379739.2</v>
      </c>
      <c r="H51" s="35">
        <f t="shared" si="28"/>
        <v>0</v>
      </c>
      <c r="I51" s="24">
        <f t="shared" si="3"/>
        <v>-3379739.2</v>
      </c>
      <c r="J51" s="35">
        <f t="shared" si="28"/>
        <v>0</v>
      </c>
      <c r="K51" s="24">
        <f t="shared" si="4"/>
        <v>-3379739.2</v>
      </c>
      <c r="L51" s="31">
        <f t="shared" si="28"/>
        <v>0</v>
      </c>
      <c r="M51" s="24">
        <f t="shared" si="6"/>
        <v>-3379739.2</v>
      </c>
      <c r="N51" s="31">
        <f t="shared" si="28"/>
        <v>0</v>
      </c>
      <c r="O51" s="24">
        <f t="shared" si="7"/>
        <v>-3379739.2</v>
      </c>
      <c r="P51" s="14">
        <f t="shared" si="29"/>
        <v>-7440101.5</v>
      </c>
      <c r="Q51" s="14">
        <f t="shared" si="29"/>
        <v>-7462103.2999999998</v>
      </c>
      <c r="R51" s="14">
        <f t="shared" si="29"/>
        <v>-7391416412</v>
      </c>
      <c r="S51" s="14">
        <f t="shared" si="29"/>
        <v>-7462103300</v>
      </c>
    </row>
    <row r="52" spans="1:19" s="15" customFormat="1" hidden="1" x14ac:dyDescent="0.25">
      <c r="A52" s="18" t="s">
        <v>91</v>
      </c>
      <c r="B52" s="19" t="s">
        <v>92</v>
      </c>
      <c r="C52" s="31">
        <f t="shared" si="27"/>
        <v>-3379739.2</v>
      </c>
      <c r="D52" s="35">
        <f t="shared" si="28"/>
        <v>0</v>
      </c>
      <c r="E52" s="24">
        <f t="shared" si="0"/>
        <v>-3379739.2</v>
      </c>
      <c r="F52" s="35">
        <f t="shared" si="28"/>
        <v>0</v>
      </c>
      <c r="G52" s="24">
        <f t="shared" si="1"/>
        <v>-3379739.2</v>
      </c>
      <c r="H52" s="35">
        <f t="shared" si="28"/>
        <v>0</v>
      </c>
      <c r="I52" s="24">
        <f t="shared" si="3"/>
        <v>-3379739.2</v>
      </c>
      <c r="J52" s="35">
        <f t="shared" si="28"/>
        <v>0</v>
      </c>
      <c r="K52" s="24">
        <f t="shared" si="4"/>
        <v>-3379739.2</v>
      </c>
      <c r="L52" s="31">
        <f t="shared" si="28"/>
        <v>0</v>
      </c>
      <c r="M52" s="24">
        <f t="shared" si="6"/>
        <v>-3379739.2</v>
      </c>
      <c r="N52" s="31">
        <f t="shared" si="28"/>
        <v>0</v>
      </c>
      <c r="O52" s="24">
        <f t="shared" si="7"/>
        <v>-3379739.2</v>
      </c>
      <c r="P52" s="14">
        <f t="shared" si="29"/>
        <v>-7440101.5</v>
      </c>
      <c r="Q52" s="14">
        <f t="shared" si="29"/>
        <v>-7462103.2999999998</v>
      </c>
      <c r="R52" s="14">
        <f t="shared" si="29"/>
        <v>-7391416412</v>
      </c>
      <c r="S52" s="14">
        <f t="shared" si="29"/>
        <v>-7462103300</v>
      </c>
    </row>
    <row r="53" spans="1:19" s="15" customFormat="1" ht="30" x14ac:dyDescent="0.25">
      <c r="A53" s="18" t="s">
        <v>93</v>
      </c>
      <c r="B53" s="19" t="s">
        <v>94</v>
      </c>
      <c r="C53" s="31">
        <v>-3379739.2</v>
      </c>
      <c r="D53" s="32"/>
      <c r="E53" s="24">
        <f t="shared" si="0"/>
        <v>-3379739.2</v>
      </c>
      <c r="F53" s="32"/>
      <c r="G53" s="24">
        <f t="shared" si="1"/>
        <v>-3379739.2</v>
      </c>
      <c r="H53" s="32"/>
      <c r="I53" s="24">
        <f t="shared" si="3"/>
        <v>-3379739.2</v>
      </c>
      <c r="J53" s="32"/>
      <c r="K53" s="24">
        <f t="shared" si="4"/>
        <v>-3379739.2</v>
      </c>
      <c r="L53" s="33"/>
      <c r="M53" s="24">
        <f t="shared" si="6"/>
        <v>-3379739.2</v>
      </c>
      <c r="N53" s="33"/>
      <c r="O53" s="24">
        <f t="shared" si="7"/>
        <v>-3379739.2</v>
      </c>
      <c r="P53" s="14">
        <f>-6741936.8-P24-P19</f>
        <v>-7440101.5</v>
      </c>
      <c r="Q53" s="14">
        <f>-6850012.1-Q24-Q19</f>
        <v>-7462103.2999999998</v>
      </c>
      <c r="R53" s="14">
        <f>-6741936800-R24-R19</f>
        <v>-7391416412</v>
      </c>
      <c r="S53" s="14">
        <f>-6850012100-S24-S19</f>
        <v>-7462103300</v>
      </c>
    </row>
    <row r="54" spans="1:19" s="15" customFormat="1" hidden="1" x14ac:dyDescent="0.25">
      <c r="A54" s="18" t="s">
        <v>95</v>
      </c>
      <c r="B54" s="19" t="s">
        <v>96</v>
      </c>
      <c r="C54" s="31">
        <f>C55+C58</f>
        <v>3379739.2</v>
      </c>
      <c r="D54" s="35">
        <f>SUM(D555+D58)</f>
        <v>0</v>
      </c>
      <c r="E54" s="24">
        <f t="shared" si="0"/>
        <v>3379739.2</v>
      </c>
      <c r="F54" s="35">
        <f>SUM(F555+F58)</f>
        <v>0</v>
      </c>
      <c r="G54" s="24">
        <f t="shared" si="1"/>
        <v>3379739.2</v>
      </c>
      <c r="H54" s="35">
        <f>SUM(H555+H58)</f>
        <v>0</v>
      </c>
      <c r="I54" s="24">
        <f t="shared" si="3"/>
        <v>3379739.2</v>
      </c>
      <c r="J54" s="35">
        <f>SUM(J555+J58)</f>
        <v>0</v>
      </c>
      <c r="K54" s="24">
        <f t="shared" si="4"/>
        <v>3379739.2</v>
      </c>
      <c r="L54" s="31">
        <f>SUM(L555+L58)</f>
        <v>0</v>
      </c>
      <c r="M54" s="24">
        <f t="shared" si="6"/>
        <v>3379739.2</v>
      </c>
      <c r="N54" s="31">
        <f>SUM(N555+N58)</f>
        <v>0</v>
      </c>
      <c r="O54" s="24">
        <f t="shared" si="7"/>
        <v>3379739.2</v>
      </c>
      <c r="P54" s="14">
        <f>P55+P58</f>
        <v>7440101.5</v>
      </c>
      <c r="Q54" s="14">
        <f>Q55+Q58</f>
        <v>7462103.2999999998</v>
      </c>
      <c r="R54" s="14">
        <f>R55+R58</f>
        <v>7391416412</v>
      </c>
      <c r="S54" s="14">
        <f>S55+S58</f>
        <v>7462103300</v>
      </c>
    </row>
    <row r="55" spans="1:19" s="15" customFormat="1" hidden="1" x14ac:dyDescent="0.25">
      <c r="A55" s="18" t="s">
        <v>97</v>
      </c>
      <c r="B55" s="19" t="s">
        <v>98</v>
      </c>
      <c r="C55" s="31">
        <f t="shared" ref="C55:C56" si="30">C56</f>
        <v>0</v>
      </c>
      <c r="D55" s="35">
        <f t="shared" ref="D55:N56" si="31">D56</f>
        <v>0</v>
      </c>
      <c r="E55" s="24">
        <f t="shared" si="0"/>
        <v>0</v>
      </c>
      <c r="F55" s="35">
        <f t="shared" si="31"/>
        <v>0</v>
      </c>
      <c r="G55" s="24">
        <f t="shared" si="1"/>
        <v>0</v>
      </c>
      <c r="H55" s="35">
        <f t="shared" si="31"/>
        <v>0</v>
      </c>
      <c r="I55" s="24">
        <f t="shared" si="3"/>
        <v>0</v>
      </c>
      <c r="J55" s="35">
        <f t="shared" si="31"/>
        <v>0</v>
      </c>
      <c r="K55" s="24">
        <f t="shared" si="4"/>
        <v>0</v>
      </c>
      <c r="L55" s="31">
        <f t="shared" si="31"/>
        <v>0</v>
      </c>
      <c r="M55" s="24">
        <f t="shared" si="6"/>
        <v>0</v>
      </c>
      <c r="N55" s="31">
        <f t="shared" si="31"/>
        <v>0</v>
      </c>
      <c r="O55" s="24">
        <f t="shared" si="7"/>
        <v>0</v>
      </c>
      <c r="P55" s="14">
        <f t="shared" ref="P55:S56" si="32">P56</f>
        <v>0</v>
      </c>
      <c r="Q55" s="14">
        <f t="shared" si="32"/>
        <v>0</v>
      </c>
      <c r="R55" s="14">
        <f t="shared" si="32"/>
        <v>0</v>
      </c>
      <c r="S55" s="14">
        <f t="shared" si="32"/>
        <v>0</v>
      </c>
    </row>
    <row r="56" spans="1:19" s="15" customFormat="1" hidden="1" x14ac:dyDescent="0.25">
      <c r="A56" s="18" t="s">
        <v>99</v>
      </c>
      <c r="B56" s="19" t="s">
        <v>100</v>
      </c>
      <c r="C56" s="31">
        <f t="shared" si="30"/>
        <v>0</v>
      </c>
      <c r="D56" s="31">
        <f t="shared" si="31"/>
        <v>0</v>
      </c>
      <c r="E56" s="24">
        <f t="shared" si="0"/>
        <v>0</v>
      </c>
      <c r="F56" s="31">
        <f t="shared" si="31"/>
        <v>0</v>
      </c>
      <c r="G56" s="24">
        <f t="shared" si="1"/>
        <v>0</v>
      </c>
      <c r="H56" s="31">
        <f t="shared" si="31"/>
        <v>0</v>
      </c>
      <c r="I56" s="24">
        <f t="shared" si="3"/>
        <v>0</v>
      </c>
      <c r="J56" s="31">
        <f t="shared" si="31"/>
        <v>0</v>
      </c>
      <c r="K56" s="24">
        <f t="shared" si="4"/>
        <v>0</v>
      </c>
      <c r="L56" s="31">
        <f t="shared" si="31"/>
        <v>0</v>
      </c>
      <c r="M56" s="24">
        <f t="shared" si="6"/>
        <v>0</v>
      </c>
      <c r="N56" s="31">
        <f t="shared" si="31"/>
        <v>0</v>
      </c>
      <c r="O56" s="24">
        <f t="shared" si="7"/>
        <v>0</v>
      </c>
      <c r="P56" s="14">
        <f t="shared" si="32"/>
        <v>0</v>
      </c>
      <c r="Q56" s="14">
        <f t="shared" si="32"/>
        <v>0</v>
      </c>
      <c r="R56" s="14">
        <f t="shared" si="32"/>
        <v>0</v>
      </c>
      <c r="S56" s="14">
        <f t="shared" si="32"/>
        <v>0</v>
      </c>
    </row>
    <row r="57" spans="1:19" s="15" customFormat="1" ht="30" hidden="1" x14ac:dyDescent="0.25">
      <c r="A57" s="18" t="s">
        <v>101</v>
      </c>
      <c r="B57" s="19" t="s">
        <v>102</v>
      </c>
      <c r="C57" s="31">
        <v>0</v>
      </c>
      <c r="D57" s="34"/>
      <c r="E57" s="24">
        <f t="shared" si="0"/>
        <v>0</v>
      </c>
      <c r="F57" s="34"/>
      <c r="G57" s="24">
        <f t="shared" si="1"/>
        <v>0</v>
      </c>
      <c r="H57" s="34"/>
      <c r="I57" s="24">
        <f t="shared" si="3"/>
        <v>0</v>
      </c>
      <c r="J57" s="34"/>
      <c r="K57" s="24">
        <f t="shared" si="4"/>
        <v>0</v>
      </c>
      <c r="L57" s="33"/>
      <c r="M57" s="24">
        <f t="shared" si="6"/>
        <v>0</v>
      </c>
      <c r="N57" s="33"/>
      <c r="O57" s="24">
        <f t="shared" si="7"/>
        <v>0</v>
      </c>
      <c r="P57" s="14"/>
      <c r="Q57" s="14"/>
      <c r="R57" s="14"/>
      <c r="S57" s="14"/>
    </row>
    <row r="58" spans="1:19" s="15" customFormat="1" hidden="1" x14ac:dyDescent="0.25">
      <c r="A58" s="18" t="s">
        <v>103</v>
      </c>
      <c r="B58" s="19" t="s">
        <v>104</v>
      </c>
      <c r="C58" s="31">
        <f>C59-C61</f>
        <v>3379739.2</v>
      </c>
      <c r="D58" s="31">
        <f>D59-D61</f>
        <v>0</v>
      </c>
      <c r="E58" s="24">
        <f t="shared" si="0"/>
        <v>3379739.2</v>
      </c>
      <c r="F58" s="31">
        <f>F59-F61</f>
        <v>0</v>
      </c>
      <c r="G58" s="24">
        <f t="shared" si="1"/>
        <v>3379739.2</v>
      </c>
      <c r="H58" s="31">
        <f t="shared" ref="H58:J58" si="33">H59-H61</f>
        <v>0</v>
      </c>
      <c r="I58" s="24">
        <f t="shared" si="3"/>
        <v>3379739.2</v>
      </c>
      <c r="J58" s="31">
        <f t="shared" si="33"/>
        <v>0</v>
      </c>
      <c r="K58" s="24">
        <f t="shared" si="4"/>
        <v>3379739.2</v>
      </c>
      <c r="L58" s="31">
        <f t="shared" ref="L58:N58" si="34">L59-L61</f>
        <v>0</v>
      </c>
      <c r="M58" s="24">
        <f t="shared" si="6"/>
        <v>3379739.2</v>
      </c>
      <c r="N58" s="31">
        <f t="shared" si="34"/>
        <v>0</v>
      </c>
      <c r="O58" s="24">
        <f t="shared" si="7"/>
        <v>3379739.2</v>
      </c>
      <c r="P58" s="14">
        <f>SUM(P60+P62)</f>
        <v>7440101.5</v>
      </c>
      <c r="Q58" s="14">
        <f>Q59-Q61</f>
        <v>7462103.2999999998</v>
      </c>
      <c r="R58" s="14">
        <f>SUM(R60+R62)</f>
        <v>7391416412</v>
      </c>
      <c r="S58" s="14">
        <f>S59-S61</f>
        <v>7462103300</v>
      </c>
    </row>
    <row r="59" spans="1:19" s="15" customFormat="1" hidden="1" x14ac:dyDescent="0.25">
      <c r="A59" s="18" t="s">
        <v>105</v>
      </c>
      <c r="B59" s="19" t="s">
        <v>106</v>
      </c>
      <c r="C59" s="31">
        <f>SUM(C60)</f>
        <v>3379739.2</v>
      </c>
      <c r="D59" s="31">
        <f t="shared" ref="D59:N61" si="35">SUM(D60)</f>
        <v>0</v>
      </c>
      <c r="E59" s="24">
        <f t="shared" si="0"/>
        <v>3379739.2</v>
      </c>
      <c r="F59" s="31">
        <f t="shared" si="35"/>
        <v>0</v>
      </c>
      <c r="G59" s="24">
        <f t="shared" si="1"/>
        <v>3379739.2</v>
      </c>
      <c r="H59" s="31">
        <f t="shared" si="35"/>
        <v>0</v>
      </c>
      <c r="I59" s="24">
        <f t="shared" si="3"/>
        <v>3379739.2</v>
      </c>
      <c r="J59" s="31">
        <f t="shared" si="35"/>
        <v>0</v>
      </c>
      <c r="K59" s="24">
        <f t="shared" si="4"/>
        <v>3379739.2</v>
      </c>
      <c r="L59" s="31">
        <f t="shared" si="35"/>
        <v>0</v>
      </c>
      <c r="M59" s="24">
        <f t="shared" si="6"/>
        <v>3379739.2</v>
      </c>
      <c r="N59" s="31">
        <f t="shared" si="35"/>
        <v>0</v>
      </c>
      <c r="O59" s="24">
        <f t="shared" si="7"/>
        <v>3379739.2</v>
      </c>
      <c r="P59" s="14">
        <f>SUM(P60)</f>
        <v>7440101.5</v>
      </c>
      <c r="Q59" s="14">
        <f>SUM(Q60)</f>
        <v>7462103.2999999998</v>
      </c>
      <c r="R59" s="14">
        <f>SUM(R60)</f>
        <v>7391416412</v>
      </c>
      <c r="S59" s="14">
        <f>SUM(S60)</f>
        <v>7462103300</v>
      </c>
    </row>
    <row r="60" spans="1:19" s="15" customFormat="1" ht="30" x14ac:dyDescent="0.25">
      <c r="A60" s="18" t="s">
        <v>107</v>
      </c>
      <c r="B60" s="19" t="s">
        <v>108</v>
      </c>
      <c r="C60" s="31">
        <v>3379739.2</v>
      </c>
      <c r="D60" s="32"/>
      <c r="E60" s="24">
        <f t="shared" si="0"/>
        <v>3379739.2</v>
      </c>
      <c r="F60" s="32"/>
      <c r="G60" s="24">
        <f t="shared" si="1"/>
        <v>3379739.2</v>
      </c>
      <c r="H60" s="32"/>
      <c r="I60" s="24">
        <f t="shared" si="3"/>
        <v>3379739.2</v>
      </c>
      <c r="J60" s="32"/>
      <c r="K60" s="24">
        <f t="shared" si="4"/>
        <v>3379739.2</v>
      </c>
      <c r="L60" s="33"/>
      <c r="M60" s="24">
        <f t="shared" si="6"/>
        <v>3379739.2</v>
      </c>
      <c r="N60" s="33"/>
      <c r="O60" s="24">
        <f t="shared" si="7"/>
        <v>3379739.2</v>
      </c>
      <c r="P60" s="14">
        <f>7005762.3-P21-P26</f>
        <v>7440101.5</v>
      </c>
      <c r="Q60" s="14">
        <f>7131612.2-Q21-Q26</f>
        <v>7462103.2999999998</v>
      </c>
      <c r="R60" s="14">
        <f>7005762300-R21-R26</f>
        <v>7391416412</v>
      </c>
      <c r="S60" s="14">
        <f>7131612200-S21-S26</f>
        <v>7462103300</v>
      </c>
    </row>
    <row r="61" spans="1:19" s="15" customFormat="1" hidden="1" x14ac:dyDescent="0.25">
      <c r="A61" s="18" t="s">
        <v>103</v>
      </c>
      <c r="B61" s="19" t="s">
        <v>109</v>
      </c>
      <c r="C61" s="31">
        <f>SUM(C62)</f>
        <v>0</v>
      </c>
      <c r="D61" s="31">
        <f t="shared" si="35"/>
        <v>0</v>
      </c>
      <c r="E61" s="24">
        <f t="shared" si="0"/>
        <v>0</v>
      </c>
      <c r="F61" s="31">
        <f t="shared" si="35"/>
        <v>0</v>
      </c>
      <c r="G61" s="24">
        <f t="shared" si="1"/>
        <v>0</v>
      </c>
      <c r="H61" s="31">
        <f t="shared" si="35"/>
        <v>0</v>
      </c>
      <c r="I61" s="24">
        <f t="shared" si="3"/>
        <v>0</v>
      </c>
      <c r="J61" s="31">
        <f t="shared" si="35"/>
        <v>0</v>
      </c>
      <c r="K61" s="24">
        <f t="shared" si="4"/>
        <v>0</v>
      </c>
      <c r="L61" s="31">
        <f t="shared" si="35"/>
        <v>0</v>
      </c>
      <c r="M61" s="24">
        <f t="shared" si="6"/>
        <v>0</v>
      </c>
      <c r="N61" s="31">
        <f t="shared" si="35"/>
        <v>0</v>
      </c>
      <c r="O61" s="24">
        <f t="shared" si="7"/>
        <v>0</v>
      </c>
      <c r="P61" s="36">
        <f>SUM(P62)</f>
        <v>0</v>
      </c>
      <c r="Q61" s="36">
        <f>SUM(Q62)</f>
        <v>0</v>
      </c>
      <c r="R61" s="36">
        <f>SUM(R62)</f>
        <v>0</v>
      </c>
      <c r="S61" s="36">
        <f>SUM(S62)</f>
        <v>0</v>
      </c>
    </row>
    <row r="62" spans="1:19" s="15" customFormat="1" ht="30" hidden="1" x14ac:dyDescent="0.25">
      <c r="A62" s="18" t="s">
        <v>110</v>
      </c>
      <c r="B62" s="19" t="s">
        <v>111</v>
      </c>
      <c r="C62" s="31">
        <v>0</v>
      </c>
      <c r="D62" s="34"/>
      <c r="E62" s="24">
        <f t="shared" si="0"/>
        <v>0</v>
      </c>
      <c r="F62" s="34"/>
      <c r="G62" s="24">
        <f t="shared" si="1"/>
        <v>0</v>
      </c>
      <c r="H62" s="34"/>
      <c r="I62" s="24">
        <f t="shared" si="3"/>
        <v>0</v>
      </c>
      <c r="J62" s="34"/>
      <c r="K62" s="24">
        <f t="shared" si="4"/>
        <v>0</v>
      </c>
      <c r="L62" s="33"/>
      <c r="M62" s="24">
        <f t="shared" si="6"/>
        <v>0</v>
      </c>
      <c r="N62" s="33"/>
      <c r="O62" s="24">
        <f t="shared" si="7"/>
        <v>0</v>
      </c>
      <c r="P62" s="36"/>
      <c r="Q62" s="36">
        <v>0</v>
      </c>
      <c r="R62" s="36"/>
      <c r="S62" s="36">
        <v>0</v>
      </c>
    </row>
    <row r="63" spans="1:19" hidden="1" x14ac:dyDescent="0.25">
      <c r="A63" s="9"/>
      <c r="B63" s="10"/>
      <c r="C63" s="23"/>
      <c r="D63" s="23"/>
      <c r="E63" s="24"/>
      <c r="F63" s="28"/>
      <c r="G63" s="24"/>
      <c r="H63" s="28"/>
      <c r="I63" s="24"/>
      <c r="J63" s="28"/>
      <c r="K63" s="24"/>
      <c r="L63" s="28"/>
      <c r="M63" s="24"/>
      <c r="N63" s="28"/>
      <c r="O63" s="24"/>
      <c r="P63" s="37"/>
      <c r="Q63" s="37"/>
      <c r="R63" s="37"/>
      <c r="S63" s="37"/>
    </row>
    <row r="69" spans="1:1" x14ac:dyDescent="0.25">
      <c r="A69" s="20"/>
    </row>
    <row r="70" spans="1:1" x14ac:dyDescent="0.25">
      <c r="A70" s="20"/>
    </row>
  </sheetData>
  <mergeCells count="20">
    <mergeCell ref="R8:R9"/>
    <mergeCell ref="S8:S9"/>
    <mergeCell ref="A6:Q7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O8:O9"/>
    <mergeCell ref="P8:P9"/>
    <mergeCell ref="Q8:Q9"/>
  </mergeCells>
  <pageMargins left="0.94488188976377963" right="0.19685039370078738" top="0.27559055118110237" bottom="0.15748031496062992" header="0.15748031496062992" footer="0.15748031496062992"/>
  <pageSetup paperSize="9" scale="71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6"/>
  <sheetViews>
    <sheetView workbookViewId="0">
      <selection activeCell="B4" sqref="B4"/>
    </sheetView>
  </sheetViews>
  <sheetFormatPr defaultRowHeight="15.75" x14ac:dyDescent="0.25"/>
  <cols>
    <col min="1" max="1" width="62.42578125" style="2" customWidth="1"/>
    <col min="2" max="2" width="26.28515625" style="2" customWidth="1"/>
    <col min="3" max="256" width="9.140625" style="2"/>
    <col min="257" max="257" width="52" style="2" customWidth="1"/>
    <col min="258" max="258" width="26.28515625" style="2" customWidth="1"/>
    <col min="259" max="512" width="9.140625" style="2"/>
    <col min="513" max="513" width="52" style="2" customWidth="1"/>
    <col min="514" max="514" width="26.28515625" style="2" customWidth="1"/>
    <col min="515" max="768" width="9.140625" style="2"/>
    <col min="769" max="769" width="52" style="2" customWidth="1"/>
    <col min="770" max="770" width="26.28515625" style="2" customWidth="1"/>
    <col min="771" max="1024" width="9.140625" style="2"/>
    <col min="1025" max="1025" width="52" style="2" customWidth="1"/>
    <col min="1026" max="1026" width="26.28515625" style="2" customWidth="1"/>
    <col min="1027" max="1280" width="9.140625" style="2"/>
    <col min="1281" max="1281" width="52" style="2" customWidth="1"/>
    <col min="1282" max="1282" width="26.28515625" style="2" customWidth="1"/>
    <col min="1283" max="1536" width="9.140625" style="2"/>
    <col min="1537" max="1537" width="52" style="2" customWidth="1"/>
    <col min="1538" max="1538" width="26.28515625" style="2" customWidth="1"/>
    <col min="1539" max="1792" width="9.140625" style="2"/>
    <col min="1793" max="1793" width="52" style="2" customWidth="1"/>
    <col min="1794" max="1794" width="26.28515625" style="2" customWidth="1"/>
    <col min="1795" max="2048" width="9.140625" style="2"/>
    <col min="2049" max="2049" width="52" style="2" customWidth="1"/>
    <col min="2050" max="2050" width="26.28515625" style="2" customWidth="1"/>
    <col min="2051" max="2304" width="9.140625" style="2"/>
    <col min="2305" max="2305" width="52" style="2" customWidth="1"/>
    <col min="2306" max="2306" width="26.28515625" style="2" customWidth="1"/>
    <col min="2307" max="2560" width="9.140625" style="2"/>
    <col min="2561" max="2561" width="52" style="2" customWidth="1"/>
    <col min="2562" max="2562" width="26.28515625" style="2" customWidth="1"/>
    <col min="2563" max="2816" width="9.140625" style="2"/>
    <col min="2817" max="2817" width="52" style="2" customWidth="1"/>
    <col min="2818" max="2818" width="26.28515625" style="2" customWidth="1"/>
    <col min="2819" max="3072" width="9.140625" style="2"/>
    <col min="3073" max="3073" width="52" style="2" customWidth="1"/>
    <col min="3074" max="3074" width="26.28515625" style="2" customWidth="1"/>
    <col min="3075" max="3328" width="9.140625" style="2"/>
    <col min="3329" max="3329" width="52" style="2" customWidth="1"/>
    <col min="3330" max="3330" width="26.28515625" style="2" customWidth="1"/>
    <col min="3331" max="3584" width="9.140625" style="2"/>
    <col min="3585" max="3585" width="52" style="2" customWidth="1"/>
    <col min="3586" max="3586" width="26.28515625" style="2" customWidth="1"/>
    <col min="3587" max="3840" width="9.140625" style="2"/>
    <col min="3841" max="3841" width="52" style="2" customWidth="1"/>
    <col min="3842" max="3842" width="26.28515625" style="2" customWidth="1"/>
    <col min="3843" max="4096" width="9.140625" style="2"/>
    <col min="4097" max="4097" width="52" style="2" customWidth="1"/>
    <col min="4098" max="4098" width="26.28515625" style="2" customWidth="1"/>
    <col min="4099" max="4352" width="9.140625" style="2"/>
    <col min="4353" max="4353" width="52" style="2" customWidth="1"/>
    <col min="4354" max="4354" width="26.28515625" style="2" customWidth="1"/>
    <col min="4355" max="4608" width="9.140625" style="2"/>
    <col min="4609" max="4609" width="52" style="2" customWidth="1"/>
    <col min="4610" max="4610" width="26.28515625" style="2" customWidth="1"/>
    <col min="4611" max="4864" width="9.140625" style="2"/>
    <col min="4865" max="4865" width="52" style="2" customWidth="1"/>
    <col min="4866" max="4866" width="26.28515625" style="2" customWidth="1"/>
    <col min="4867" max="5120" width="9.140625" style="2"/>
    <col min="5121" max="5121" width="52" style="2" customWidth="1"/>
    <col min="5122" max="5122" width="26.28515625" style="2" customWidth="1"/>
    <col min="5123" max="5376" width="9.140625" style="2"/>
    <col min="5377" max="5377" width="52" style="2" customWidth="1"/>
    <col min="5378" max="5378" width="26.28515625" style="2" customWidth="1"/>
    <col min="5379" max="5632" width="9.140625" style="2"/>
    <col min="5633" max="5633" width="52" style="2" customWidth="1"/>
    <col min="5634" max="5634" width="26.28515625" style="2" customWidth="1"/>
    <col min="5635" max="5888" width="9.140625" style="2"/>
    <col min="5889" max="5889" width="52" style="2" customWidth="1"/>
    <col min="5890" max="5890" width="26.28515625" style="2" customWidth="1"/>
    <col min="5891" max="6144" width="9.140625" style="2"/>
    <col min="6145" max="6145" width="52" style="2" customWidth="1"/>
    <col min="6146" max="6146" width="26.28515625" style="2" customWidth="1"/>
    <col min="6147" max="6400" width="9.140625" style="2"/>
    <col min="6401" max="6401" width="52" style="2" customWidth="1"/>
    <col min="6402" max="6402" width="26.28515625" style="2" customWidth="1"/>
    <col min="6403" max="6656" width="9.140625" style="2"/>
    <col min="6657" max="6657" width="52" style="2" customWidth="1"/>
    <col min="6658" max="6658" width="26.28515625" style="2" customWidth="1"/>
    <col min="6659" max="6912" width="9.140625" style="2"/>
    <col min="6913" max="6913" width="52" style="2" customWidth="1"/>
    <col min="6914" max="6914" width="26.28515625" style="2" customWidth="1"/>
    <col min="6915" max="7168" width="9.140625" style="2"/>
    <col min="7169" max="7169" width="52" style="2" customWidth="1"/>
    <col min="7170" max="7170" width="26.28515625" style="2" customWidth="1"/>
    <col min="7171" max="7424" width="9.140625" style="2"/>
    <col min="7425" max="7425" width="52" style="2" customWidth="1"/>
    <col min="7426" max="7426" width="26.28515625" style="2" customWidth="1"/>
    <col min="7427" max="7680" width="9.140625" style="2"/>
    <col min="7681" max="7681" width="52" style="2" customWidth="1"/>
    <col min="7682" max="7682" width="26.28515625" style="2" customWidth="1"/>
    <col min="7683" max="7936" width="9.140625" style="2"/>
    <col min="7937" max="7937" width="52" style="2" customWidth="1"/>
    <col min="7938" max="7938" width="26.28515625" style="2" customWidth="1"/>
    <col min="7939" max="8192" width="9.140625" style="2"/>
    <col min="8193" max="8193" width="52" style="2" customWidth="1"/>
    <col min="8194" max="8194" width="26.28515625" style="2" customWidth="1"/>
    <col min="8195" max="8448" width="9.140625" style="2"/>
    <col min="8449" max="8449" width="52" style="2" customWidth="1"/>
    <col min="8450" max="8450" width="26.28515625" style="2" customWidth="1"/>
    <col min="8451" max="8704" width="9.140625" style="2"/>
    <col min="8705" max="8705" width="52" style="2" customWidth="1"/>
    <col min="8706" max="8706" width="26.28515625" style="2" customWidth="1"/>
    <col min="8707" max="8960" width="9.140625" style="2"/>
    <col min="8961" max="8961" width="52" style="2" customWidth="1"/>
    <col min="8962" max="8962" width="26.28515625" style="2" customWidth="1"/>
    <col min="8963" max="9216" width="9.140625" style="2"/>
    <col min="9217" max="9217" width="52" style="2" customWidth="1"/>
    <col min="9218" max="9218" width="26.28515625" style="2" customWidth="1"/>
    <col min="9219" max="9472" width="9.140625" style="2"/>
    <col min="9473" max="9473" width="52" style="2" customWidth="1"/>
    <col min="9474" max="9474" width="26.28515625" style="2" customWidth="1"/>
    <col min="9475" max="9728" width="9.140625" style="2"/>
    <col min="9729" max="9729" width="52" style="2" customWidth="1"/>
    <col min="9730" max="9730" width="26.28515625" style="2" customWidth="1"/>
    <col min="9731" max="9984" width="9.140625" style="2"/>
    <col min="9985" max="9985" width="52" style="2" customWidth="1"/>
    <col min="9986" max="9986" width="26.28515625" style="2" customWidth="1"/>
    <col min="9987" max="10240" width="9.140625" style="2"/>
    <col min="10241" max="10241" width="52" style="2" customWidth="1"/>
    <col min="10242" max="10242" width="26.28515625" style="2" customWidth="1"/>
    <col min="10243" max="10496" width="9.140625" style="2"/>
    <col min="10497" max="10497" width="52" style="2" customWidth="1"/>
    <col min="10498" max="10498" width="26.28515625" style="2" customWidth="1"/>
    <col min="10499" max="10752" width="9.140625" style="2"/>
    <col min="10753" max="10753" width="52" style="2" customWidth="1"/>
    <col min="10754" max="10754" width="26.28515625" style="2" customWidth="1"/>
    <col min="10755" max="11008" width="9.140625" style="2"/>
    <col min="11009" max="11009" width="52" style="2" customWidth="1"/>
    <col min="11010" max="11010" width="26.28515625" style="2" customWidth="1"/>
    <col min="11011" max="11264" width="9.140625" style="2"/>
    <col min="11265" max="11265" width="52" style="2" customWidth="1"/>
    <col min="11266" max="11266" width="26.28515625" style="2" customWidth="1"/>
    <col min="11267" max="11520" width="9.140625" style="2"/>
    <col min="11521" max="11521" width="52" style="2" customWidth="1"/>
    <col min="11522" max="11522" width="26.28515625" style="2" customWidth="1"/>
    <col min="11523" max="11776" width="9.140625" style="2"/>
    <col min="11777" max="11777" width="52" style="2" customWidth="1"/>
    <col min="11778" max="11778" width="26.28515625" style="2" customWidth="1"/>
    <col min="11779" max="12032" width="9.140625" style="2"/>
    <col min="12033" max="12033" width="52" style="2" customWidth="1"/>
    <col min="12034" max="12034" width="26.28515625" style="2" customWidth="1"/>
    <col min="12035" max="12288" width="9.140625" style="2"/>
    <col min="12289" max="12289" width="52" style="2" customWidth="1"/>
    <col min="12290" max="12290" width="26.28515625" style="2" customWidth="1"/>
    <col min="12291" max="12544" width="9.140625" style="2"/>
    <col min="12545" max="12545" width="52" style="2" customWidth="1"/>
    <col min="12546" max="12546" width="26.28515625" style="2" customWidth="1"/>
    <col min="12547" max="12800" width="9.140625" style="2"/>
    <col min="12801" max="12801" width="52" style="2" customWidth="1"/>
    <col min="12802" max="12802" width="26.28515625" style="2" customWidth="1"/>
    <col min="12803" max="13056" width="9.140625" style="2"/>
    <col min="13057" max="13057" width="52" style="2" customWidth="1"/>
    <col min="13058" max="13058" width="26.28515625" style="2" customWidth="1"/>
    <col min="13059" max="13312" width="9.140625" style="2"/>
    <col min="13313" max="13313" width="52" style="2" customWidth="1"/>
    <col min="13314" max="13314" width="26.28515625" style="2" customWidth="1"/>
    <col min="13315" max="13568" width="9.140625" style="2"/>
    <col min="13569" max="13569" width="52" style="2" customWidth="1"/>
    <col min="13570" max="13570" width="26.28515625" style="2" customWidth="1"/>
    <col min="13571" max="13824" width="9.140625" style="2"/>
    <col min="13825" max="13825" width="52" style="2" customWidth="1"/>
    <col min="13826" max="13826" width="26.28515625" style="2" customWidth="1"/>
    <col min="13827" max="14080" width="9.140625" style="2"/>
    <col min="14081" max="14081" width="52" style="2" customWidth="1"/>
    <col min="14082" max="14082" width="26.28515625" style="2" customWidth="1"/>
    <col min="14083" max="14336" width="9.140625" style="2"/>
    <col min="14337" max="14337" width="52" style="2" customWidth="1"/>
    <col min="14338" max="14338" width="26.28515625" style="2" customWidth="1"/>
    <col min="14339" max="14592" width="9.140625" style="2"/>
    <col min="14593" max="14593" width="52" style="2" customWidth="1"/>
    <col min="14594" max="14594" width="26.28515625" style="2" customWidth="1"/>
    <col min="14595" max="14848" width="9.140625" style="2"/>
    <col min="14849" max="14849" width="52" style="2" customWidth="1"/>
    <col min="14850" max="14850" width="26.28515625" style="2" customWidth="1"/>
    <col min="14851" max="15104" width="9.140625" style="2"/>
    <col min="15105" max="15105" width="52" style="2" customWidth="1"/>
    <col min="15106" max="15106" width="26.28515625" style="2" customWidth="1"/>
    <col min="15107" max="15360" width="9.140625" style="2"/>
    <col min="15361" max="15361" width="52" style="2" customWidth="1"/>
    <col min="15362" max="15362" width="26.28515625" style="2" customWidth="1"/>
    <col min="15363" max="15616" width="9.140625" style="2"/>
    <col min="15617" max="15617" width="52" style="2" customWidth="1"/>
    <col min="15618" max="15618" width="26.28515625" style="2" customWidth="1"/>
    <col min="15619" max="15872" width="9.140625" style="2"/>
    <col min="15873" max="15873" width="52" style="2" customWidth="1"/>
    <col min="15874" max="15874" width="26.28515625" style="2" customWidth="1"/>
    <col min="15875" max="16128" width="9.140625" style="2"/>
    <col min="16129" max="16129" width="52" style="2" customWidth="1"/>
    <col min="16130" max="16130" width="26.28515625" style="2" customWidth="1"/>
    <col min="16131" max="16384" width="9.140625" style="2"/>
  </cols>
  <sheetData>
    <row r="1" spans="1:2" x14ac:dyDescent="0.25">
      <c r="B1" s="3" t="s">
        <v>128</v>
      </c>
    </row>
    <row r="2" spans="1:2" x14ac:dyDescent="0.25">
      <c r="B2" s="3" t="s">
        <v>1</v>
      </c>
    </row>
    <row r="3" spans="1:2" x14ac:dyDescent="0.25">
      <c r="B3" s="4" t="s">
        <v>2</v>
      </c>
    </row>
    <row r="4" spans="1:2" x14ac:dyDescent="0.25">
      <c r="B4" s="3" t="s">
        <v>3</v>
      </c>
    </row>
    <row r="8" spans="1:2" s="38" customFormat="1" x14ac:dyDescent="0.25">
      <c r="A8" s="60" t="s">
        <v>129</v>
      </c>
      <c r="B8" s="60"/>
    </row>
    <row r="9" spans="1:2" s="38" customFormat="1" ht="31.5" customHeight="1" x14ac:dyDescent="0.25">
      <c r="A9" s="61" t="s">
        <v>130</v>
      </c>
      <c r="B9" s="61"/>
    </row>
    <row r="11" spans="1:2" ht="31.5" customHeight="1" x14ac:dyDescent="0.25">
      <c r="A11" s="39" t="s">
        <v>131</v>
      </c>
      <c r="B11" s="40" t="s">
        <v>132</v>
      </c>
    </row>
    <row r="12" spans="1:2" ht="31.5" x14ac:dyDescent="0.25">
      <c r="A12" s="41" t="s">
        <v>133</v>
      </c>
      <c r="B12" s="42">
        <f>SUM(B13:B14)</f>
        <v>-210312.5</v>
      </c>
    </row>
    <row r="13" spans="1:2" x14ac:dyDescent="0.25">
      <c r="A13" s="43" t="s">
        <v>134</v>
      </c>
      <c r="B13" s="42">
        <v>0</v>
      </c>
    </row>
    <row r="14" spans="1:2" x14ac:dyDescent="0.25">
      <c r="A14" s="43" t="s">
        <v>135</v>
      </c>
      <c r="B14" s="42">
        <f>SUM(источники!C26)</f>
        <v>-210312.5</v>
      </c>
    </row>
    <row r="15" spans="1:2" x14ac:dyDescent="0.25">
      <c r="A15" s="41" t="s">
        <v>136</v>
      </c>
      <c r="B15" s="42">
        <f>SUM(B16:B17)</f>
        <v>455966.1</v>
      </c>
    </row>
    <row r="16" spans="1:2" x14ac:dyDescent="0.25">
      <c r="A16" s="43" t="s">
        <v>134</v>
      </c>
      <c r="B16" s="42">
        <f>SUM(источники!C19)</f>
        <v>455966.1</v>
      </c>
    </row>
    <row r="17" spans="1:2" x14ac:dyDescent="0.25">
      <c r="A17" s="43" t="s">
        <v>135</v>
      </c>
      <c r="B17" s="42">
        <f>SUM(источники!C20)</f>
        <v>0</v>
      </c>
    </row>
    <row r="18" spans="1:2" x14ac:dyDescent="0.25">
      <c r="A18" s="43" t="s">
        <v>137</v>
      </c>
      <c r="B18" s="42">
        <f>SUM(B12+B15)</f>
        <v>245653.59999999998</v>
      </c>
    </row>
    <row r="20" spans="1:2" ht="66.75" customHeight="1" x14ac:dyDescent="0.25">
      <c r="A20" s="62" t="s">
        <v>138</v>
      </c>
      <c r="B20" s="62"/>
    </row>
    <row r="21" spans="1:2" x14ac:dyDescent="0.25">
      <c r="A21" s="44" t="s">
        <v>139</v>
      </c>
      <c r="B21" s="44"/>
    </row>
    <row r="22" spans="1:2" ht="39" customHeight="1" x14ac:dyDescent="0.25">
      <c r="A22" s="62" t="s">
        <v>140</v>
      </c>
      <c r="B22" s="62"/>
    </row>
    <row r="34" spans="1:1" x14ac:dyDescent="0.25">
      <c r="A34" s="4"/>
    </row>
    <row r="35" spans="1:1" x14ac:dyDescent="0.25">
      <c r="A35" s="4"/>
    </row>
    <row r="36" spans="1:1" x14ac:dyDescent="0.25">
      <c r="A36" s="4"/>
    </row>
  </sheetData>
  <mergeCells count="4">
    <mergeCell ref="A8:B8"/>
    <mergeCell ref="A9:B9"/>
    <mergeCell ref="A20:B20"/>
    <mergeCell ref="A22:B22"/>
  </mergeCells>
  <pageMargins left="0.70866141732283472" right="0.70866141732283472" top="0.74803149606299213" bottom="0.74803149606299213" header="0.31496062992125984" footer="0.31496062992125984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workbookViewId="0">
      <selection activeCell="D16" sqref="D16"/>
    </sheetView>
  </sheetViews>
  <sheetFormatPr defaultRowHeight="15.75" x14ac:dyDescent="0.25"/>
  <cols>
    <col min="1" max="1" width="55.42578125" style="2" customWidth="1"/>
    <col min="2" max="2" width="20.7109375" style="2" customWidth="1"/>
    <col min="3" max="3" width="21.28515625" style="2" customWidth="1"/>
    <col min="4" max="4" width="12.42578125" style="2" customWidth="1"/>
    <col min="5" max="256" width="9.140625" style="2"/>
    <col min="257" max="257" width="52" style="2" customWidth="1"/>
    <col min="258" max="258" width="26.28515625" style="2" customWidth="1"/>
    <col min="259" max="512" width="9.140625" style="2"/>
    <col min="513" max="513" width="52" style="2" customWidth="1"/>
    <col min="514" max="514" width="26.28515625" style="2" customWidth="1"/>
    <col min="515" max="768" width="9.140625" style="2"/>
    <col min="769" max="769" width="52" style="2" customWidth="1"/>
    <col min="770" max="770" width="26.28515625" style="2" customWidth="1"/>
    <col min="771" max="1024" width="9.140625" style="2"/>
    <col min="1025" max="1025" width="52" style="2" customWidth="1"/>
    <col min="1026" max="1026" width="26.28515625" style="2" customWidth="1"/>
    <col min="1027" max="1280" width="9.140625" style="2"/>
    <col min="1281" max="1281" width="52" style="2" customWidth="1"/>
    <col min="1282" max="1282" width="26.28515625" style="2" customWidth="1"/>
    <col min="1283" max="1536" width="9.140625" style="2"/>
    <col min="1537" max="1537" width="52" style="2" customWidth="1"/>
    <col min="1538" max="1538" width="26.28515625" style="2" customWidth="1"/>
    <col min="1539" max="1792" width="9.140625" style="2"/>
    <col min="1793" max="1793" width="52" style="2" customWidth="1"/>
    <col min="1794" max="1794" width="26.28515625" style="2" customWidth="1"/>
    <col min="1795" max="2048" width="9.140625" style="2"/>
    <col min="2049" max="2049" width="52" style="2" customWidth="1"/>
    <col min="2050" max="2050" width="26.28515625" style="2" customWidth="1"/>
    <col min="2051" max="2304" width="9.140625" style="2"/>
    <col min="2305" max="2305" width="52" style="2" customWidth="1"/>
    <col min="2306" max="2306" width="26.28515625" style="2" customWidth="1"/>
    <col min="2307" max="2560" width="9.140625" style="2"/>
    <col min="2561" max="2561" width="52" style="2" customWidth="1"/>
    <col min="2562" max="2562" width="26.28515625" style="2" customWidth="1"/>
    <col min="2563" max="2816" width="9.140625" style="2"/>
    <col min="2817" max="2817" width="52" style="2" customWidth="1"/>
    <col min="2818" max="2818" width="26.28515625" style="2" customWidth="1"/>
    <col min="2819" max="3072" width="9.140625" style="2"/>
    <col min="3073" max="3073" width="52" style="2" customWidth="1"/>
    <col min="3074" max="3074" width="26.28515625" style="2" customWidth="1"/>
    <col min="3075" max="3328" width="9.140625" style="2"/>
    <col min="3329" max="3329" width="52" style="2" customWidth="1"/>
    <col min="3330" max="3330" width="26.28515625" style="2" customWidth="1"/>
    <col min="3331" max="3584" width="9.140625" style="2"/>
    <col min="3585" max="3585" width="52" style="2" customWidth="1"/>
    <col min="3586" max="3586" width="26.28515625" style="2" customWidth="1"/>
    <col min="3587" max="3840" width="9.140625" style="2"/>
    <col min="3841" max="3841" width="52" style="2" customWidth="1"/>
    <col min="3842" max="3842" width="26.28515625" style="2" customWidth="1"/>
    <col min="3843" max="4096" width="9.140625" style="2"/>
    <col min="4097" max="4097" width="52" style="2" customWidth="1"/>
    <col min="4098" max="4098" width="26.28515625" style="2" customWidth="1"/>
    <col min="4099" max="4352" width="9.140625" style="2"/>
    <col min="4353" max="4353" width="52" style="2" customWidth="1"/>
    <col min="4354" max="4354" width="26.28515625" style="2" customWidth="1"/>
    <col min="4355" max="4608" width="9.140625" style="2"/>
    <col min="4609" max="4609" width="52" style="2" customWidth="1"/>
    <col min="4610" max="4610" width="26.28515625" style="2" customWidth="1"/>
    <col min="4611" max="4864" width="9.140625" style="2"/>
    <col min="4865" max="4865" width="52" style="2" customWidth="1"/>
    <col min="4866" max="4866" width="26.28515625" style="2" customWidth="1"/>
    <col min="4867" max="5120" width="9.140625" style="2"/>
    <col min="5121" max="5121" width="52" style="2" customWidth="1"/>
    <col min="5122" max="5122" width="26.28515625" style="2" customWidth="1"/>
    <col min="5123" max="5376" width="9.140625" style="2"/>
    <col min="5377" max="5377" width="52" style="2" customWidth="1"/>
    <col min="5378" max="5378" width="26.28515625" style="2" customWidth="1"/>
    <col min="5379" max="5632" width="9.140625" style="2"/>
    <col min="5633" max="5633" width="52" style="2" customWidth="1"/>
    <col min="5634" max="5634" width="26.28515625" style="2" customWidth="1"/>
    <col min="5635" max="5888" width="9.140625" style="2"/>
    <col min="5889" max="5889" width="52" style="2" customWidth="1"/>
    <col min="5890" max="5890" width="26.28515625" style="2" customWidth="1"/>
    <col min="5891" max="6144" width="9.140625" style="2"/>
    <col min="6145" max="6145" width="52" style="2" customWidth="1"/>
    <col min="6146" max="6146" width="26.28515625" style="2" customWidth="1"/>
    <col min="6147" max="6400" width="9.140625" style="2"/>
    <col min="6401" max="6401" width="52" style="2" customWidth="1"/>
    <col min="6402" max="6402" width="26.28515625" style="2" customWidth="1"/>
    <col min="6403" max="6656" width="9.140625" style="2"/>
    <col min="6657" max="6657" width="52" style="2" customWidth="1"/>
    <col min="6658" max="6658" width="26.28515625" style="2" customWidth="1"/>
    <col min="6659" max="6912" width="9.140625" style="2"/>
    <col min="6913" max="6913" width="52" style="2" customWidth="1"/>
    <col min="6914" max="6914" width="26.28515625" style="2" customWidth="1"/>
    <col min="6915" max="7168" width="9.140625" style="2"/>
    <col min="7169" max="7169" width="52" style="2" customWidth="1"/>
    <col min="7170" max="7170" width="26.28515625" style="2" customWidth="1"/>
    <col min="7171" max="7424" width="9.140625" style="2"/>
    <col min="7425" max="7425" width="52" style="2" customWidth="1"/>
    <col min="7426" max="7426" width="26.28515625" style="2" customWidth="1"/>
    <col min="7427" max="7680" width="9.140625" style="2"/>
    <col min="7681" max="7681" width="52" style="2" customWidth="1"/>
    <col min="7682" max="7682" width="26.28515625" style="2" customWidth="1"/>
    <col min="7683" max="7936" width="9.140625" style="2"/>
    <col min="7937" max="7937" width="52" style="2" customWidth="1"/>
    <col min="7938" max="7938" width="26.28515625" style="2" customWidth="1"/>
    <col min="7939" max="8192" width="9.140625" style="2"/>
    <col min="8193" max="8193" width="52" style="2" customWidth="1"/>
    <col min="8194" max="8194" width="26.28515625" style="2" customWidth="1"/>
    <col min="8195" max="8448" width="9.140625" style="2"/>
    <col min="8449" max="8449" width="52" style="2" customWidth="1"/>
    <col min="8450" max="8450" width="26.28515625" style="2" customWidth="1"/>
    <col min="8451" max="8704" width="9.140625" style="2"/>
    <col min="8705" max="8705" width="52" style="2" customWidth="1"/>
    <col min="8706" max="8706" width="26.28515625" style="2" customWidth="1"/>
    <col min="8707" max="8960" width="9.140625" style="2"/>
    <col min="8961" max="8961" width="52" style="2" customWidth="1"/>
    <col min="8962" max="8962" width="26.28515625" style="2" customWidth="1"/>
    <col min="8963" max="9216" width="9.140625" style="2"/>
    <col min="9217" max="9217" width="52" style="2" customWidth="1"/>
    <col min="9218" max="9218" width="26.28515625" style="2" customWidth="1"/>
    <col min="9219" max="9472" width="9.140625" style="2"/>
    <col min="9473" max="9473" width="52" style="2" customWidth="1"/>
    <col min="9474" max="9474" width="26.28515625" style="2" customWidth="1"/>
    <col min="9475" max="9728" width="9.140625" style="2"/>
    <col min="9729" max="9729" width="52" style="2" customWidth="1"/>
    <col min="9730" max="9730" width="26.28515625" style="2" customWidth="1"/>
    <col min="9731" max="9984" width="9.140625" style="2"/>
    <col min="9985" max="9985" width="52" style="2" customWidth="1"/>
    <col min="9986" max="9986" width="26.28515625" style="2" customWidth="1"/>
    <col min="9987" max="10240" width="9.140625" style="2"/>
    <col min="10241" max="10241" width="52" style="2" customWidth="1"/>
    <col min="10242" max="10242" width="26.28515625" style="2" customWidth="1"/>
    <col min="10243" max="10496" width="9.140625" style="2"/>
    <col min="10497" max="10497" width="52" style="2" customWidth="1"/>
    <col min="10498" max="10498" width="26.28515625" style="2" customWidth="1"/>
    <col min="10499" max="10752" width="9.140625" style="2"/>
    <col min="10753" max="10753" width="52" style="2" customWidth="1"/>
    <col min="10754" max="10754" width="26.28515625" style="2" customWidth="1"/>
    <col min="10755" max="11008" width="9.140625" style="2"/>
    <col min="11009" max="11009" width="52" style="2" customWidth="1"/>
    <col min="11010" max="11010" width="26.28515625" style="2" customWidth="1"/>
    <col min="11011" max="11264" width="9.140625" style="2"/>
    <col min="11265" max="11265" width="52" style="2" customWidth="1"/>
    <col min="11266" max="11266" width="26.28515625" style="2" customWidth="1"/>
    <col min="11267" max="11520" width="9.140625" style="2"/>
    <col min="11521" max="11521" width="52" style="2" customWidth="1"/>
    <col min="11522" max="11522" width="26.28515625" style="2" customWidth="1"/>
    <col min="11523" max="11776" width="9.140625" style="2"/>
    <col min="11777" max="11777" width="52" style="2" customWidth="1"/>
    <col min="11778" max="11778" width="26.28515625" style="2" customWidth="1"/>
    <col min="11779" max="12032" width="9.140625" style="2"/>
    <col min="12033" max="12033" width="52" style="2" customWidth="1"/>
    <col min="12034" max="12034" width="26.28515625" style="2" customWidth="1"/>
    <col min="12035" max="12288" width="9.140625" style="2"/>
    <col min="12289" max="12289" width="52" style="2" customWidth="1"/>
    <col min="12290" max="12290" width="26.28515625" style="2" customWidth="1"/>
    <col min="12291" max="12544" width="9.140625" style="2"/>
    <col min="12545" max="12545" width="52" style="2" customWidth="1"/>
    <col min="12546" max="12546" width="26.28515625" style="2" customWidth="1"/>
    <col min="12547" max="12800" width="9.140625" style="2"/>
    <col min="12801" max="12801" width="52" style="2" customWidth="1"/>
    <col min="12802" max="12802" width="26.28515625" style="2" customWidth="1"/>
    <col min="12803" max="13056" width="9.140625" style="2"/>
    <col min="13057" max="13057" width="52" style="2" customWidth="1"/>
    <col min="13058" max="13058" width="26.28515625" style="2" customWidth="1"/>
    <col min="13059" max="13312" width="9.140625" style="2"/>
    <col min="13313" max="13313" width="52" style="2" customWidth="1"/>
    <col min="13314" max="13314" width="26.28515625" style="2" customWidth="1"/>
    <col min="13315" max="13568" width="9.140625" style="2"/>
    <col min="13569" max="13569" width="52" style="2" customWidth="1"/>
    <col min="13570" max="13570" width="26.28515625" style="2" customWidth="1"/>
    <col min="13571" max="13824" width="9.140625" style="2"/>
    <col min="13825" max="13825" width="52" style="2" customWidth="1"/>
    <col min="13826" max="13826" width="26.28515625" style="2" customWidth="1"/>
    <col min="13827" max="14080" width="9.140625" style="2"/>
    <col min="14081" max="14081" width="52" style="2" customWidth="1"/>
    <col min="14082" max="14082" width="26.28515625" style="2" customWidth="1"/>
    <col min="14083" max="14336" width="9.140625" style="2"/>
    <col min="14337" max="14337" width="52" style="2" customWidth="1"/>
    <col min="14338" max="14338" width="26.28515625" style="2" customWidth="1"/>
    <col min="14339" max="14592" width="9.140625" style="2"/>
    <col min="14593" max="14593" width="52" style="2" customWidth="1"/>
    <col min="14594" max="14594" width="26.28515625" style="2" customWidth="1"/>
    <col min="14595" max="14848" width="9.140625" style="2"/>
    <col min="14849" max="14849" width="52" style="2" customWidth="1"/>
    <col min="14850" max="14850" width="26.28515625" style="2" customWidth="1"/>
    <col min="14851" max="15104" width="9.140625" style="2"/>
    <col min="15105" max="15105" width="52" style="2" customWidth="1"/>
    <col min="15106" max="15106" width="26.28515625" style="2" customWidth="1"/>
    <col min="15107" max="15360" width="9.140625" style="2"/>
    <col min="15361" max="15361" width="52" style="2" customWidth="1"/>
    <col min="15362" max="15362" width="26.28515625" style="2" customWidth="1"/>
    <col min="15363" max="15616" width="9.140625" style="2"/>
    <col min="15617" max="15617" width="52" style="2" customWidth="1"/>
    <col min="15618" max="15618" width="26.28515625" style="2" customWidth="1"/>
    <col min="15619" max="15872" width="9.140625" style="2"/>
    <col min="15873" max="15873" width="52" style="2" customWidth="1"/>
    <col min="15874" max="15874" width="26.28515625" style="2" customWidth="1"/>
    <col min="15875" max="16128" width="9.140625" style="2"/>
    <col min="16129" max="16129" width="52" style="2" customWidth="1"/>
    <col min="16130" max="16130" width="26.28515625" style="2" customWidth="1"/>
    <col min="16131" max="16384" width="9.140625" style="2"/>
  </cols>
  <sheetData>
    <row r="1" spans="1:3" x14ac:dyDescent="0.25">
      <c r="C1" s="3" t="s">
        <v>141</v>
      </c>
    </row>
    <row r="2" spans="1:3" x14ac:dyDescent="0.25">
      <c r="C2" s="3" t="s">
        <v>1</v>
      </c>
    </row>
    <row r="3" spans="1:3" x14ac:dyDescent="0.25">
      <c r="C3" s="4" t="s">
        <v>2</v>
      </c>
    </row>
    <row r="4" spans="1:3" x14ac:dyDescent="0.25">
      <c r="C4" s="3" t="s">
        <v>3</v>
      </c>
    </row>
    <row r="8" spans="1:3" s="38" customFormat="1" x14ac:dyDescent="0.25">
      <c r="A8" s="60" t="s">
        <v>129</v>
      </c>
      <c r="B8" s="60"/>
      <c r="C8" s="60"/>
    </row>
    <row r="9" spans="1:3" s="38" customFormat="1" ht="33" customHeight="1" x14ac:dyDescent="0.25">
      <c r="A9" s="61" t="s">
        <v>142</v>
      </c>
      <c r="B9" s="61"/>
      <c r="C9" s="61"/>
    </row>
    <row r="11" spans="1:3" x14ac:dyDescent="0.25">
      <c r="A11" s="63" t="s">
        <v>131</v>
      </c>
      <c r="B11" s="65" t="s">
        <v>143</v>
      </c>
      <c r="C11" s="66"/>
    </row>
    <row r="12" spans="1:3" x14ac:dyDescent="0.25">
      <c r="A12" s="64"/>
      <c r="B12" s="45" t="s">
        <v>144</v>
      </c>
      <c r="C12" s="46" t="s">
        <v>145</v>
      </c>
    </row>
    <row r="13" spans="1:3" ht="31.5" x14ac:dyDescent="0.25">
      <c r="A13" s="41" t="s">
        <v>133</v>
      </c>
      <c r="B13" s="42">
        <f>SUM(B14:B15)</f>
        <v>-140000.5</v>
      </c>
      <c r="C13" s="42">
        <f>SUM(C14:C15)</f>
        <v>-66665.600000000006</v>
      </c>
    </row>
    <row r="14" spans="1:3" x14ac:dyDescent="0.25">
      <c r="A14" s="43" t="s">
        <v>134</v>
      </c>
      <c r="B14" s="42">
        <v>0</v>
      </c>
      <c r="C14" s="42">
        <v>0</v>
      </c>
    </row>
    <row r="15" spans="1:3" x14ac:dyDescent="0.25">
      <c r="A15" s="43" t="s">
        <v>135</v>
      </c>
      <c r="B15" s="42">
        <f>пр6!P26</f>
        <v>-140000.5</v>
      </c>
      <c r="C15" s="42">
        <f>пр6!Q26</f>
        <v>-66665.600000000006</v>
      </c>
    </row>
    <row r="16" spans="1:3" x14ac:dyDescent="0.25">
      <c r="A16" s="41" t="s">
        <v>136</v>
      </c>
      <c r="B16" s="42">
        <f>SUM(B17:B18)</f>
        <v>403826</v>
      </c>
      <c r="C16" s="42">
        <f>SUM(C17:C18)</f>
        <v>348265.69999999995</v>
      </c>
    </row>
    <row r="17" spans="1:3" x14ac:dyDescent="0.25">
      <c r="A17" s="43" t="s">
        <v>134</v>
      </c>
      <c r="B17" s="42">
        <f>SUM(пр6!P18)</f>
        <v>698164.70000000054</v>
      </c>
      <c r="C17" s="42">
        <f>SUM(пр6!Q18)</f>
        <v>612091.19999999995</v>
      </c>
    </row>
    <row r="18" spans="1:3" x14ac:dyDescent="0.25">
      <c r="A18" s="43" t="s">
        <v>135</v>
      </c>
      <c r="B18" s="42">
        <f>SUM(пр6!P20)</f>
        <v>-294338.70000000054</v>
      </c>
      <c r="C18" s="42">
        <f>SUM(пр6!Q21)</f>
        <v>-263825.5</v>
      </c>
    </row>
    <row r="19" spans="1:3" x14ac:dyDescent="0.25">
      <c r="A19" s="43" t="s">
        <v>137</v>
      </c>
      <c r="B19" s="42">
        <f>SUM(B13+B16)</f>
        <v>263825.5</v>
      </c>
      <c r="C19" s="42">
        <f>SUM(C13+C16)</f>
        <v>281600.09999999998</v>
      </c>
    </row>
    <row r="22" spans="1:3" ht="63.75" customHeight="1" x14ac:dyDescent="0.25">
      <c r="A22" s="62" t="s">
        <v>138</v>
      </c>
      <c r="B22" s="62"/>
      <c r="C22" s="62"/>
    </row>
    <row r="23" spans="1:3" x14ac:dyDescent="0.25">
      <c r="A23" s="44" t="s">
        <v>139</v>
      </c>
      <c r="B23" s="44"/>
      <c r="C23" s="47"/>
    </row>
    <row r="24" spans="1:3" ht="32.25" customHeight="1" x14ac:dyDescent="0.25">
      <c r="A24" s="62" t="s">
        <v>140</v>
      </c>
      <c r="B24" s="62"/>
      <c r="C24" s="62"/>
    </row>
    <row r="35" spans="1:1" x14ac:dyDescent="0.25">
      <c r="A35" s="4"/>
    </row>
    <row r="36" spans="1:1" x14ac:dyDescent="0.25">
      <c r="A36" s="4"/>
    </row>
    <row r="37" spans="1:1" x14ac:dyDescent="0.25">
      <c r="A37" s="4"/>
    </row>
  </sheetData>
  <mergeCells count="6">
    <mergeCell ref="A24:C24"/>
    <mergeCell ref="A8:C8"/>
    <mergeCell ref="A9:C9"/>
    <mergeCell ref="A11:A12"/>
    <mergeCell ref="B11:C11"/>
    <mergeCell ref="A22:C22"/>
  </mergeCells>
  <pageMargins left="0.78740157480314954" right="0.39370078740157477" top="0.59055118110236249" bottom="0.39370078740157477" header="0.31496062992125984" footer="0.31496062992125984"/>
  <pageSetup paperSize="9" scale="82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источники</vt:lpstr>
      <vt:lpstr>пр6</vt:lpstr>
      <vt:lpstr>пр7</vt:lpstr>
      <vt:lpstr>пр8</vt:lpstr>
      <vt:lpstr>источники!Область_печати</vt:lpstr>
      <vt:lpstr>пр8!Область_печати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Мыйня Виктория Валерьевна</cp:lastModifiedBy>
  <cp:revision>2</cp:revision>
  <cp:lastPrinted>2026-02-03T09:19:18Z</cp:lastPrinted>
  <dcterms:created xsi:type="dcterms:W3CDTF">2006-09-16T00:00:00Z</dcterms:created>
  <dcterms:modified xsi:type="dcterms:W3CDTF">2026-02-03T09:27:57Z</dcterms:modified>
</cp:coreProperties>
</file>