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1\4.уточнение ноябрь 2021\16.11.2021\Пояснительная записка\"/>
    </mc:Choice>
  </mc:AlternateContent>
  <bookViews>
    <workbookView xWindow="0" yWindow="0" windowWidth="15195" windowHeight="11310" tabRatio="897" firstSheet="13" activeTab="13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май 2021" sheetId="31" state="hidden" r:id="rId12"/>
    <sheet name="ноябрь 2021 " sheetId="32" state="hidden" r:id="rId13"/>
    <sheet name="ноябрь 2021  (2)" sheetId="33" r:id="rId14"/>
    <sheet name="только дсп" sheetId="26" state="hidden" r:id="rId15"/>
    <sheet name="пр.5" sheetId="2" state="hidden" r:id="rId16"/>
    <sheet name="пр.6" sheetId="7" state="hidden" r:id="rId17"/>
  </sheets>
  <definedNames>
    <definedName name="_xlnm.Print_Titles" localSheetId="11">'май 2021'!$3:$3</definedName>
    <definedName name="_xlnm.Print_Titles" localSheetId="12">'ноябрь 2021 '!$3:$3</definedName>
    <definedName name="_xlnm.Print_Titles" localSheetId="13">'ноябрь 2021  (2)'!$3:$3</definedName>
    <definedName name="_xlnm.Print_Area" localSheetId="11">'май 2021'!$A$1:$C$61</definedName>
    <definedName name="_xlnm.Print_Area" localSheetId="12">'ноябрь 2021 '!$A$1:$C$70</definedName>
    <definedName name="_xlnm.Print_Area" localSheetId="13">'ноябрь 2021  (2)'!$A$1:$C$66</definedName>
    <definedName name="_xlnm.Print_Area" localSheetId="0">пр.1!$C$1:$S$17</definedName>
    <definedName name="_xlnm.Print_Area" localSheetId="1">пр.2!$A$1:$C$16</definedName>
  </definedNames>
  <calcPr calcId="162913" calcMode="manual"/>
</workbook>
</file>

<file path=xl/calcChain.xml><?xml version="1.0" encoding="utf-8"?>
<calcChain xmlns="http://schemas.openxmlformats.org/spreadsheetml/2006/main">
  <c r="C67" i="33" l="1"/>
  <c r="C12" i="33" l="1"/>
  <c r="C15" i="33"/>
  <c r="C18" i="33"/>
  <c r="C22" i="33"/>
  <c r="C25" i="33"/>
  <c r="C29" i="33"/>
  <c r="C31" i="33"/>
  <c r="C36" i="33"/>
  <c r="C38" i="33"/>
  <c r="C44" i="33"/>
  <c r="C49" i="33"/>
  <c r="C11" i="33" l="1"/>
  <c r="C26" i="33"/>
  <c r="C45" i="33" l="1"/>
  <c r="C55" i="33" l="1"/>
  <c r="C54" i="33" s="1"/>
  <c r="C56" i="33"/>
  <c r="C47" i="33"/>
  <c r="C46" i="33"/>
  <c r="C68" i="33" s="1"/>
  <c r="C28" i="33"/>
  <c r="C21" i="33"/>
  <c r="C8" i="33"/>
  <c r="C10" i="33" s="1"/>
  <c r="C69" i="33" l="1"/>
  <c r="C40" i="32" l="1"/>
  <c r="C71" i="32" l="1"/>
  <c r="C52" i="32" l="1"/>
  <c r="C47" i="32" l="1"/>
  <c r="C48" i="32" l="1"/>
  <c r="C22" i="32" l="1"/>
  <c r="C36" i="32" l="1"/>
  <c r="C32" i="32"/>
  <c r="C59" i="32"/>
  <c r="C57" i="32" l="1"/>
  <c r="C15" i="32" l="1"/>
  <c r="C38" i="32"/>
  <c r="C11" i="32" l="1"/>
  <c r="C8" i="32"/>
  <c r="C10" i="32" s="1"/>
  <c r="C46" i="32" l="1"/>
  <c r="C45" i="32" s="1"/>
  <c r="C27" i="32" l="1"/>
  <c r="C73" i="32" l="1"/>
  <c r="C29" i="32"/>
  <c r="C21" i="32"/>
  <c r="C18" i="32" s="1"/>
  <c r="C72" i="32" l="1"/>
  <c r="C26" i="32"/>
  <c r="C12" i="32"/>
  <c r="C30" i="32"/>
  <c r="C46" i="31" l="1"/>
  <c r="C24" i="31"/>
  <c r="C28" i="31"/>
  <c r="C55" i="31" l="1"/>
  <c r="C42" i="31"/>
  <c r="C16" i="31" l="1"/>
  <c r="C14" i="31"/>
  <c r="C12" i="31"/>
  <c r="C40" i="31"/>
  <c r="C22" i="31"/>
  <c r="C44" i="31" l="1"/>
  <c r="C38" i="31"/>
  <c r="C9" i="31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<sst xmlns="http://schemas.openxmlformats.org/spreadsheetml/2006/main" count="1558" uniqueCount="471">
  <si>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</si>
  <si>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</si>
  <si>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</si>
  <si>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</si>
  <si>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</si>
  <si>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</si>
  <si>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</si>
  <si>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</si>
  <si>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</si>
  <si>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</si>
  <si>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</si>
  <si>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</si>
  <si>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</si>
  <si>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</si>
  <si>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</si>
  <si>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</si>
  <si>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</si>
  <si>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</si>
  <si>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</si>
  <si>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</si>
  <si>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</si>
  <si>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</si>
  <si>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</si>
  <si>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</si>
  <si>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</si>
  <si>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</si>
  <si>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</si>
  <si>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</si>
  <si>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</si>
  <si>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</si>
  <si>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</si>
  <si>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</si>
  <si>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</si>
  <si>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</si>
  <si>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</si>
  <si>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</si>
  <si>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</si>
  <si>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</si>
  <si>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</si>
  <si>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</si>
  <si>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</si>
  <si>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</si>
  <si>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</si>
  <si>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</si>
  <si>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</si>
  <si>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</si>
  <si>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</si>
  <si>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</si>
  <si>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</si>
  <si>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</si>
  <si>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</si>
  <si>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</si>
  <si>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</si>
  <si>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</si>
  <si>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</si>
  <si>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</si>
  <si>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</si>
  <si>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</si>
  <si>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</si>
  <si>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</si>
  <si>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</si>
  <si>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</si>
  <si>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</si>
  <si>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</si>
  <si>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</si>
  <si>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</si>
  <si>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</si>
  <si>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</si>
  <si>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</si>
  <si>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</si>
  <si>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</si>
  <si>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</si>
  <si>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</si>
  <si>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</si>
  <si>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</si>
  <si>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</si>
  <si>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</si>
  <si>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</si>
  <si>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</si>
  <si>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</si>
  <si>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</si>
  <si>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</si>
  <si>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</si>
  <si>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</si>
  <si>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</si>
  <si>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</si>
  <si>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</si>
  <si>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</si>
  <si>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</si>
  <si>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</si>
  <si>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</si>
  <si>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</si>
  <si>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</si>
  <si>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</si>
  <si>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</si>
  <si>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</si>
  <si>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</si>
  <si>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</si>
  <si>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</si>
  <si>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</si>
  <si>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</si>
  <si>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</si>
  <si>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</si>
  <si>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</si>
  <si>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</si>
  <si>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</si>
  <si>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</si>
  <si>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</si>
  <si>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</si>
  <si>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</si>
  <si>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</si>
  <si>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</si>
  <si>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</si>
  <si>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</si>
  <si>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</si>
  <si>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</si>
  <si>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</si>
  <si>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</si>
  <si>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</si>
  <si>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</si>
  <si>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</si>
  <si>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</si>
  <si>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</si>
  <si>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</si>
  <si>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</si>
  <si>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</si>
  <si>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</si>
  <si>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</si>
  <si>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</si>
  <si>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</si>
  <si>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</si>
  <si>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</si>
  <si>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</si>
  <si>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</si>
  <si>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</si>
  <si>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</si>
  <si>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</si>
  <si>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</si>
  <si>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</si>
  <si>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</si>
  <si>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</si>
  <si>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</si>
  <si>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</si>
  <si>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</si>
  <si>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</si>
  <si>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</si>
  <si>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</si>
  <si>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</si>
  <si>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</si>
  <si>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</si>
  <si>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</si>
  <si>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</si>
  <si>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</si>
  <si>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</si>
  <si>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</si>
  <si>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</si>
  <si>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</si>
  <si>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</si>
  <si>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</si>
  <si>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</si>
  <si>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</si>
  <si>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</si>
  <si>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</si>
  <si>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</si>
  <si>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</si>
  <si>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</si>
  <si>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</si>
  <si>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</si>
  <si>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</si>
  <si>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</si>
  <si>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</si>
  <si>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</si>
  <si>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</si>
  <si>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</si>
  <si>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</si>
  <si>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</si>
  <si>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</si>
  <si>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</si>
  <si>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</si>
  <si>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</si>
  <si>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</si>
  <si>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</si>
  <si>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</si>
  <si>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</si>
  <si>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</si>
  <si>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</si>
  <si>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</si>
  <si>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</si>
  <si>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</si>
  <si>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</si>
  <si>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</si>
  <si>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</si>
  <si>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</si>
  <si>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</si>
  <si>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</si>
  <si>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</si>
  <si>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</si>
  <si>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</si>
  <si>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</si>
  <si>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</si>
  <si>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</si>
  <si>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</si>
  <si>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</si>
  <si>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</si>
  <si>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</si>
  <si>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</si>
  <si>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</si>
  <si>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</si>
  <si>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</si>
  <si>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</si>
  <si>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</si>
  <si>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</si>
  <si>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</si>
  <si>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</si>
  <si>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</si>
  <si>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</si>
  <si>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</si>
  <si>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</si>
  <si>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</si>
  <si>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</si>
  <si>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</si>
  <si>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</si>
  <si>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</si>
  <si>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</si>
  <si>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</si>
  <si>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</si>
  <si>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</si>
  <si>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</si>
  <si>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</si>
  <si>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</si>
  <si>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</si>
  <si>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</si>
  <si>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</si>
  <si>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</si>
  <si>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</si>
  <si>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</si>
  <si>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</si>
  <si>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</si>
  <si>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</si>
  <si>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</si>
  <si>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</si>
  <si>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</si>
  <si>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</si>
  <si>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</si>
  <si>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</si>
  <si>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</si>
  <si>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</si>
  <si>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</si>
  <si>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</si>
  <si>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</si>
  <si>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</si>
  <si>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</si>
  <si>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</si>
  <si>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</si>
  <si>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</si>
  <si>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</si>
  <si>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</si>
  <si>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</si>
  <si>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</si>
  <si>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</si>
  <si>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</si>
  <si>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</si>
  <si>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</si>
  <si>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</si>
  <si>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</si>
  <si>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</si>
  <si>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</si>
  <si>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</si>
  <si>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</si>
  <si>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</si>
  <si>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</si>
  <si>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</si>
  <si>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</si>
  <si>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</si>
  <si>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</si>
  <si>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</si>
  <si>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</si>
  <si>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</si>
  <si>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</si>
  <si>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</si>
  <si>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</si>
  <si>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</si>
  <si>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</si>
  <si>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</si>
  <si>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</si>
  <si>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</si>
  <si>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</si>
  <si>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</si>
  <si>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</si>
  <si>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</si>
  <si>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</si>
  <si>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</si>
  <si>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</si>
  <si>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</si>
  <si>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</si>
  <si>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</si>
  <si>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</si>
  <si>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</si>
  <si>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</si>
  <si>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</si>
  <si>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</si>
  <si>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</si>
  <si>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</si>
  <si>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</si>
  <si>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</si>
  <si>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</si>
  <si>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</si>
  <si>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</si>
  <si>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</si>
  <si>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</si>
  <si>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</si>
  <si>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</si>
  <si>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</si>
  <si>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</si>
  <si>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</si>
  <si>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</si>
  <si>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</si>
  <si>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</si>
  <si>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</si>
  <si>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</si>
  <si>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</si>
  <si>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</si>
  <si>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</si>
  <si>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</si>
  <si>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</si>
  <si>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</si>
  <si>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</si>
  <si>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</si>
  <si>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</si>
  <si>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</si>
  <si>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</si>
  <si>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</si>
  <si>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</si>
  <si>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</si>
  <si>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</si>
  <si>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</si>
  <si>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</si>
  <si>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</si>
  <si>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</si>
  <si>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</si>
  <si>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</si>
  <si>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</si>
  <si>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</si>
  <si>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</si>
  <si>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</si>
  <si>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</si>
  <si>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</si>
  <si>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</si>
  <si>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</si>
  <si>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</si>
  <si>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</si>
  <si>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</si>
  <si>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</si>
  <si>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</si>
  <si>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</si>
  <si>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</si>
  <si>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</si>
  <si>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</si>
  <si>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</si>
  <si>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</si>
  <si>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</si>
  <si>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</si>
  <si>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</si>
  <si>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</si>
  <si>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</si>
  <si>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</si>
  <si>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</si>
  <si>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</si>
  <si>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Непрограммные расходы органов местного самоуправления</t>
  </si>
  <si>
    <t>О.А.Дейнека</t>
  </si>
  <si>
    <t>1100 на решения суда ?</t>
  </si>
  <si>
    <t>Глава города</t>
  </si>
  <si>
    <t>Мероприятия в области градостроительной деятельности городского округа город Мегион на 2019-2025 годы</t>
  </si>
  <si>
    <t>Развитие муниципального управления на 2019-2025 годы</t>
  </si>
  <si>
    <t xml:space="preserve">  ИСТОЧНИКИ ФИНАНСИРОВАНИЯ</t>
  </si>
  <si>
    <t>Сумма             (тыс. рублей)</t>
  </si>
  <si>
    <t>к пояснительной записке</t>
  </si>
  <si>
    <t>Развитие физической культуры и спорта в   городе Мегионе на 2019 -2025 годы</t>
  </si>
  <si>
    <t>Управление муниципальным имуществом в городе Мегионе на 2019-2025 годы</t>
  </si>
  <si>
    <t xml:space="preserve">Развитие жилищной сферы на территории города Мегиона на 2019-2025 годы" </t>
  </si>
  <si>
    <t>Развитие транспортной системы города Мегиона на 2019-2025 годы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</si>
  <si>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</si>
  <si>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</si>
  <si>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 xml:space="preserve"> Развитие жилищно-коммунального комплекса и повышение энергетической эффективности в городе Мегионе на 2019-2025 годы</t>
  </si>
  <si>
    <t>Формирование современной городской среды города Мегиона на 2019-2025 годы</t>
  </si>
  <si>
    <t>Развитие систем гражданской защиты населения города Мегиона на 2019-2025 годы</t>
  </si>
  <si>
    <t>детская площадка по улице Гагарина 13а в пгт.Высокий</t>
  </si>
  <si>
    <t>устройство асфальтированного освещенного проезда к микрорайону Антоненко в пгт.Высокий</t>
  </si>
  <si>
    <t>Развитие системы обращения с отходами производства и потребления на территории города Мегиона на 2019-2025 годы</t>
  </si>
  <si>
    <t>ликвидация свалок</t>
  </si>
  <si>
    <t xml:space="preserve">ремонт  муниципального жилого фонда </t>
  </si>
  <si>
    <t>Развитие системы образования и молодежной политики города Мегиона на 2019 - 2025 годы</t>
  </si>
  <si>
    <t>проектирование автомобильной парковки и регулируемого пешеходного перехода для объекта "ФСК с универсальным спортивным залом и залом бокса"</t>
  </si>
  <si>
    <t>разработка проектно-сметной документации по объекту "Инженерные сети к земельным участкам в 20 микрорайоне г. Мегиона"</t>
  </si>
  <si>
    <t>ремонт кровли основного строения МАОУ СОШ №4</t>
  </si>
  <si>
    <t>техническое обслуживание и сопровождение специализированного программного обеспечения "Исток-М", техническое обслуживание территориальной автоматизированной системы централизованного оповещения населения</t>
  </si>
  <si>
    <t>переселение граждан из аварийного жилищного фонда в рамках реализации регионального проекта (обеспечение доли софинансирования за счет средств местного бюджета)</t>
  </si>
  <si>
    <t>проведение текущего ремонта автомобильных дорог в границах городского округа</t>
  </si>
  <si>
    <t>создание приюта для содержания безнадзорных животных (обеспечение доли софинансирования за счет средств местного бюджета)</t>
  </si>
  <si>
    <t>снос гаражей, сараев, ветхих строений</t>
  </si>
  <si>
    <t>благоустройство дворовых территорий многоквартирных домов (обеспечение доли софинансирования за счет средств местного бюджета)</t>
  </si>
  <si>
    <t>выполнение работ по установке тренажерных комплексов с травмобезопасной резиновой плиткой</t>
  </si>
  <si>
    <t>Развитие информационного общества на территории города Мегиона на 2019-2025 годы</t>
  </si>
  <si>
    <t>Потребность  замены 4-х аккумуляторных батарей АРС SYBT5  в серверном помещении ул. Нефтяников 8</t>
  </si>
  <si>
    <t>Проведение ремонтных работ здания конно-спортивного клуба "Мустанг"(монтаж системы внутреннего электроосвещения, силового электрооборудования, монтаж системы пожарной сигнализации)</t>
  </si>
  <si>
    <t>уплата земельного налога за 2021 год</t>
  </si>
  <si>
    <t>оплата исполнительного листа (решение суда в пользу МУП "ТВК" задолженность за коммунальные услуги)</t>
  </si>
  <si>
    <t>оплата исполнительного листа по автомобильным перевозкам</t>
  </si>
  <si>
    <t>ремонт помещений административного здания по ул.Садовая 7</t>
  </si>
  <si>
    <t>капитальный ремонт (с заменой) систем теплоснабжения, водоснабжения и водоотведения для бесперебойной работы в осенне-зимний период (обеспечение доли софинансирования за счет средств местного бюджета)</t>
  </si>
  <si>
    <t>экспертиза жилых помещений на предмет их соответствия условиям заключенных контрактов на приобретение квартир, которые будут созданы в будущем</t>
  </si>
  <si>
    <t>выполнение работ по капитальному ремонту автомобильных дорог (устранение колейности, монтаж технических средств организации дорожного движения)</t>
  </si>
  <si>
    <t>завершение регистрации прав муниципальной собственности на объекты энергетики и коммунальной сферы (паспортизация объектов инженерных сетей)</t>
  </si>
  <si>
    <t>выполнение работ по благоустройству в г.Мегионе и п.Высокий (покос травы, посадка цветов)</t>
  </si>
  <si>
    <t>инициативный проект: «Организация благоустройства территории в районе дома 11 по улице Строителей и строения 13/2 по улице Строителей в городе Мегион»</t>
  </si>
  <si>
    <t>инициативный проект: «Организация благоустройства территории в районе строения 13 по улице Новая в городе Мегионе»</t>
  </si>
  <si>
    <t>инициативный проект: «Организация детской площадки в районе домов 30, 30/1, 30/2 по улице Ленина, в поселке городского типа Высокий, города Мегион»</t>
  </si>
  <si>
    <t>инициативный проект: «Организация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Мегиона»</t>
  </si>
  <si>
    <t>инициативный проект: «Организация благоустройства территории, расположенной в районе строения 4 по улице Нефтяников в городе Мегион»</t>
  </si>
  <si>
    <t>на компенсацию расходов на оплату стоимости проезда и провоза багажа к месту использования отпуска и обратно</t>
  </si>
  <si>
    <t>на оплату труда и начисления на выплаты по оплате труда</t>
  </si>
  <si>
    <t>Дотация бюджетам городских округов и муниципальных районов ХМАО-Югры на поддержку мер по обеспечению сбалансированности бюджетов городских округов и муниципальных районов ХМАО-Югры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</si>
  <si>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</si>
  <si>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Муниципальная программа  "Культурное пространство в городе Мегионе на 2019 -2025 годы"</t>
  </si>
  <si>
    <t xml:space="preserve">на уплату земельного налога </t>
  </si>
  <si>
    <t>Муниципальная программа "Управление муниципальными финансами в городе Мегионе на 2019-2025 годы"</t>
  </si>
  <si>
    <t>на оплату исполнительного листа о взыскании с администрации задолженности за оказанные услуги и судебные расходы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</si>
  <si>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</si>
  <si>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"Развитие муниципального управления на 2019-2025 годы"</t>
  </si>
  <si>
    <t>на оплату труда и начисления на выплаты по оплате труда (Дума города)</t>
  </si>
  <si>
    <t>на оплату труда и начисления на выплаты по оплате труда (Контрольно-счетная палата)</t>
  </si>
  <si>
    <t>Муниципальная программа "Развитие системы образования и молодежной политики города Мегиона на 2019 - 2025 годы"</t>
  </si>
  <si>
    <t>Муниципальная программа "Управление муниципальным имуществом в городе Мегионе на 2019-2025 годы"</t>
  </si>
  <si>
    <t>Муниципальная программа "Развитие информационного общества на территории города Мегиона на 2019-2025 годы"</t>
  </si>
  <si>
    <t>для функционирования и обеспечения системы персонифицированного финансирования дополнительного образования детей</t>
  </si>
  <si>
    <t>на оплату труда и начисления на выплаты по оплате труда (Администрация)</t>
  </si>
  <si>
    <t>на оплату труда и начисления на выплаты по оплате труда (МКУ "УКСиЖКК")</t>
  </si>
  <si>
    <t>на компенсацию расходов на оплату стоимости проезда и провоза багажа к месту использования отпуска и обратно (Администрация)</t>
  </si>
  <si>
    <t>на компенсацию расходов на оплату стоимости проезда и провоза багажа к месту использования отпуска и обратно (МКУ "УКСиЖКК")</t>
  </si>
  <si>
    <t>Итого дотации</t>
  </si>
  <si>
    <t>льготный</t>
  </si>
  <si>
    <t>налоги</t>
  </si>
  <si>
    <t>опл труда и начисления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</si>
  <si>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</si>
  <si>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для соблюдения доли софинансирования субсидии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</si>
  <si>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 xml:space="preserve">Дотация для стимулирования роста налогового потенциала и качества планирования доходов в городских округах и муниципальных районах автономного округа </t>
  </si>
  <si>
    <t>ДОХОДЫ БЮДЖЕТА</t>
  </si>
  <si>
    <t>Муниципальная программа "Развитие транспортной системы города Мегиона на 2019-2025 годы"</t>
  </si>
  <si>
    <t>на оплату расходов за потребление электроэнергии на уличное освещение</t>
  </si>
  <si>
    <t>на подготовку объектов к новогодним мероприятиям</t>
  </si>
  <si>
    <t>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</si>
  <si>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на выполнение работ по внесению изменений в лесохозяйственный регламент городских лесов</t>
  </si>
  <si>
    <t>Муниципальная программа "Развитие жилищной сферы на территории города Мегиона в 2019-2025 годах"</t>
  </si>
  <si>
    <t>на печать газеты МАУ "ИА "Мегионские новости"</t>
  </si>
  <si>
    <t>на оплату услуг по физической охране объектов</t>
  </si>
  <si>
    <t>дополнительные доходы к распределению</t>
  </si>
  <si>
    <t xml:space="preserve">Исполняющий обязанности главы города </t>
  </si>
  <si>
    <t>И.Г.Алчинов</t>
  </si>
  <si>
    <t>на компенсацию расходов, связанных с проездом при переезде из районов Крайнего Севера</t>
  </si>
  <si>
    <t>на приобретение жилья для обеспечения граждан, состоящих на учете для его получения на условиях социального найма (доля софинансирования)</t>
  </si>
  <si>
    <t>на уплату налога на имущество организаций</t>
  </si>
  <si>
    <t xml:space="preserve">на уплату земельного налога и налога на имущество организаций </t>
  </si>
  <si>
    <t>на строительство объекта "Городское кладбище" (отсыпка кладбища)</t>
  </si>
  <si>
    <t>на выплаты пенсии муниципальным служащим</t>
  </si>
  <si>
    <t>Муниципальная программа "Развитие систем гражданской защиты населения города Мегиона на 2019-2025 годы"</t>
  </si>
  <si>
    <t>на оплату труда</t>
  </si>
  <si>
    <t>на оплату труда (Администрация)</t>
  </si>
  <si>
    <t>на оплату труда (МКУ "УКСиЖКК")</t>
  </si>
  <si>
    <t>на оплату труда (Дума города)</t>
  </si>
  <si>
    <t>на оплату труда (Контрольно-счетная палата)</t>
  </si>
  <si>
    <t>на погашение просроченной задолженности организаций коммунального комплекса за потребленные топливно-энергетические ресурсы перед гарантирующими поставщиками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</si>
</sst>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5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7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22" fillId="0" borderId="0" xfId="13" applyFont="1" applyFill="1" applyBorder="1" applyProtection="1">
      <protection hidden="1"/>
    </xf>
    <xf numFmtId="0" fontId="22" fillId="0" borderId="0" xfId="13" applyFont="1" applyFill="1"/>
    <xf numFmtId="0" fontId="33" fillId="0" borderId="0" xfId="13" applyFont="1" applyFill="1"/>
    <xf numFmtId="0" fontId="33" fillId="0" borderId="0" xfId="13" applyFont="1" applyFill="1" applyBorder="1" applyProtection="1">
      <protection hidden="1"/>
    </xf>
    <xf numFmtId="0" fontId="54" fillId="0" borderId="0" xfId="36" applyNumberFormat="1" applyFont="1" applyFill="1" applyBorder="1" applyProtection="1">
      <protection hidden="1"/>
    </xf>
    <xf numFmtId="0" fontId="10" fillId="0" borderId="0" xfId="0" applyFont="1" applyFill="1"/>
    <xf numFmtId="0" fontId="22" fillId="0" borderId="0" xfId="13" applyFont="1" applyFill="1" applyBorder="1"/>
    <xf numFmtId="0" fontId="9" fillId="0" borderId="1" xfId="13" applyNumberFormat="1" applyFont="1" applyFill="1" applyBorder="1" applyAlignment="1" applyProtection="1">
      <alignment horizontal="center" vertical="center"/>
      <protection hidden="1"/>
    </xf>
    <xf numFmtId="0" fontId="9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9" fillId="0" borderId="1" xfId="13" applyNumberFormat="1" applyFont="1" applyFill="1" applyBorder="1" applyAlignment="1" applyProtection="1">
      <alignment horizontal="center" vertical="center"/>
      <protection hidden="1"/>
    </xf>
    <xf numFmtId="0" fontId="9" fillId="8" borderId="1" xfId="13" applyNumberFormat="1" applyFont="1" applyFill="1" applyBorder="1" applyAlignment="1" applyProtection="1">
      <alignment horizontal="center" vertical="center" wrapText="1"/>
      <protection hidden="1"/>
    </xf>
    <xf numFmtId="165" fontId="9" fillId="8" borderId="1" xfId="13" applyNumberFormat="1" applyFont="1" applyFill="1" applyBorder="1" applyAlignment="1" applyProtection="1">
      <alignment horizontal="center" vertical="center"/>
      <protection hidden="1"/>
    </xf>
    <xf numFmtId="169" fontId="9" fillId="0" borderId="1" xfId="13" applyNumberFormat="1" applyFont="1" applyFill="1" applyBorder="1" applyAlignment="1" applyProtection="1">
      <alignment wrapText="1"/>
      <protection hidden="1"/>
    </xf>
    <xf numFmtId="170" fontId="9" fillId="0" borderId="1" xfId="13" applyNumberFormat="1" applyFont="1" applyFill="1" applyBorder="1" applyAlignment="1" applyProtection="1">
      <alignment horizontal="center" vertical="center"/>
      <protection hidden="1"/>
    </xf>
    <xf numFmtId="170" fontId="10" fillId="0" borderId="1" xfId="13" applyNumberFormat="1" applyFont="1" applyFill="1" applyBorder="1" applyAlignment="1" applyProtection="1">
      <alignment horizontal="center" vertical="center"/>
      <protection hidden="1"/>
    </xf>
    <xf numFmtId="169" fontId="10" fillId="0" borderId="1" xfId="13" applyNumberFormat="1" applyFont="1" applyFill="1" applyBorder="1" applyAlignment="1" applyProtection="1">
      <alignment horizontal="left" wrapText="1"/>
      <protection hidden="1"/>
    </xf>
    <xf numFmtId="165" fontId="10" fillId="0" borderId="1" xfId="13" applyNumberFormat="1" applyFont="1" applyFill="1" applyBorder="1" applyAlignment="1" applyProtection="1">
      <alignment horizontal="center" vertical="center"/>
      <protection hidden="1"/>
    </xf>
    <xf numFmtId="169" fontId="9" fillId="0" borderId="1" xfId="13" applyNumberFormat="1" applyFont="1" applyFill="1" applyBorder="1" applyAlignment="1" applyProtection="1">
      <alignment horizontal="left" wrapText="1"/>
      <protection hidden="1"/>
    </xf>
    <xf numFmtId="169" fontId="10" fillId="0" borderId="1" xfId="13" applyNumberFormat="1" applyFont="1" applyFill="1" applyBorder="1" applyAlignment="1" applyProtection="1">
      <alignment wrapText="1"/>
      <protection hidden="1"/>
    </xf>
    <xf numFmtId="169" fontId="9" fillId="0" borderId="1" xfId="13" applyNumberFormat="1" applyFont="1" applyFill="1" applyBorder="1" applyAlignment="1" applyProtection="1">
      <alignment vertical="top" wrapText="1"/>
      <protection hidden="1"/>
    </xf>
    <xf numFmtId="169" fontId="10" fillId="0" borderId="1" xfId="13" applyNumberFormat="1" applyFont="1" applyFill="1" applyBorder="1" applyAlignment="1" applyProtection="1">
      <alignment horizontal="center" wrapText="1"/>
      <protection hidden="1"/>
    </xf>
    <xf numFmtId="0" fontId="9" fillId="0" borderId="1" xfId="0" applyFont="1" applyBorder="1" applyAlignment="1">
      <alignment horizontal="justify" vertical="center"/>
    </xf>
    <xf numFmtId="169" fontId="10" fillId="7" borderId="1" xfId="13" applyNumberFormat="1" applyFont="1" applyFill="1" applyBorder="1" applyAlignment="1" applyProtection="1">
      <alignment horizontal="left" wrapText="1"/>
      <protection hidden="1"/>
    </xf>
    <xf numFmtId="0" fontId="10" fillId="0" borderId="1" xfId="13" applyFont="1" applyFill="1" applyBorder="1" applyAlignment="1">
      <alignment wrapText="1"/>
    </xf>
    <xf numFmtId="165" fontId="55" fillId="0" borderId="1" xfId="13" applyNumberFormat="1" applyFont="1" applyFill="1" applyBorder="1" applyAlignment="1">
      <alignment horizontal="center"/>
    </xf>
    <xf numFmtId="0" fontId="9" fillId="0" borderId="0" xfId="13" applyFont="1" applyFill="1"/>
    <xf numFmtId="0" fontId="10" fillId="0" borderId="0" xfId="13" applyFont="1" applyFill="1"/>
    <xf numFmtId="165" fontId="10" fillId="0" borderId="0" xfId="13" applyNumberFormat="1" applyFont="1" applyFill="1"/>
    <xf numFmtId="0" fontId="35" fillId="0" borderId="0" xfId="36" applyNumberFormat="1" applyFont="1" applyFill="1" applyBorder="1" applyProtection="1">
      <protection hidden="1"/>
    </xf>
    <xf numFmtId="0" fontId="19" fillId="0" borderId="1" xfId="13" applyNumberFormat="1" applyFont="1" applyFill="1" applyBorder="1" applyAlignment="1" applyProtection="1">
      <alignment horizontal="center" vertical="center"/>
      <protection hidden="1"/>
    </xf>
    <xf numFmtId="0" fontId="19" fillId="0" borderId="0" xfId="13" applyFont="1" applyFill="1"/>
    <xf numFmtId="0" fontId="10" fillId="4" borderId="1" xfId="13" applyNumberFormat="1" applyFont="1" applyFill="1" applyBorder="1" applyAlignment="1" applyProtection="1">
      <alignment horizontal="left" vertical="center" wrapText="1"/>
      <protection hidden="1"/>
    </xf>
    <xf numFmtId="169" fontId="10" fillId="4" borderId="1" xfId="13" applyNumberFormat="1" applyFont="1" applyFill="1" applyBorder="1" applyAlignment="1" applyProtection="1">
      <alignment horizontal="left" wrapText="1"/>
      <protection hidden="1"/>
    </xf>
    <xf numFmtId="0" fontId="36" fillId="4" borderId="1" xfId="0" applyFont="1" applyFill="1" applyBorder="1" applyAlignment="1">
      <alignment wrapText="1"/>
    </xf>
    <xf numFmtId="169" fontId="10" fillId="4" borderId="1" xfId="13" applyNumberFormat="1" applyFont="1" applyFill="1" applyBorder="1" applyAlignment="1" applyProtection="1">
      <alignment wrapText="1"/>
      <protection hidden="1"/>
    </xf>
    <xf numFmtId="169" fontId="10" fillId="4" borderId="1" xfId="13" applyNumberFormat="1" applyFont="1" applyFill="1" applyBorder="1" applyAlignment="1" applyProtection="1">
      <alignment vertical="top" wrapText="1"/>
      <protection hidden="1"/>
    </xf>
    <xf numFmtId="0" fontId="9" fillId="0" borderId="1" xfId="0" applyFont="1" applyFill="1" applyBorder="1" applyAlignment="1">
      <alignment horizontal="justify" vertical="center"/>
    </xf>
    <xf numFmtId="0" fontId="9" fillId="0" borderId="1" xfId="13" applyNumberFormat="1" applyFont="1" applyFill="1" applyBorder="1" applyAlignment="1" applyProtection="1">
      <alignment horizontal="left" vertical="center" wrapText="1"/>
      <protection hidden="1"/>
    </xf>
    <xf numFmtId="170" fontId="10" fillId="0" borderId="0" xfId="13" applyNumberFormat="1" applyFont="1" applyFill="1"/>
    <xf numFmtId="0" fontId="10" fillId="0" borderId="0" xfId="13" applyFont="1" applyFill="1" applyAlignment="1">
      <alignment horizontal="right"/>
    </xf>
    <xf numFmtId="0" fontId="14" fillId="0" borderId="1" xfId="13" applyNumberFormat="1" applyFont="1" applyFill="1" applyBorder="1" applyAlignment="1" applyProtection="1">
      <alignment horizontal="center" vertical="center"/>
      <protection hidden="1"/>
    </xf>
    <xf numFmtId="170" fontId="22" fillId="0" borderId="0" xfId="13" applyNumberFormat="1" applyFont="1" applyFill="1"/>
    <xf numFmtId="165" fontId="36" fillId="0" borderId="1" xfId="13" applyNumberFormat="1" applyFont="1" applyFill="1" applyBorder="1" applyAlignment="1">
      <alignment horizontal="center"/>
    </xf>
    <xf numFmtId="165" fontId="9" fillId="4" borderId="1" xfId="1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6" fillId="7" borderId="0" xfId="36" applyNumberFormat="1" applyFont="1" applyFill="1" applyAlignment="1" applyProtection="1">
      <alignment horizontal="right" wrapText="1"/>
      <protection hidden="1"/>
    </xf>
    <xf numFmtId="0" fontId="10" fillId="7" borderId="0" xfId="1" applyFont="1" applyFill="1" applyAlignment="1">
      <alignment horizontal="right" wrapText="1"/>
    </xf>
    <xf numFmtId="0" fontId="36" fillId="0" borderId="0" xfId="36" applyNumberFormat="1" applyFont="1" applyFill="1" applyAlignment="1" applyProtection="1">
      <alignment horizontal="right" wrapText="1"/>
      <protection hidden="1"/>
    </xf>
    <xf numFmtId="0" fontId="10" fillId="0" borderId="0" xfId="1" applyFont="1" applyFill="1" applyAlignment="1">
      <alignment horizontal="right" wrapText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44"/>
      <c r="P1" s="344"/>
      <c r="Q1" s="3"/>
      <c r="R1" s="340" t="s">
        <v>18</v>
      </c>
      <c r="S1" s="341"/>
    </row>
    <row r="2" spans="1:21" ht="15.75" x14ac:dyDescent="0.25">
      <c r="O2" s="3"/>
      <c r="P2" s="3"/>
      <c r="Q2" s="3"/>
      <c r="R2" s="344" t="s">
        <v>272</v>
      </c>
      <c r="S2" s="344"/>
      <c r="T2" s="25"/>
      <c r="U2" s="26"/>
    </row>
    <row r="3" spans="1:21" ht="18" customHeight="1" x14ac:dyDescent="0.2">
      <c r="C3" s="345" t="s">
        <v>305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46" t="s">
        <v>1</v>
      </c>
      <c r="E6" s="346"/>
      <c r="F6" s="342" t="s">
        <v>16</v>
      </c>
      <c r="G6" s="343"/>
      <c r="H6" s="346" t="s">
        <v>13</v>
      </c>
      <c r="I6" s="346"/>
      <c r="J6" s="346"/>
      <c r="K6" s="346"/>
      <c r="L6" s="346"/>
      <c r="M6" s="346" t="s">
        <v>14</v>
      </c>
      <c r="N6" s="346"/>
      <c r="O6" s="346"/>
      <c r="P6" s="346"/>
      <c r="Q6" s="346"/>
      <c r="R6" s="346"/>
      <c r="S6" s="346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328</v>
      </c>
      <c r="B4" s="355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7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7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7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450000000000003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.2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319</v>
      </c>
      <c r="B4" s="355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7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.2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700000000000003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7" zoomScale="90" zoomScaleNormal="90" workbookViewId="0">
      <selection activeCell="D11" sqref="D11"/>
    </sheetView>
  </sheetViews>
  <sheetFormatPr defaultColWidth="9.140625" defaultRowHeight="18.75" x14ac:dyDescent="0.3"/>
  <cols>
    <col min="1" max="1" width="2.140625" style="301" customWidth="1"/>
    <col min="2" max="2" width="86.7109375" style="322" customWidth="1"/>
    <col min="3" max="3" width="15.28515625" style="322" customWidth="1"/>
    <col min="4" max="4" width="66.42578125" style="296" customWidth="1"/>
    <col min="5" max="216" width="9.140625" style="296" customWidth="1"/>
    <col min="217" max="16384" width="9.140625" style="296"/>
  </cols>
  <sheetData>
    <row r="1" spans="1:3" x14ac:dyDescent="0.3">
      <c r="A1" s="299"/>
      <c r="B1" s="357" t="s">
        <v>382</v>
      </c>
      <c r="C1" s="357"/>
    </row>
    <row r="2" spans="1:3" x14ac:dyDescent="0.3">
      <c r="A2" s="299"/>
      <c r="B2" s="357" t="s">
        <v>376</v>
      </c>
      <c r="C2" s="358"/>
    </row>
    <row r="3" spans="1:3" ht="31.5" x14ac:dyDescent="0.3">
      <c r="A3" s="295"/>
      <c r="B3" s="302" t="s">
        <v>374</v>
      </c>
      <c r="C3" s="303" t="s">
        <v>375</v>
      </c>
    </row>
    <row r="4" spans="1:3" s="326" customFormat="1" ht="12.75" x14ac:dyDescent="0.2">
      <c r="A4" s="324"/>
      <c r="B4" s="325">
        <v>1</v>
      </c>
      <c r="C4" s="325">
        <v>2</v>
      </c>
    </row>
    <row r="5" spans="1:3" x14ac:dyDescent="0.3">
      <c r="A5" s="299"/>
      <c r="B5" s="304"/>
      <c r="C5" s="305"/>
    </row>
    <row r="6" spans="1:3" x14ac:dyDescent="0.3">
      <c r="A6" s="299"/>
      <c r="B6" s="304"/>
      <c r="C6" s="305"/>
    </row>
    <row r="7" spans="1:3" x14ac:dyDescent="0.3">
      <c r="A7" s="299"/>
      <c r="B7" s="304"/>
      <c r="C7" s="305"/>
    </row>
    <row r="8" spans="1:3" x14ac:dyDescent="0.3">
      <c r="A8" s="299"/>
      <c r="B8" s="304"/>
      <c r="C8" s="305"/>
    </row>
    <row r="9" spans="1:3" ht="31.5" x14ac:dyDescent="0.3">
      <c r="A9" s="299"/>
      <c r="B9" s="306" t="s">
        <v>381</v>
      </c>
      <c r="C9" s="307">
        <f>SUM(C10,C12,C14,C16,C22,C24,C28,C40,C42,C46,C55)</f>
        <v>0</v>
      </c>
    </row>
    <row r="10" spans="1:3" ht="32.25" x14ac:dyDescent="0.3">
      <c r="A10" s="299"/>
      <c r="B10" s="308" t="s">
        <v>385</v>
      </c>
      <c r="C10" s="309"/>
    </row>
    <row r="11" spans="1:3" ht="47.25" x14ac:dyDescent="0.3">
      <c r="A11" s="299"/>
      <c r="B11" s="327" t="s">
        <v>395</v>
      </c>
      <c r="C11" s="310"/>
    </row>
    <row r="12" spans="1:3" s="297" customFormat="1" x14ac:dyDescent="0.3">
      <c r="A12" s="295"/>
      <c r="B12" s="308" t="s">
        <v>377</v>
      </c>
      <c r="C12" s="305">
        <f>SUM(C13)</f>
        <v>0</v>
      </c>
    </row>
    <row r="13" spans="1:3" ht="48" x14ac:dyDescent="0.3">
      <c r="A13" s="298"/>
      <c r="B13" s="328" t="s">
        <v>404</v>
      </c>
      <c r="C13" s="312"/>
    </row>
    <row r="14" spans="1:3" s="297" customFormat="1" ht="32.25" x14ac:dyDescent="0.3">
      <c r="A14" s="298"/>
      <c r="B14" s="313" t="s">
        <v>402</v>
      </c>
      <c r="C14" s="305">
        <f>SUM(C15)</f>
        <v>0</v>
      </c>
    </row>
    <row r="15" spans="1:3" ht="32.25" x14ac:dyDescent="0.3">
      <c r="A15" s="298"/>
      <c r="B15" s="329" t="s">
        <v>403</v>
      </c>
      <c r="C15" s="312"/>
    </row>
    <row r="16" spans="1:3" s="297" customFormat="1" x14ac:dyDescent="0.3">
      <c r="A16" s="295"/>
      <c r="B16" s="308" t="s">
        <v>378</v>
      </c>
      <c r="C16" s="305">
        <f>SUM(C17:C20)</f>
        <v>0</v>
      </c>
    </row>
    <row r="17" spans="1:4" s="297" customFormat="1" ht="32.25" x14ac:dyDescent="0.3">
      <c r="A17" s="295"/>
      <c r="B17" s="330" t="s">
        <v>410</v>
      </c>
      <c r="C17" s="312"/>
    </row>
    <row r="18" spans="1:4" s="297" customFormat="1" x14ac:dyDescent="0.3">
      <c r="A18" s="295"/>
      <c r="B18" s="330" t="s">
        <v>405</v>
      </c>
      <c r="C18" s="312"/>
    </row>
    <row r="19" spans="1:4" s="297" customFormat="1" x14ac:dyDescent="0.3">
      <c r="A19" s="295"/>
      <c r="B19" s="330" t="s">
        <v>408</v>
      </c>
      <c r="C19" s="312"/>
    </row>
    <row r="20" spans="1:4" ht="32.25" x14ac:dyDescent="0.3">
      <c r="A20" s="298"/>
      <c r="B20" s="328" t="s">
        <v>412</v>
      </c>
      <c r="C20" s="312"/>
      <c r="D20" s="296" t="s">
        <v>370</v>
      </c>
    </row>
    <row r="21" spans="1:4" x14ac:dyDescent="0.3">
      <c r="A21" s="298"/>
      <c r="B21" s="328"/>
      <c r="C21" s="312"/>
    </row>
    <row r="22" spans="1:4" x14ac:dyDescent="0.3">
      <c r="A22" s="295"/>
      <c r="B22" s="315" t="s">
        <v>379</v>
      </c>
      <c r="C22" s="305">
        <f>SUM(C23)</f>
        <v>0</v>
      </c>
    </row>
    <row r="23" spans="1:4" ht="47.25" x14ac:dyDescent="0.3">
      <c r="A23" s="295"/>
      <c r="B23" s="331" t="s">
        <v>396</v>
      </c>
      <c r="C23" s="312"/>
    </row>
    <row r="24" spans="1:4" s="297" customFormat="1" x14ac:dyDescent="0.3">
      <c r="A24" s="295"/>
      <c r="B24" s="308" t="s">
        <v>380</v>
      </c>
      <c r="C24" s="305">
        <f>SUM(C25:C27)</f>
        <v>0</v>
      </c>
    </row>
    <row r="25" spans="1:4" ht="32.25" x14ac:dyDescent="0.3">
      <c r="A25" s="298"/>
      <c r="B25" s="328" t="s">
        <v>392</v>
      </c>
      <c r="C25" s="312"/>
    </row>
    <row r="26" spans="1:4" ht="32.25" x14ac:dyDescent="0.3">
      <c r="A26" s="298"/>
      <c r="B26" s="328" t="s">
        <v>411</v>
      </c>
      <c r="C26" s="312"/>
    </row>
    <row r="27" spans="1:4" x14ac:dyDescent="0.3">
      <c r="A27" s="298"/>
      <c r="B27" s="328" t="s">
        <v>397</v>
      </c>
      <c r="C27" s="312"/>
    </row>
    <row r="28" spans="1:4" s="297" customFormat="1" ht="32.25" x14ac:dyDescent="0.3">
      <c r="A28" s="298"/>
      <c r="B28" s="313" t="s">
        <v>383</v>
      </c>
      <c r="C28" s="305">
        <f>SUM(C29:C35)</f>
        <v>0</v>
      </c>
    </row>
    <row r="29" spans="1:4" s="297" customFormat="1" ht="48" x14ac:dyDescent="0.3">
      <c r="A29" s="298"/>
      <c r="B29" s="328" t="s">
        <v>409</v>
      </c>
      <c r="C29" s="312"/>
    </row>
    <row r="30" spans="1:4" s="297" customFormat="1" ht="32.25" x14ac:dyDescent="0.3">
      <c r="A30" s="298"/>
      <c r="B30" s="328" t="s">
        <v>393</v>
      </c>
      <c r="C30" s="312"/>
    </row>
    <row r="31" spans="1:4" s="297" customFormat="1" x14ac:dyDescent="0.3">
      <c r="A31" s="298"/>
      <c r="B31" s="328" t="s">
        <v>386</v>
      </c>
      <c r="C31" s="312"/>
    </row>
    <row r="32" spans="1:4" s="297" customFormat="1" ht="32.25" x14ac:dyDescent="0.3">
      <c r="A32" s="298"/>
      <c r="B32" s="328" t="s">
        <v>413</v>
      </c>
      <c r="C32" s="312"/>
    </row>
    <row r="33" spans="1:3" s="297" customFormat="1" x14ac:dyDescent="0.3">
      <c r="A33" s="298"/>
      <c r="B33" s="328" t="s">
        <v>399</v>
      </c>
      <c r="C33" s="312"/>
    </row>
    <row r="34" spans="1:3" s="297" customFormat="1" x14ac:dyDescent="0.3">
      <c r="A34" s="298"/>
      <c r="B34" s="328" t="s">
        <v>390</v>
      </c>
      <c r="C34" s="312"/>
    </row>
    <row r="35" spans="1:3" s="297" customFormat="1" ht="32.25" x14ac:dyDescent="0.3">
      <c r="A35" s="298"/>
      <c r="B35" s="328" t="s">
        <v>398</v>
      </c>
      <c r="C35" s="312"/>
    </row>
    <row r="36" spans="1:3" s="297" customFormat="1" x14ac:dyDescent="0.3">
      <c r="A36" s="298"/>
      <c r="B36" s="311"/>
      <c r="C36" s="312"/>
    </row>
    <row r="37" spans="1:3" x14ac:dyDescent="0.3">
      <c r="A37" s="300"/>
      <c r="B37" s="311"/>
      <c r="C37" s="312"/>
    </row>
    <row r="38" spans="1:3" ht="32.25" x14ac:dyDescent="0.3">
      <c r="A38" s="298"/>
      <c r="B38" s="313" t="s">
        <v>372</v>
      </c>
      <c r="C38" s="305">
        <f>SUM(C39)</f>
        <v>0</v>
      </c>
    </row>
    <row r="39" spans="1:3" x14ac:dyDescent="0.3">
      <c r="A39" s="298"/>
      <c r="B39" s="316"/>
      <c r="C39" s="312"/>
    </row>
    <row r="40" spans="1:3" ht="31.5" x14ac:dyDescent="0.3">
      <c r="A40" s="295"/>
      <c r="B40" s="317" t="s">
        <v>391</v>
      </c>
      <c r="C40" s="305">
        <f>SUM(C41)</f>
        <v>0</v>
      </c>
    </row>
    <row r="41" spans="1:3" x14ac:dyDescent="0.3">
      <c r="A41" s="295"/>
      <c r="B41" s="318" t="s">
        <v>394</v>
      </c>
      <c r="C41" s="312"/>
    </row>
    <row r="42" spans="1:3" ht="32.25" x14ac:dyDescent="0.3">
      <c r="A42" s="298"/>
      <c r="B42" s="313" t="s">
        <v>388</v>
      </c>
      <c r="C42" s="305">
        <f>SUM(C43)</f>
        <v>0</v>
      </c>
    </row>
    <row r="43" spans="1:3" x14ac:dyDescent="0.3">
      <c r="A43" s="295"/>
      <c r="B43" s="311" t="s">
        <v>389</v>
      </c>
      <c r="C43" s="312"/>
    </row>
    <row r="44" spans="1:3" s="297" customFormat="1" x14ac:dyDescent="0.3">
      <c r="A44" s="295"/>
      <c r="B44" s="313" t="s">
        <v>373</v>
      </c>
      <c r="C44" s="305">
        <f>SUM(C45:C45)</f>
        <v>0</v>
      </c>
    </row>
    <row r="45" spans="1:3" x14ac:dyDescent="0.3">
      <c r="A45" s="295"/>
      <c r="B45" s="311"/>
      <c r="C45" s="312"/>
    </row>
    <row r="46" spans="1:3" ht="32.25" x14ac:dyDescent="0.3">
      <c r="A46" s="298"/>
      <c r="B46" s="313" t="s">
        <v>384</v>
      </c>
      <c r="C46" s="305">
        <f>SUM(C47:C54)</f>
        <v>0</v>
      </c>
    </row>
    <row r="47" spans="1:3" ht="32.25" x14ac:dyDescent="0.3">
      <c r="A47" s="295"/>
      <c r="B47" s="311" t="s">
        <v>400</v>
      </c>
      <c r="C47" s="312"/>
    </row>
    <row r="48" spans="1:3" ht="32.25" x14ac:dyDescent="0.3">
      <c r="A48" s="295"/>
      <c r="B48" s="311" t="s">
        <v>401</v>
      </c>
      <c r="C48" s="312"/>
    </row>
    <row r="49" spans="1:3" ht="32.25" x14ac:dyDescent="0.3">
      <c r="A49" s="295"/>
      <c r="B49" s="311" t="s">
        <v>387</v>
      </c>
      <c r="C49" s="312"/>
    </row>
    <row r="50" spans="1:3" ht="32.25" x14ac:dyDescent="0.3">
      <c r="A50" s="295"/>
      <c r="B50" s="311" t="s">
        <v>414</v>
      </c>
      <c r="C50" s="312"/>
    </row>
    <row r="51" spans="1:3" ht="32.25" x14ac:dyDescent="0.3">
      <c r="A51" s="295"/>
      <c r="B51" s="311" t="s">
        <v>415</v>
      </c>
      <c r="C51" s="312"/>
    </row>
    <row r="52" spans="1:3" ht="32.25" x14ac:dyDescent="0.3">
      <c r="A52" s="295"/>
      <c r="B52" s="311" t="s">
        <v>416</v>
      </c>
      <c r="C52" s="312"/>
    </row>
    <row r="53" spans="1:3" ht="32.25" x14ac:dyDescent="0.3">
      <c r="A53" s="295"/>
      <c r="B53" s="311" t="s">
        <v>418</v>
      </c>
      <c r="C53" s="312"/>
    </row>
    <row r="54" spans="1:3" ht="48" x14ac:dyDescent="0.3">
      <c r="A54" s="295"/>
      <c r="B54" s="311" t="s">
        <v>417</v>
      </c>
      <c r="C54" s="312"/>
    </row>
    <row r="55" spans="1:3" x14ac:dyDescent="0.3">
      <c r="A55" s="295"/>
      <c r="B55" s="308" t="s">
        <v>368</v>
      </c>
      <c r="C55" s="309">
        <f>SUM(C56:C57)</f>
        <v>0</v>
      </c>
    </row>
    <row r="56" spans="1:3" ht="32.25" x14ac:dyDescent="0.3">
      <c r="A56" s="295"/>
      <c r="B56" s="314" t="s">
        <v>406</v>
      </c>
      <c r="C56" s="310"/>
    </row>
    <row r="57" spans="1:3" x14ac:dyDescent="0.3">
      <c r="A57" s="295"/>
      <c r="B57" s="314" t="s">
        <v>407</v>
      </c>
      <c r="C57" s="310"/>
    </row>
    <row r="58" spans="1:3" x14ac:dyDescent="0.3">
      <c r="A58" s="295"/>
      <c r="B58" s="319"/>
      <c r="C58" s="320"/>
    </row>
    <row r="59" spans="1:3" x14ac:dyDescent="0.3">
      <c r="B59" s="321" t="s">
        <v>371</v>
      </c>
      <c r="C59" s="321" t="s">
        <v>369</v>
      </c>
    </row>
    <row r="61" spans="1:3" x14ac:dyDescent="0.3">
      <c r="C61" s="323"/>
    </row>
    <row r="62" spans="1:3" x14ac:dyDescent="0.3">
      <c r="C62" s="323"/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view="pageBreakPreview" zoomScale="90" zoomScaleNormal="90" zoomScaleSheetLayoutView="90" workbookViewId="0">
      <selection activeCell="B32" sqref="B32"/>
    </sheetView>
  </sheetViews>
  <sheetFormatPr defaultColWidth="9.140625" defaultRowHeight="18.75" x14ac:dyDescent="0.3"/>
  <cols>
    <col min="1" max="1" width="2.140625" style="301" customWidth="1"/>
    <col min="2" max="2" width="86.7109375" style="322" customWidth="1"/>
    <col min="3" max="3" width="19.140625" style="322" customWidth="1"/>
    <col min="4" max="4" width="13.140625" style="296" customWidth="1"/>
    <col min="5" max="216" width="9.140625" style="296" customWidth="1"/>
    <col min="217" max="16384" width="9.140625" style="296"/>
  </cols>
  <sheetData>
    <row r="1" spans="1:4" x14ac:dyDescent="0.3">
      <c r="A1" s="299"/>
      <c r="B1" s="359" t="s">
        <v>382</v>
      </c>
      <c r="C1" s="359"/>
    </row>
    <row r="2" spans="1:4" x14ac:dyDescent="0.3">
      <c r="A2" s="299"/>
      <c r="B2" s="359" t="s">
        <v>376</v>
      </c>
      <c r="C2" s="360"/>
    </row>
    <row r="3" spans="1:4" ht="31.5" x14ac:dyDescent="0.3">
      <c r="A3" s="295"/>
      <c r="B3" s="302" t="s">
        <v>374</v>
      </c>
      <c r="C3" s="303" t="s">
        <v>375</v>
      </c>
    </row>
    <row r="4" spans="1:4" s="326" customFormat="1" ht="12.75" x14ac:dyDescent="0.2">
      <c r="A4" s="324"/>
      <c r="B4" s="325">
        <v>1</v>
      </c>
      <c r="C4" s="325">
        <v>2</v>
      </c>
    </row>
    <row r="5" spans="1:4" s="326" customFormat="1" ht="15.75" customHeight="1" x14ac:dyDescent="0.2">
      <c r="A5" s="324"/>
      <c r="B5" s="336" t="s">
        <v>446</v>
      </c>
      <c r="C5" s="325"/>
    </row>
    <row r="6" spans="1:4" ht="47.25" x14ac:dyDescent="0.3">
      <c r="A6" s="299"/>
      <c r="B6" s="304" t="s">
        <v>421</v>
      </c>
      <c r="C6" s="305">
        <v>76399.7</v>
      </c>
    </row>
    <row r="7" spans="1:4" ht="37.5" customHeight="1" x14ac:dyDescent="0.3">
      <c r="A7" s="299"/>
      <c r="B7" s="304" t="s">
        <v>445</v>
      </c>
      <c r="C7" s="305">
        <v>3096</v>
      </c>
    </row>
    <row r="8" spans="1:4" ht="17.25" customHeight="1" x14ac:dyDescent="0.3">
      <c r="A8" s="299"/>
      <c r="B8" s="333" t="s">
        <v>439</v>
      </c>
      <c r="C8" s="305">
        <f>SUM(C6+C7)</f>
        <v>79495.7</v>
      </c>
    </row>
    <row r="9" spans="1:4" ht="17.25" customHeight="1" x14ac:dyDescent="0.3">
      <c r="A9" s="299"/>
      <c r="B9" s="304" t="s">
        <v>455</v>
      </c>
      <c r="C9" s="339">
        <v>87037.8</v>
      </c>
    </row>
    <row r="10" spans="1:4" ht="17.25" customHeight="1" x14ac:dyDescent="0.3">
      <c r="A10" s="299"/>
      <c r="B10" s="304" t="s">
        <v>180</v>
      </c>
      <c r="C10" s="305">
        <f>C8+C9</f>
        <v>166533.5</v>
      </c>
    </row>
    <row r="11" spans="1:4" ht="31.5" x14ac:dyDescent="0.3">
      <c r="A11" s="299"/>
      <c r="B11" s="303" t="s">
        <v>381</v>
      </c>
      <c r="C11" s="305">
        <f>C12+C15+C18+C22+C26+C30+C32+C38+C40+C45+C52+C57+C36</f>
        <v>151969.50000000003</v>
      </c>
    </row>
    <row r="12" spans="1:4" ht="32.25" x14ac:dyDescent="0.3">
      <c r="A12" s="299"/>
      <c r="B12" s="308" t="s">
        <v>464</v>
      </c>
      <c r="C12" s="309">
        <f>SUM(C13:C14)</f>
        <v>1919.8999999999999</v>
      </c>
      <c r="D12" s="337"/>
    </row>
    <row r="13" spans="1:4" x14ac:dyDescent="0.3">
      <c r="A13" s="299"/>
      <c r="B13" s="311" t="s">
        <v>420</v>
      </c>
      <c r="C13" s="310">
        <v>1898.1</v>
      </c>
    </row>
    <row r="14" spans="1:4" x14ac:dyDescent="0.3">
      <c r="A14" s="299"/>
      <c r="B14" s="311" t="s">
        <v>460</v>
      </c>
      <c r="C14" s="310">
        <v>21.8</v>
      </c>
    </row>
    <row r="15" spans="1:4" ht="30.75" customHeight="1" x14ac:dyDescent="0.3">
      <c r="A15" s="299"/>
      <c r="B15" s="313" t="s">
        <v>425</v>
      </c>
      <c r="C15" s="309">
        <f>SUM(C16:C17)</f>
        <v>2763.2</v>
      </c>
    </row>
    <row r="16" spans="1:4" x14ac:dyDescent="0.3">
      <c r="A16" s="299"/>
      <c r="B16" s="311" t="s">
        <v>420</v>
      </c>
      <c r="C16" s="310">
        <v>2648.2</v>
      </c>
    </row>
    <row r="17" spans="1:3" ht="32.25" x14ac:dyDescent="0.3">
      <c r="A17" s="299"/>
      <c r="B17" s="311" t="s">
        <v>419</v>
      </c>
      <c r="C17" s="310">
        <v>115</v>
      </c>
    </row>
    <row r="18" spans="1:3" ht="26.25" customHeight="1" x14ac:dyDescent="0.3">
      <c r="A18" s="299"/>
      <c r="B18" s="333" t="s">
        <v>423</v>
      </c>
      <c r="C18" s="309">
        <f>SUM(C19:C21)</f>
        <v>35717.4</v>
      </c>
    </row>
    <row r="19" spans="1:3" x14ac:dyDescent="0.3">
      <c r="A19" s="299"/>
      <c r="B19" s="311" t="s">
        <v>420</v>
      </c>
      <c r="C19" s="310">
        <v>34143.4</v>
      </c>
    </row>
    <row r="20" spans="1:3" x14ac:dyDescent="0.3">
      <c r="A20" s="299"/>
      <c r="B20" s="311" t="s">
        <v>461</v>
      </c>
      <c r="C20" s="310">
        <v>1201.0999999999999</v>
      </c>
    </row>
    <row r="21" spans="1:3" ht="32.25" x14ac:dyDescent="0.3">
      <c r="A21" s="299"/>
      <c r="B21" s="311" t="s">
        <v>419</v>
      </c>
      <c r="C21" s="310">
        <f>182.9+190</f>
        <v>372.9</v>
      </c>
    </row>
    <row r="22" spans="1:3" ht="32.25" x14ac:dyDescent="0.3">
      <c r="A22" s="299"/>
      <c r="B22" s="313" t="s">
        <v>427</v>
      </c>
      <c r="C22" s="309">
        <f>SUM(C23:C25)</f>
        <v>1773.2000000000003</v>
      </c>
    </row>
    <row r="23" spans="1:3" x14ac:dyDescent="0.3">
      <c r="A23" s="299"/>
      <c r="B23" s="311" t="s">
        <v>420</v>
      </c>
      <c r="C23" s="310">
        <v>1459.8000000000002</v>
      </c>
    </row>
    <row r="24" spans="1:3" x14ac:dyDescent="0.3">
      <c r="A24" s="299"/>
      <c r="B24" s="311" t="s">
        <v>461</v>
      </c>
      <c r="C24" s="310">
        <v>39.4</v>
      </c>
    </row>
    <row r="25" spans="1:3" x14ac:dyDescent="0.3">
      <c r="A25" s="299"/>
      <c r="B25" s="311" t="s">
        <v>453</v>
      </c>
      <c r="C25" s="310">
        <v>274</v>
      </c>
    </row>
    <row r="26" spans="1:3" s="297" customFormat="1" ht="32.25" x14ac:dyDescent="0.3">
      <c r="A26" s="295"/>
      <c r="B26" s="308" t="s">
        <v>422</v>
      </c>
      <c r="C26" s="305">
        <f>SUM(C27:C29)</f>
        <v>13313.8</v>
      </c>
    </row>
    <row r="27" spans="1:3" x14ac:dyDescent="0.3">
      <c r="A27" s="298"/>
      <c r="B27" s="311" t="s">
        <v>420</v>
      </c>
      <c r="C27" s="312">
        <f>6441.5+2895.2</f>
        <v>9336.7000000000007</v>
      </c>
    </row>
    <row r="28" spans="1:3" x14ac:dyDescent="0.3">
      <c r="A28" s="298"/>
      <c r="B28" s="311" t="s">
        <v>461</v>
      </c>
      <c r="C28" s="312">
        <v>2623.3</v>
      </c>
    </row>
    <row r="29" spans="1:3" ht="32.25" x14ac:dyDescent="0.3">
      <c r="A29" s="298"/>
      <c r="B29" s="311" t="s">
        <v>419</v>
      </c>
      <c r="C29" s="312">
        <f>1038.7+315.1</f>
        <v>1353.8000000000002</v>
      </c>
    </row>
    <row r="30" spans="1:3" s="297" customFormat="1" ht="32.25" x14ac:dyDescent="0.3">
      <c r="A30" s="298"/>
      <c r="B30" s="313" t="s">
        <v>433</v>
      </c>
      <c r="C30" s="305">
        <f>SUM(C31)</f>
        <v>1207.4000000000001</v>
      </c>
    </row>
    <row r="31" spans="1:3" x14ac:dyDescent="0.3">
      <c r="A31" s="298"/>
      <c r="B31" s="311" t="s">
        <v>420</v>
      </c>
      <c r="C31" s="312">
        <v>1207.4000000000001</v>
      </c>
    </row>
    <row r="32" spans="1:3" s="297" customFormat="1" ht="32.25" x14ac:dyDescent="0.3">
      <c r="A32" s="295"/>
      <c r="B32" s="308" t="s">
        <v>432</v>
      </c>
      <c r="C32" s="305">
        <f>SUM(C33:C35)</f>
        <v>5661</v>
      </c>
    </row>
    <row r="33" spans="1:3" s="297" customFormat="1" x14ac:dyDescent="0.3">
      <c r="A33" s="295"/>
      <c r="B33" s="311" t="s">
        <v>420</v>
      </c>
      <c r="C33" s="312">
        <v>1016</v>
      </c>
    </row>
    <row r="34" spans="1:3" s="297" customFormat="1" x14ac:dyDescent="0.3">
      <c r="A34" s="295"/>
      <c r="B34" s="311" t="s">
        <v>424</v>
      </c>
      <c r="C34" s="312">
        <v>4295</v>
      </c>
    </row>
    <row r="35" spans="1:3" s="297" customFormat="1" ht="32.25" x14ac:dyDescent="0.3">
      <c r="A35" s="295"/>
      <c r="B35" s="311" t="s">
        <v>451</v>
      </c>
      <c r="C35" s="312">
        <v>350</v>
      </c>
    </row>
    <row r="36" spans="1:3" s="297" customFormat="1" ht="32.25" x14ac:dyDescent="0.3">
      <c r="A36" s="295"/>
      <c r="B36" s="313" t="s">
        <v>452</v>
      </c>
      <c r="C36" s="305">
        <f>C37</f>
        <v>4868.7</v>
      </c>
    </row>
    <row r="37" spans="1:3" s="297" customFormat="1" ht="32.25" x14ac:dyDescent="0.3">
      <c r="A37" s="295"/>
      <c r="B37" s="311" t="s">
        <v>459</v>
      </c>
      <c r="C37" s="312">
        <v>4868.7</v>
      </c>
    </row>
    <row r="38" spans="1:3" s="297" customFormat="1" ht="32.25" x14ac:dyDescent="0.3">
      <c r="A38" s="295"/>
      <c r="B38" s="308" t="s">
        <v>447</v>
      </c>
      <c r="C38" s="305">
        <f>C39</f>
        <v>36959.4</v>
      </c>
    </row>
    <row r="39" spans="1:3" s="297" customFormat="1" ht="48" x14ac:dyDescent="0.3">
      <c r="A39" s="295"/>
      <c r="B39" s="314" t="s">
        <v>450</v>
      </c>
      <c r="C39" s="312">
        <v>36959.4</v>
      </c>
    </row>
    <row r="40" spans="1:3" s="297" customFormat="1" ht="42.75" customHeight="1" x14ac:dyDescent="0.3">
      <c r="A40" s="295"/>
      <c r="B40" s="308" t="s">
        <v>443</v>
      </c>
      <c r="C40" s="305">
        <f>SUM(C41:C44)</f>
        <v>8300</v>
      </c>
    </row>
    <row r="41" spans="1:3" s="297" customFormat="1" ht="73.5" hidden="1" customHeight="1" x14ac:dyDescent="0.3">
      <c r="A41" s="295"/>
      <c r="B41" s="314" t="s">
        <v>444</v>
      </c>
      <c r="C41" s="312"/>
    </row>
    <row r="42" spans="1:3" s="297" customFormat="1" ht="21.75" customHeight="1" x14ac:dyDescent="0.3">
      <c r="A42" s="295"/>
      <c r="B42" s="314" t="s">
        <v>462</v>
      </c>
      <c r="C42" s="312">
        <v>3000</v>
      </c>
    </row>
    <row r="43" spans="1:3" s="297" customFormat="1" ht="24" customHeight="1" x14ac:dyDescent="0.3">
      <c r="A43" s="295"/>
      <c r="B43" s="314" t="s">
        <v>448</v>
      </c>
      <c r="C43" s="312">
        <v>3500</v>
      </c>
    </row>
    <row r="44" spans="1:3" s="297" customFormat="1" ht="21" customHeight="1" x14ac:dyDescent="0.3">
      <c r="A44" s="295"/>
      <c r="B44" s="314" t="s">
        <v>449</v>
      </c>
      <c r="C44" s="312">
        <v>1800</v>
      </c>
    </row>
    <row r="45" spans="1:3" ht="31.5" x14ac:dyDescent="0.3">
      <c r="A45" s="295"/>
      <c r="B45" s="332" t="s">
        <v>431</v>
      </c>
      <c r="C45" s="305">
        <f>C46+C47+C48+C49+C50+C51</f>
        <v>24022.9</v>
      </c>
    </row>
    <row r="46" spans="1:3" ht="26.25" customHeight="1" x14ac:dyDescent="0.3">
      <c r="A46" s="295"/>
      <c r="B46" s="311" t="s">
        <v>420</v>
      </c>
      <c r="C46" s="312">
        <f>2501.3+716.7+1921+2068</f>
        <v>7207</v>
      </c>
    </row>
    <row r="47" spans="1:3" ht="26.25" customHeight="1" x14ac:dyDescent="0.3">
      <c r="A47" s="295"/>
      <c r="B47" s="311" t="s">
        <v>461</v>
      </c>
      <c r="C47" s="312">
        <f>2426.8+5447.8+919.8-391-156.7</f>
        <v>8246.6999999999989</v>
      </c>
    </row>
    <row r="48" spans="1:3" ht="32.25" x14ac:dyDescent="0.3">
      <c r="A48" s="295"/>
      <c r="B48" s="311" t="s">
        <v>419</v>
      </c>
      <c r="C48" s="312">
        <f>1023+3653+400+120.8-14.2</f>
        <v>5182.6000000000004</v>
      </c>
    </row>
    <row r="49" spans="1:3" ht="32.25" x14ac:dyDescent="0.3">
      <c r="A49" s="295"/>
      <c r="B49" s="311" t="s">
        <v>434</v>
      </c>
      <c r="C49" s="312">
        <v>2962.4</v>
      </c>
    </row>
    <row r="50" spans="1:3" x14ac:dyDescent="0.3">
      <c r="A50" s="295"/>
      <c r="B50" s="311" t="s">
        <v>454</v>
      </c>
      <c r="C50" s="312">
        <v>410</v>
      </c>
    </row>
    <row r="51" spans="1:3" ht="32.25" x14ac:dyDescent="0.3">
      <c r="A51" s="295"/>
      <c r="B51" s="311" t="s">
        <v>458</v>
      </c>
      <c r="C51" s="312">
        <v>14.2</v>
      </c>
    </row>
    <row r="52" spans="1:3" s="297" customFormat="1" ht="32.25" x14ac:dyDescent="0.3">
      <c r="A52" s="295"/>
      <c r="B52" s="308" t="s">
        <v>428</v>
      </c>
      <c r="C52" s="305">
        <f>SUM(C53:C56)</f>
        <v>7713.9</v>
      </c>
    </row>
    <row r="53" spans="1:3" x14ac:dyDescent="0.3">
      <c r="A53" s="298"/>
      <c r="B53" s="311" t="s">
        <v>435</v>
      </c>
      <c r="C53" s="312">
        <v>5375</v>
      </c>
    </row>
    <row r="54" spans="1:3" x14ac:dyDescent="0.3">
      <c r="A54" s="298"/>
      <c r="B54" s="311" t="s">
        <v>436</v>
      </c>
      <c r="C54" s="312">
        <v>1170</v>
      </c>
    </row>
    <row r="55" spans="1:3" ht="32.25" x14ac:dyDescent="0.3">
      <c r="A55" s="298"/>
      <c r="B55" s="311" t="s">
        <v>437</v>
      </c>
      <c r="C55" s="312">
        <v>934.4</v>
      </c>
    </row>
    <row r="56" spans="1:3" ht="32.25" x14ac:dyDescent="0.3">
      <c r="A56" s="298"/>
      <c r="B56" s="311" t="s">
        <v>438</v>
      </c>
      <c r="C56" s="312">
        <v>234.5</v>
      </c>
    </row>
    <row r="57" spans="1:3" x14ac:dyDescent="0.3">
      <c r="A57" s="295"/>
      <c r="B57" s="308" t="s">
        <v>368</v>
      </c>
      <c r="C57" s="309">
        <f>SUM(C58:C61)</f>
        <v>7748.7</v>
      </c>
    </row>
    <row r="58" spans="1:3" x14ac:dyDescent="0.3">
      <c r="A58" s="295"/>
      <c r="B58" s="311" t="s">
        <v>429</v>
      </c>
      <c r="C58" s="310">
        <v>1338.7</v>
      </c>
    </row>
    <row r="59" spans="1:3" ht="22.5" customHeight="1" x14ac:dyDescent="0.3">
      <c r="A59" s="295"/>
      <c r="B59" s="311" t="s">
        <v>430</v>
      </c>
      <c r="C59" s="310">
        <f>939.5</f>
        <v>939.5</v>
      </c>
    </row>
    <row r="60" spans="1:3" x14ac:dyDescent="0.3">
      <c r="A60" s="295"/>
      <c r="B60" s="314" t="s">
        <v>463</v>
      </c>
      <c r="C60" s="338">
        <v>1814</v>
      </c>
    </row>
    <row r="61" spans="1:3" ht="32.25" x14ac:dyDescent="0.3">
      <c r="B61" s="314" t="s">
        <v>426</v>
      </c>
      <c r="C61" s="312">
        <v>3656.5</v>
      </c>
    </row>
    <row r="66" spans="2:3" x14ac:dyDescent="0.3">
      <c r="B66" s="321" t="s">
        <v>456</v>
      </c>
      <c r="C66" s="321" t="s">
        <v>457</v>
      </c>
    </row>
    <row r="71" spans="2:3" x14ac:dyDescent="0.3">
      <c r="B71" s="335" t="s">
        <v>440</v>
      </c>
      <c r="C71" s="334">
        <f>SUM(C17+C21+C29+C48+C55+C56+C51)</f>
        <v>8207.4000000000015</v>
      </c>
    </row>
    <row r="72" spans="2:3" x14ac:dyDescent="0.3">
      <c r="B72" s="335" t="s">
        <v>441</v>
      </c>
      <c r="C72" s="334">
        <f>SUM(C14+C20+C24+C28+C34+C47)</f>
        <v>16427.3</v>
      </c>
    </row>
    <row r="73" spans="2:3" x14ac:dyDescent="0.3">
      <c r="B73" s="335" t="s">
        <v>442</v>
      </c>
      <c r="C73" s="334">
        <f>SUM(C13+C16+C19+C23+C27+C31+C33+C46+C53++C54+C58+C59)</f>
        <v>67739.8</v>
      </c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view="pageBreakPreview" zoomScale="90" zoomScaleNormal="90" zoomScaleSheetLayoutView="90" workbookViewId="0">
      <selection activeCell="B25" sqref="B25"/>
    </sheetView>
  </sheetViews>
  <sheetFormatPr defaultColWidth="9.140625" defaultRowHeight="18.75" x14ac:dyDescent="0.3"/>
  <cols>
    <col min="1" max="1" width="2.140625" style="301" customWidth="1"/>
    <col min="2" max="2" width="86.7109375" style="322" customWidth="1"/>
    <col min="3" max="3" width="19.140625" style="322" customWidth="1"/>
    <col min="4" max="4" width="13.140625" style="296" customWidth="1"/>
    <col min="5" max="216" width="9.140625" style="296" customWidth="1"/>
    <col min="217" max="16384" width="9.140625" style="296"/>
  </cols>
  <sheetData>
    <row r="1" spans="1:4" x14ac:dyDescent="0.3">
      <c r="A1" s="299"/>
      <c r="B1" s="359" t="s">
        <v>382</v>
      </c>
      <c r="C1" s="359"/>
    </row>
    <row r="2" spans="1:4" x14ac:dyDescent="0.3">
      <c r="A2" s="299"/>
      <c r="B2" s="359" t="s">
        <v>376</v>
      </c>
      <c r="C2" s="360"/>
    </row>
    <row r="3" spans="1:4" ht="31.5" x14ac:dyDescent="0.3">
      <c r="A3" s="295"/>
      <c r="B3" s="302" t="s">
        <v>374</v>
      </c>
      <c r="C3" s="303" t="s">
        <v>375</v>
      </c>
    </row>
    <row r="4" spans="1:4" s="326" customFormat="1" ht="12.75" x14ac:dyDescent="0.2">
      <c r="A4" s="324"/>
      <c r="B4" s="325">
        <v>1</v>
      </c>
      <c r="C4" s="325">
        <v>2</v>
      </c>
    </row>
    <row r="5" spans="1:4" s="326" customFormat="1" ht="15.75" customHeight="1" x14ac:dyDescent="0.2">
      <c r="A5" s="324"/>
      <c r="B5" s="336" t="s">
        <v>446</v>
      </c>
      <c r="C5" s="325"/>
    </row>
    <row r="6" spans="1:4" ht="47.25" x14ac:dyDescent="0.3">
      <c r="A6" s="299"/>
      <c r="B6" s="304" t="s">
        <v>421</v>
      </c>
      <c r="C6" s="305">
        <v>76399.7</v>
      </c>
    </row>
    <row r="7" spans="1:4" ht="37.5" customHeight="1" x14ac:dyDescent="0.3">
      <c r="A7" s="299"/>
      <c r="B7" s="304" t="s">
        <v>445</v>
      </c>
      <c r="C7" s="305">
        <v>3096</v>
      </c>
    </row>
    <row r="8" spans="1:4" ht="17.25" customHeight="1" x14ac:dyDescent="0.3">
      <c r="A8" s="299"/>
      <c r="B8" s="333" t="s">
        <v>439</v>
      </c>
      <c r="C8" s="305">
        <f>SUM(C6+C7)</f>
        <v>79495.7</v>
      </c>
    </row>
    <row r="9" spans="1:4" ht="17.25" customHeight="1" x14ac:dyDescent="0.3">
      <c r="A9" s="299"/>
      <c r="B9" s="304" t="s">
        <v>455</v>
      </c>
      <c r="C9" s="305">
        <v>87037.8</v>
      </c>
    </row>
    <row r="10" spans="1:4" ht="17.25" customHeight="1" x14ac:dyDescent="0.3">
      <c r="A10" s="299"/>
      <c r="B10" s="304" t="s">
        <v>180</v>
      </c>
      <c r="C10" s="305">
        <f>C8+C9</f>
        <v>166533.5</v>
      </c>
    </row>
    <row r="11" spans="1:4" ht="31.5" x14ac:dyDescent="0.3">
      <c r="A11" s="299"/>
      <c r="B11" s="303" t="s">
        <v>381</v>
      </c>
      <c r="C11" s="305">
        <f>C12+C15+C18+C22+C25+C29+C31+C36+C38+C44+C49+C54+C34</f>
        <v>166533.5</v>
      </c>
    </row>
    <row r="12" spans="1:4" ht="32.25" x14ac:dyDescent="0.3">
      <c r="A12" s="299"/>
      <c r="B12" s="308" t="s">
        <v>464</v>
      </c>
      <c r="C12" s="309">
        <f>SUM(C13:C14)</f>
        <v>1479.6</v>
      </c>
      <c r="D12" s="337"/>
    </row>
    <row r="13" spans="1:4" x14ac:dyDescent="0.3">
      <c r="A13" s="299"/>
      <c r="B13" s="311" t="s">
        <v>465</v>
      </c>
      <c r="C13" s="310">
        <v>1457.8</v>
      </c>
    </row>
    <row r="14" spans="1:4" x14ac:dyDescent="0.3">
      <c r="A14" s="299"/>
      <c r="B14" s="311" t="s">
        <v>460</v>
      </c>
      <c r="C14" s="310">
        <v>21.8</v>
      </c>
    </row>
    <row r="15" spans="1:4" ht="30.75" customHeight="1" x14ac:dyDescent="0.3">
      <c r="A15" s="299"/>
      <c r="B15" s="313" t="s">
        <v>425</v>
      </c>
      <c r="C15" s="309">
        <f>SUM(C16:C17)</f>
        <v>2143.1999999999998</v>
      </c>
    </row>
    <row r="16" spans="1:4" x14ac:dyDescent="0.3">
      <c r="A16" s="299"/>
      <c r="B16" s="311" t="s">
        <v>465</v>
      </c>
      <c r="C16" s="310">
        <v>2028.2</v>
      </c>
    </row>
    <row r="17" spans="1:3" ht="32.25" x14ac:dyDescent="0.3">
      <c r="A17" s="299"/>
      <c r="B17" s="311" t="s">
        <v>419</v>
      </c>
      <c r="C17" s="310">
        <v>115</v>
      </c>
    </row>
    <row r="18" spans="1:3" ht="26.25" customHeight="1" x14ac:dyDescent="0.3">
      <c r="A18" s="299"/>
      <c r="B18" s="333" t="s">
        <v>423</v>
      </c>
      <c r="C18" s="309">
        <f>SUM(C19:C21)</f>
        <v>27516.3</v>
      </c>
    </row>
    <row r="19" spans="1:3" x14ac:dyDescent="0.3">
      <c r="A19" s="299"/>
      <c r="B19" s="311" t="s">
        <v>465</v>
      </c>
      <c r="C19" s="310">
        <v>25942.3</v>
      </c>
    </row>
    <row r="20" spans="1:3" x14ac:dyDescent="0.3">
      <c r="A20" s="299"/>
      <c r="B20" s="311" t="s">
        <v>461</v>
      </c>
      <c r="C20" s="310">
        <v>1201.0999999999999</v>
      </c>
    </row>
    <row r="21" spans="1:3" ht="32.25" x14ac:dyDescent="0.3">
      <c r="A21" s="299"/>
      <c r="B21" s="311" t="s">
        <v>419</v>
      </c>
      <c r="C21" s="310">
        <f>182.9+190</f>
        <v>372.9</v>
      </c>
    </row>
    <row r="22" spans="1:3" ht="32.25" x14ac:dyDescent="0.3">
      <c r="A22" s="299"/>
      <c r="B22" s="313" t="s">
        <v>427</v>
      </c>
      <c r="C22" s="309">
        <f>SUM(C23:C24)</f>
        <v>1160.6000000000001</v>
      </c>
    </row>
    <row r="23" spans="1:3" x14ac:dyDescent="0.3">
      <c r="A23" s="299"/>
      <c r="B23" s="311" t="s">
        <v>465</v>
      </c>
      <c r="C23" s="310">
        <v>1121.2</v>
      </c>
    </row>
    <row r="24" spans="1:3" x14ac:dyDescent="0.3">
      <c r="A24" s="299"/>
      <c r="B24" s="311" t="s">
        <v>461</v>
      </c>
      <c r="C24" s="310">
        <v>39.4</v>
      </c>
    </row>
    <row r="25" spans="1:3" s="297" customFormat="1" ht="32.25" x14ac:dyDescent="0.3">
      <c r="A25" s="295"/>
      <c r="B25" s="308" t="s">
        <v>422</v>
      </c>
      <c r="C25" s="305">
        <f>SUM(C26:C28)</f>
        <v>10148.200000000001</v>
      </c>
    </row>
    <row r="26" spans="1:3" x14ac:dyDescent="0.3">
      <c r="A26" s="298"/>
      <c r="B26" s="311" t="s">
        <v>465</v>
      </c>
      <c r="C26" s="312">
        <f>7171.1-1000</f>
        <v>6171.1</v>
      </c>
    </row>
    <row r="27" spans="1:3" x14ac:dyDescent="0.3">
      <c r="A27" s="298"/>
      <c r="B27" s="311" t="s">
        <v>461</v>
      </c>
      <c r="C27" s="312">
        <v>2623.3</v>
      </c>
    </row>
    <row r="28" spans="1:3" ht="32.25" x14ac:dyDescent="0.3">
      <c r="A28" s="298"/>
      <c r="B28" s="311" t="s">
        <v>419</v>
      </c>
      <c r="C28" s="312">
        <f>1038.7+315.1</f>
        <v>1353.8000000000002</v>
      </c>
    </row>
    <row r="29" spans="1:3" s="297" customFormat="1" ht="32.25" x14ac:dyDescent="0.3">
      <c r="A29" s="298"/>
      <c r="B29" s="313" t="s">
        <v>433</v>
      </c>
      <c r="C29" s="305">
        <f>SUM(C30)</f>
        <v>928.8</v>
      </c>
    </row>
    <row r="30" spans="1:3" x14ac:dyDescent="0.3">
      <c r="A30" s="298"/>
      <c r="B30" s="311" t="s">
        <v>465</v>
      </c>
      <c r="C30" s="312">
        <v>928.8</v>
      </c>
    </row>
    <row r="31" spans="1:3" s="297" customFormat="1" ht="32.25" x14ac:dyDescent="0.3">
      <c r="A31" s="295"/>
      <c r="B31" s="308" t="s">
        <v>432</v>
      </c>
      <c r="C31" s="305">
        <f>SUM(C32:C33)</f>
        <v>5095</v>
      </c>
    </row>
    <row r="32" spans="1:3" s="297" customFormat="1" x14ac:dyDescent="0.3">
      <c r="A32" s="295"/>
      <c r="B32" s="311" t="s">
        <v>465</v>
      </c>
      <c r="C32" s="312">
        <v>800</v>
      </c>
    </row>
    <row r="33" spans="1:3" s="297" customFormat="1" x14ac:dyDescent="0.3">
      <c r="A33" s="295"/>
      <c r="B33" s="311" t="s">
        <v>424</v>
      </c>
      <c r="C33" s="312">
        <v>4295</v>
      </c>
    </row>
    <row r="34" spans="1:3" s="297" customFormat="1" hidden="1" x14ac:dyDescent="0.3">
      <c r="A34" s="295"/>
      <c r="B34" s="313"/>
      <c r="C34" s="305"/>
    </row>
    <row r="35" spans="1:3" s="297" customFormat="1" hidden="1" x14ac:dyDescent="0.3">
      <c r="A35" s="295"/>
      <c r="B35" s="311"/>
      <c r="C35" s="312"/>
    </row>
    <row r="36" spans="1:3" s="297" customFormat="1" ht="32.25" x14ac:dyDescent="0.3">
      <c r="A36" s="295"/>
      <c r="B36" s="308" t="s">
        <v>447</v>
      </c>
      <c r="C36" s="305">
        <f>C37</f>
        <v>19414.900000000001</v>
      </c>
    </row>
    <row r="37" spans="1:3" s="297" customFormat="1" ht="48" x14ac:dyDescent="0.3">
      <c r="A37" s="295"/>
      <c r="B37" s="314" t="s">
        <v>450</v>
      </c>
      <c r="C37" s="312">
        <v>19414.900000000001</v>
      </c>
    </row>
    <row r="38" spans="1:3" s="297" customFormat="1" ht="42.75" customHeight="1" x14ac:dyDescent="0.3">
      <c r="A38" s="295"/>
      <c r="B38" s="308" t="s">
        <v>443</v>
      </c>
      <c r="C38" s="305">
        <f>SUM(C39:C43)</f>
        <v>66062.5</v>
      </c>
    </row>
    <row r="39" spans="1:3" s="297" customFormat="1" ht="73.5" hidden="1" customHeight="1" x14ac:dyDescent="0.3">
      <c r="A39" s="295"/>
      <c r="B39" s="314" t="s">
        <v>444</v>
      </c>
      <c r="C39" s="312"/>
    </row>
    <row r="40" spans="1:3" s="297" customFormat="1" ht="21.75" customHeight="1" x14ac:dyDescent="0.3">
      <c r="A40" s="295"/>
      <c r="B40" s="314" t="s">
        <v>462</v>
      </c>
      <c r="C40" s="312">
        <v>1000</v>
      </c>
    </row>
    <row r="41" spans="1:3" s="297" customFormat="1" ht="24" customHeight="1" x14ac:dyDescent="0.3">
      <c r="A41" s="295"/>
      <c r="B41" s="314" t="s">
        <v>448</v>
      </c>
      <c r="C41" s="312">
        <v>2000</v>
      </c>
    </row>
    <row r="42" spans="1:3" s="297" customFormat="1" ht="21" customHeight="1" x14ac:dyDescent="0.3">
      <c r="A42" s="295"/>
      <c r="B42" s="314" t="s">
        <v>449</v>
      </c>
      <c r="C42" s="312">
        <v>1200</v>
      </c>
    </row>
    <row r="43" spans="1:3" s="297" customFormat="1" ht="33" customHeight="1" x14ac:dyDescent="0.3">
      <c r="A43" s="295"/>
      <c r="B43" s="314" t="s">
        <v>470</v>
      </c>
      <c r="C43" s="312">
        <v>61862.5</v>
      </c>
    </row>
    <row r="44" spans="1:3" ht="31.5" x14ac:dyDescent="0.3">
      <c r="A44" s="295"/>
      <c r="B44" s="332" t="s">
        <v>431</v>
      </c>
      <c r="C44" s="305">
        <f>SUM(C45:C48)</f>
        <v>21913.4</v>
      </c>
    </row>
    <row r="45" spans="1:3" ht="26.25" customHeight="1" x14ac:dyDescent="0.3">
      <c r="A45" s="295"/>
      <c r="B45" s="311" t="s">
        <v>465</v>
      </c>
      <c r="C45" s="312">
        <f>1594.4+1912.4+550.5+1464.4</f>
        <v>5521.7000000000007</v>
      </c>
    </row>
    <row r="46" spans="1:3" ht="26.25" customHeight="1" x14ac:dyDescent="0.3">
      <c r="A46" s="295"/>
      <c r="B46" s="311" t="s">
        <v>461</v>
      </c>
      <c r="C46" s="312">
        <f>2426.8+5447.8+919.8-391-156.7</f>
        <v>8246.6999999999989</v>
      </c>
    </row>
    <row r="47" spans="1:3" ht="32.25" x14ac:dyDescent="0.3">
      <c r="A47" s="295"/>
      <c r="B47" s="311" t="s">
        <v>419</v>
      </c>
      <c r="C47" s="312">
        <f>1023+3653+400+120.8-14.2</f>
        <v>5182.6000000000004</v>
      </c>
    </row>
    <row r="48" spans="1:3" ht="32.25" x14ac:dyDescent="0.3">
      <c r="A48" s="295"/>
      <c r="B48" s="311" t="s">
        <v>434</v>
      </c>
      <c r="C48" s="312">
        <v>2962.4</v>
      </c>
    </row>
    <row r="49" spans="1:3" s="297" customFormat="1" ht="32.25" x14ac:dyDescent="0.3">
      <c r="A49" s="295"/>
      <c r="B49" s="308" t="s">
        <v>428</v>
      </c>
      <c r="C49" s="305">
        <f>SUM(C50:C53)</f>
        <v>7058.9</v>
      </c>
    </row>
    <row r="50" spans="1:3" x14ac:dyDescent="0.3">
      <c r="A50" s="298"/>
      <c r="B50" s="311" t="s">
        <v>466</v>
      </c>
      <c r="C50" s="312">
        <v>4940</v>
      </c>
    </row>
    <row r="51" spans="1:3" x14ac:dyDescent="0.3">
      <c r="A51" s="298"/>
      <c r="B51" s="311" t="s">
        <v>467</v>
      </c>
      <c r="C51" s="312">
        <v>950</v>
      </c>
    </row>
    <row r="52" spans="1:3" ht="32.25" x14ac:dyDescent="0.3">
      <c r="A52" s="298"/>
      <c r="B52" s="311" t="s">
        <v>437</v>
      </c>
      <c r="C52" s="312">
        <v>934.4</v>
      </c>
    </row>
    <row r="53" spans="1:3" ht="32.25" x14ac:dyDescent="0.3">
      <c r="A53" s="298"/>
      <c r="B53" s="311" t="s">
        <v>438</v>
      </c>
      <c r="C53" s="312">
        <v>234.5</v>
      </c>
    </row>
    <row r="54" spans="1:3" x14ac:dyDescent="0.3">
      <c r="A54" s="295"/>
      <c r="B54" s="308" t="s">
        <v>368</v>
      </c>
      <c r="C54" s="309">
        <f>SUM(C55:C57)</f>
        <v>3612.1000000000004</v>
      </c>
    </row>
    <row r="55" spans="1:3" x14ac:dyDescent="0.3">
      <c r="A55" s="295"/>
      <c r="B55" s="311" t="s">
        <v>468</v>
      </c>
      <c r="C55" s="310">
        <f>662.4+500</f>
        <v>1162.4000000000001</v>
      </c>
    </row>
    <row r="56" spans="1:3" ht="22.5" customHeight="1" x14ac:dyDescent="0.3">
      <c r="A56" s="295"/>
      <c r="B56" s="311" t="s">
        <v>469</v>
      </c>
      <c r="C56" s="310">
        <f>171.9+463.8</f>
        <v>635.70000000000005</v>
      </c>
    </row>
    <row r="57" spans="1:3" x14ac:dyDescent="0.3">
      <c r="A57" s="295"/>
      <c r="B57" s="314" t="s">
        <v>463</v>
      </c>
      <c r="C57" s="338">
        <v>1814</v>
      </c>
    </row>
    <row r="62" spans="1:3" x14ac:dyDescent="0.3">
      <c r="B62" s="321" t="s">
        <v>456</v>
      </c>
      <c r="C62" s="321" t="s">
        <v>457</v>
      </c>
    </row>
    <row r="67" spans="2:3" x14ac:dyDescent="0.3">
      <c r="B67" s="335" t="s">
        <v>440</v>
      </c>
      <c r="C67" s="334">
        <f>SUM(C17+C21+C28+C47+C52+C53)</f>
        <v>8193.2000000000007</v>
      </c>
    </row>
    <row r="68" spans="2:3" x14ac:dyDescent="0.3">
      <c r="B68" s="335" t="s">
        <v>441</v>
      </c>
      <c r="C68" s="334">
        <f>SUM(C14+C20+C24+C27+C33+C46)</f>
        <v>16427.3</v>
      </c>
    </row>
    <row r="69" spans="2:3" x14ac:dyDescent="0.3">
      <c r="B69" s="335" t="s">
        <v>442</v>
      </c>
      <c r="C69" s="334">
        <f>SUM(C13+C16+C19+C23+C26+C30+C32+C45+C50++C51+C55+C56)</f>
        <v>51659.200000000004</v>
      </c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1" fitToHeight="0" orientation="portrait" r:id="rId1"/>
  <rowBreaks count="1" manualBreakCount="1">
    <brk id="37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61" t="s">
        <v>363</v>
      </c>
      <c r="B2" s="361"/>
      <c r="C2" s="361"/>
      <c r="D2" s="361"/>
      <c r="E2" s="361"/>
      <c r="F2" s="361"/>
      <c r="G2" s="361"/>
      <c r="H2" s="361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61"/>
      <c r="B3" s="361"/>
      <c r="C3" s="361"/>
      <c r="D3" s="361"/>
      <c r="E3" s="361"/>
      <c r="F3" s="361"/>
      <c r="G3" s="361"/>
      <c r="H3" s="361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62" t="s">
        <v>358</v>
      </c>
      <c r="B4" s="362"/>
      <c r="C4" s="362"/>
      <c r="D4" s="362"/>
      <c r="E4" s="362"/>
      <c r="F4" s="362"/>
      <c r="G4" s="362"/>
      <c r="H4" s="362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62"/>
      <c r="B5" s="362"/>
      <c r="C5" s="362"/>
      <c r="D5" s="362"/>
      <c r="E5" s="362"/>
      <c r="F5" s="362"/>
      <c r="G5" s="362"/>
      <c r="H5" s="362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62"/>
      <c r="B6" s="362"/>
      <c r="C6" s="362"/>
      <c r="D6" s="362"/>
      <c r="E6" s="362"/>
      <c r="F6" s="362"/>
      <c r="G6" s="362"/>
      <c r="H6" s="362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.2" customHeight="1" x14ac:dyDescent="0.25">
      <c r="A8" s="363" t="s">
        <v>330</v>
      </c>
      <c r="B8" s="363" t="s">
        <v>365</v>
      </c>
      <c r="C8" s="363"/>
      <c r="D8" s="363"/>
      <c r="E8" s="364" t="s">
        <v>364</v>
      </c>
      <c r="F8" s="363" t="s">
        <v>366</v>
      </c>
      <c r="G8" s="363"/>
      <c r="H8" s="363"/>
    </row>
    <row r="9" spans="1:21" ht="16.5" customHeight="1" x14ac:dyDescent="0.25">
      <c r="A9" s="363"/>
      <c r="B9" s="367" t="s">
        <v>362</v>
      </c>
      <c r="C9" s="363" t="s">
        <v>259</v>
      </c>
      <c r="D9" s="363"/>
      <c r="E9" s="365"/>
      <c r="F9" s="367" t="s">
        <v>362</v>
      </c>
      <c r="G9" s="363" t="s">
        <v>259</v>
      </c>
      <c r="H9" s="363"/>
    </row>
    <row r="10" spans="1:21" ht="72" customHeight="1" x14ac:dyDescent="0.25">
      <c r="A10" s="363"/>
      <c r="B10" s="367"/>
      <c r="C10" s="270" t="s">
        <v>361</v>
      </c>
      <c r="D10" s="270" t="s">
        <v>367</v>
      </c>
      <c r="E10" s="366"/>
      <c r="F10" s="367"/>
      <c r="G10" s="270" t="s">
        <v>361</v>
      </c>
      <c r="H10" s="270" t="s">
        <v>367</v>
      </c>
    </row>
    <row r="11" spans="1:21" s="260" customFormat="1" ht="13.7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7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4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40"/>
      <c r="G2" s="341"/>
      <c r="I2" s="379" t="s">
        <v>272</v>
      </c>
      <c r="J2" s="380"/>
    </row>
    <row r="3" spans="1:10" x14ac:dyDescent="0.2">
      <c r="G3" s="28"/>
    </row>
    <row r="4" spans="1:10" ht="18" customHeight="1" x14ac:dyDescent="0.2">
      <c r="C4" s="345" t="s">
        <v>181</v>
      </c>
      <c r="D4" s="345"/>
      <c r="E4" s="345"/>
      <c r="F4" s="345"/>
      <c r="G4" s="345"/>
      <c r="H4" s="345"/>
      <c r="I4" s="345"/>
      <c r="J4" s="345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76" t="s">
        <v>151</v>
      </c>
      <c r="E7" s="371" t="s">
        <v>279</v>
      </c>
      <c r="F7" s="371"/>
      <c r="G7" s="371"/>
      <c r="H7" s="371" t="s">
        <v>280</v>
      </c>
      <c r="I7" s="371"/>
      <c r="J7" s="371"/>
    </row>
    <row r="8" spans="1:10" ht="18.75" customHeight="1" x14ac:dyDescent="0.2">
      <c r="A8" s="10"/>
      <c r="B8" s="10"/>
      <c r="C8" s="371" t="s">
        <v>2</v>
      </c>
      <c r="D8" s="377"/>
      <c r="E8" s="373" t="s">
        <v>3</v>
      </c>
      <c r="F8" s="374"/>
      <c r="G8" s="375"/>
      <c r="H8" s="373" t="s">
        <v>3</v>
      </c>
      <c r="I8" s="374"/>
      <c r="J8" s="375"/>
    </row>
    <row r="9" spans="1:10" ht="48" x14ac:dyDescent="0.2">
      <c r="A9" s="10"/>
      <c r="B9" s="10"/>
      <c r="C9" s="371" t="s">
        <v>2</v>
      </c>
      <c r="D9" s="378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.2" customHeight="1" x14ac:dyDescent="0.2">
      <c r="A42" s="10"/>
      <c r="B42" s="10"/>
      <c r="C42" s="371" t="s">
        <v>152</v>
      </c>
      <c r="D42" s="371" t="s">
        <v>151</v>
      </c>
      <c r="E42" s="373" t="s">
        <v>3</v>
      </c>
      <c r="F42" s="374"/>
      <c r="G42" s="375"/>
      <c r="H42" s="373" t="s">
        <v>3</v>
      </c>
      <c r="I42" s="374"/>
      <c r="J42" s="375"/>
    </row>
    <row r="43" spans="1:10" ht="57.75" customHeight="1" x14ac:dyDescent="0.2">
      <c r="A43" s="10"/>
      <c r="B43" s="10"/>
      <c r="C43" s="372"/>
      <c r="D43" s="371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.2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4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71" t="s">
        <v>46</v>
      </c>
      <c r="D79" s="29"/>
      <c r="E79" s="373" t="s">
        <v>3</v>
      </c>
      <c r="F79" s="374"/>
      <c r="G79" s="375"/>
      <c r="H79" s="373" t="s">
        <v>3</v>
      </c>
      <c r="I79" s="374"/>
      <c r="J79" s="375"/>
    </row>
    <row r="80" spans="1:10" ht="60" customHeight="1" x14ac:dyDescent="0.2">
      <c r="A80" s="10"/>
      <c r="B80" s="10"/>
      <c r="C80" s="371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.2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4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7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68" t="s">
        <v>21</v>
      </c>
      <c r="D104" s="369"/>
      <c r="E104" s="369"/>
      <c r="F104" s="369"/>
      <c r="G104" s="369"/>
      <c r="H104" s="369"/>
      <c r="I104" s="369"/>
      <c r="J104" s="370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81" t="s">
        <v>297</v>
      </c>
      <c r="F2" s="381"/>
      <c r="G2" s="381"/>
      <c r="H2" s="381"/>
      <c r="I2" s="127"/>
      <c r="J2" s="127"/>
      <c r="K2" s="127"/>
      <c r="L2" s="127"/>
    </row>
    <row r="3" spans="1:12" ht="25.5" customHeight="1" x14ac:dyDescent="0.2">
      <c r="A3" s="382" t="s">
        <v>299</v>
      </c>
      <c r="B3" s="383"/>
      <c r="C3" s="383"/>
      <c r="D3" s="383"/>
      <c r="E3" s="383"/>
      <c r="F3" s="383"/>
      <c r="G3" s="383"/>
      <c r="H3" s="383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84" t="s">
        <v>301</v>
      </c>
      <c r="B7" s="385"/>
      <c r="C7" s="385"/>
      <c r="D7" s="385"/>
      <c r="E7" s="385"/>
      <c r="F7" s="385"/>
      <c r="G7" s="385"/>
      <c r="H7" s="386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84" t="s">
        <v>292</v>
      </c>
      <c r="B12" s="385"/>
      <c r="C12" s="385"/>
      <c r="D12" s="385"/>
      <c r="E12" s="385"/>
      <c r="F12" s="385"/>
      <c r="G12" s="385"/>
      <c r="H12" s="386"/>
    </row>
    <row r="13" spans="1:12" s="133" customFormat="1" ht="94.7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7" t="s">
        <v>277</v>
      </c>
      <c r="C1" s="348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49" t="s">
        <v>276</v>
      </c>
      <c r="B3" s="349"/>
      <c r="C3" s="349"/>
    </row>
    <row r="4" spans="1:27" x14ac:dyDescent="0.25">
      <c r="C4" s="120" t="s">
        <v>267</v>
      </c>
    </row>
    <row r="5" spans="1:27" ht="31.15" customHeight="1" x14ac:dyDescent="0.25">
      <c r="A5" s="350" t="s">
        <v>266</v>
      </c>
      <c r="B5" s="352" t="s">
        <v>265</v>
      </c>
      <c r="C5" s="353"/>
    </row>
    <row r="6" spans="1:27" ht="66.75" customHeight="1" x14ac:dyDescent="0.25">
      <c r="A6" s="351"/>
      <c r="B6" s="119" t="s">
        <v>264</v>
      </c>
      <c r="C6" s="119" t="s">
        <v>249</v>
      </c>
    </row>
    <row r="7" spans="1:27" s="113" customFormat="1" ht="22.7" customHeight="1" x14ac:dyDescent="0.25">
      <c r="A7" s="118" t="s">
        <v>282</v>
      </c>
      <c r="B7" s="117"/>
      <c r="C7" s="117"/>
    </row>
    <row r="8" spans="1:27" s="115" customFormat="1" ht="22.7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256</v>
      </c>
      <c r="B4" s="355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7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.2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256</v>
      </c>
      <c r="B4" s="355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6" t="s">
        <v>313</v>
      </c>
      <c r="B4" s="35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314</v>
      </c>
      <c r="B4" s="355"/>
      <c r="C4" s="355"/>
      <c r="D4" s="355"/>
      <c r="E4" s="355"/>
      <c r="F4" s="355"/>
      <c r="G4" s="355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329</v>
      </c>
      <c r="B4" s="35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7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.2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324</v>
      </c>
      <c r="B4" s="35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7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.2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0" t="s">
        <v>281</v>
      </c>
      <c r="Q2" s="340"/>
    </row>
    <row r="3" spans="1:18" ht="18" customHeight="1" x14ac:dyDescent="0.3">
      <c r="A3" s="354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8" ht="18" customHeight="1" x14ac:dyDescent="0.3">
      <c r="A4" s="355" t="s">
        <v>315</v>
      </c>
      <c r="B4" s="355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7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7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450000000000003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.2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май 2021</vt:lpstr>
      <vt:lpstr>ноябрь 2021 </vt:lpstr>
      <vt:lpstr>ноябрь 2021  (2)</vt:lpstr>
      <vt:lpstr>только дсп</vt:lpstr>
      <vt:lpstr>пр.5</vt:lpstr>
      <vt:lpstr>пр.6</vt:lpstr>
      <vt:lpstr>'май 2021'!Заголовки_для_печати</vt:lpstr>
      <vt:lpstr>'ноябрь 2021 '!Заголовки_для_печати</vt:lpstr>
      <vt:lpstr>'ноябрь 2021  (2)'!Заголовки_для_печати</vt:lpstr>
      <vt:lpstr>'май 2021'!Область_печати</vt:lpstr>
      <vt:lpstr>'ноябрь 2021 '!Область_печати</vt:lpstr>
      <vt:lpstr>'ноябрь 2021  (2)'!Область_печати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Сяфукова Эльвира Мягзумовна</cp:lastModifiedBy>
  <cp:lastPrinted>2021-11-16T04:28:25Z</cp:lastPrinted>
  <dcterms:created xsi:type="dcterms:W3CDTF">2018-03-01T08:49:34Z</dcterms:created>
  <dcterms:modified xsi:type="dcterms:W3CDTF">2021-11-16T04:28:39Z</dcterms:modified>
</cp:coreProperties>
</file>