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2\1.уточнение февраль\Пояснительная записка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Бюджет_3!$5:$7</definedName>
    <definedName name="_xlnm.Print_Area" localSheetId="0">Бюджет_3!$D$1:$Q$204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2" l="1"/>
  <c r="N84" i="2"/>
  <c r="N111" i="2" l="1"/>
  <c r="N47" i="2" l="1"/>
  <c r="N92" i="2"/>
  <c r="N64" i="2"/>
  <c r="N200" i="2" l="1"/>
  <c r="O75" i="2" l="1"/>
  <c r="M74" i="2"/>
  <c r="O74" i="2" s="1"/>
  <c r="N74" i="2"/>
  <c r="N52" i="2" l="1"/>
  <c r="O73" i="2" l="1"/>
  <c r="O72" i="2"/>
  <c r="N195" i="2" l="1"/>
  <c r="N159" i="2" l="1"/>
  <c r="N161" i="2"/>
  <c r="N68" i="2" l="1"/>
  <c r="N151" i="2" l="1"/>
  <c r="N94" i="2"/>
  <c r="N166" i="2" l="1"/>
  <c r="O194" i="2" l="1"/>
  <c r="O193" i="2"/>
  <c r="O189" i="2"/>
  <c r="O188" i="2"/>
  <c r="O187" i="2"/>
  <c r="N174" i="2"/>
  <c r="M174" i="2"/>
  <c r="O177" i="2"/>
  <c r="N158" i="2"/>
  <c r="M158" i="2"/>
  <c r="O163" i="2"/>
  <c r="O160" i="2"/>
  <c r="O157" i="2"/>
  <c r="N132" i="2"/>
  <c r="M132" i="2"/>
  <c r="O135" i="2"/>
  <c r="O134" i="2"/>
  <c r="O86" i="2"/>
  <c r="M66" i="2"/>
  <c r="N71" i="2"/>
  <c r="O71" i="2"/>
  <c r="M71" i="2"/>
  <c r="N69" i="2"/>
  <c r="N66" i="2" s="1"/>
  <c r="N44" i="2"/>
  <c r="M44" i="2"/>
  <c r="O48" i="2"/>
  <c r="N23" i="2"/>
  <c r="N26" i="2"/>
  <c r="N22" i="2" s="1"/>
  <c r="M23" i="2"/>
  <c r="M26" i="2"/>
  <c r="O28" i="2"/>
  <c r="O24" i="2"/>
  <c r="M22" i="2" l="1"/>
  <c r="O22" i="2" s="1"/>
  <c r="O26" i="2"/>
  <c r="O23" i="2"/>
  <c r="O203" i="2"/>
  <c r="O202" i="2"/>
  <c r="O201" i="2"/>
  <c r="O200" i="2"/>
  <c r="O199" i="2"/>
  <c r="O198" i="2"/>
  <c r="O197" i="2"/>
  <c r="N196" i="2"/>
  <c r="M196" i="2"/>
  <c r="O195" i="2"/>
  <c r="O192" i="2"/>
  <c r="N191" i="2"/>
  <c r="M191" i="2"/>
  <c r="O190" i="2"/>
  <c r="O186" i="2"/>
  <c r="N185" i="2"/>
  <c r="M185" i="2"/>
  <c r="O185" i="2" s="1"/>
  <c r="O183" i="2"/>
  <c r="O182" i="2"/>
  <c r="O181" i="2"/>
  <c r="N180" i="2"/>
  <c r="M180" i="2"/>
  <c r="O179" i="2"/>
  <c r="N178" i="2"/>
  <c r="M178" i="2"/>
  <c r="O176" i="2"/>
  <c r="O175" i="2"/>
  <c r="O172" i="2"/>
  <c r="O171" i="2" s="1"/>
  <c r="N171" i="2"/>
  <c r="M171" i="2"/>
  <c r="O170" i="2"/>
  <c r="N169" i="2"/>
  <c r="M169" i="2"/>
  <c r="O168" i="2"/>
  <c r="O167" i="2"/>
  <c r="O166" i="2"/>
  <c r="N165" i="2"/>
  <c r="M165" i="2"/>
  <c r="O164" i="2"/>
  <c r="O162" i="2"/>
  <c r="O161" i="2"/>
  <c r="O159" i="2"/>
  <c r="O156" i="2"/>
  <c r="O155" i="2"/>
  <c r="O154" i="2"/>
  <c r="O153" i="2"/>
  <c r="O152" i="2"/>
  <c r="O151" i="2"/>
  <c r="O150" i="2"/>
  <c r="M148" i="2"/>
  <c r="O146" i="2"/>
  <c r="O145" i="2"/>
  <c r="N144" i="2"/>
  <c r="M144" i="2"/>
  <c r="O143" i="2"/>
  <c r="N142" i="2"/>
  <c r="M142" i="2"/>
  <c r="O141" i="2"/>
  <c r="O140" i="2"/>
  <c r="O139" i="2"/>
  <c r="O138" i="2"/>
  <c r="N137" i="2"/>
  <c r="M137" i="2"/>
  <c r="O133" i="2"/>
  <c r="O132" i="2" s="1"/>
  <c r="O131" i="2"/>
  <c r="O130" i="2"/>
  <c r="O129" i="2"/>
  <c r="O128" i="2"/>
  <c r="N127" i="2"/>
  <c r="M127" i="2"/>
  <c r="O125" i="2"/>
  <c r="O124" i="2"/>
  <c r="N123" i="2"/>
  <c r="M123" i="2"/>
  <c r="O122" i="2"/>
  <c r="N121" i="2"/>
  <c r="M121" i="2"/>
  <c r="O120" i="2"/>
  <c r="O119" i="2" s="1"/>
  <c r="N119" i="2"/>
  <c r="M119" i="2"/>
  <c r="O118" i="2"/>
  <c r="N117" i="2"/>
  <c r="M117" i="2"/>
  <c r="O116" i="2"/>
  <c r="N115" i="2"/>
  <c r="M115" i="2"/>
  <c r="O114" i="2"/>
  <c r="O113" i="2"/>
  <c r="O112" i="2"/>
  <c r="O111" i="2"/>
  <c r="N110" i="2"/>
  <c r="M110" i="2"/>
  <c r="O109" i="2"/>
  <c r="O108" i="2"/>
  <c r="O107" i="2"/>
  <c r="O106" i="2"/>
  <c r="M105" i="2"/>
  <c r="O103" i="2"/>
  <c r="O102" i="2" s="1"/>
  <c r="N102" i="2"/>
  <c r="M102" i="2"/>
  <c r="O101" i="2"/>
  <c r="N100" i="2"/>
  <c r="M100" i="2"/>
  <c r="O99" i="2"/>
  <c r="O98" i="2"/>
  <c r="N97" i="2"/>
  <c r="M97" i="2"/>
  <c r="O95" i="2"/>
  <c r="O94" i="2"/>
  <c r="O93" i="2"/>
  <c r="O92" i="2"/>
  <c r="N91" i="2"/>
  <c r="M91" i="2"/>
  <c r="O90" i="2"/>
  <c r="N89" i="2"/>
  <c r="M89" i="2"/>
  <c r="O88" i="2"/>
  <c r="O87" i="2"/>
  <c r="O85" i="2"/>
  <c r="M84" i="2"/>
  <c r="O83" i="2"/>
  <c r="O82" i="2"/>
  <c r="N81" i="2"/>
  <c r="M81" i="2"/>
  <c r="O80" i="2"/>
  <c r="N79" i="2"/>
  <c r="M79" i="2"/>
  <c r="O77" i="2"/>
  <c r="O76" i="2"/>
  <c r="O70" i="2"/>
  <c r="O69" i="2"/>
  <c r="O68" i="2"/>
  <c r="O67" i="2"/>
  <c r="N61" i="2"/>
  <c r="N60" i="2" s="1"/>
  <c r="O64" i="2"/>
  <c r="O63" i="2"/>
  <c r="O62" i="2"/>
  <c r="M61" i="2"/>
  <c r="M60" i="2" s="1"/>
  <c r="O59" i="2"/>
  <c r="N58" i="2"/>
  <c r="M58" i="2"/>
  <c r="O57" i="2"/>
  <c r="N56" i="2"/>
  <c r="M56" i="2"/>
  <c r="O55" i="2"/>
  <c r="O54" i="2" s="1"/>
  <c r="N54" i="2"/>
  <c r="M54" i="2"/>
  <c r="O53" i="2"/>
  <c r="N50" i="2"/>
  <c r="O51" i="2"/>
  <c r="M50" i="2"/>
  <c r="O49" i="2"/>
  <c r="O47" i="2"/>
  <c r="O46" i="2"/>
  <c r="O45" i="2"/>
  <c r="O42" i="2"/>
  <c r="O41" i="2" s="1"/>
  <c r="N41" i="2"/>
  <c r="M41" i="2"/>
  <c r="O40" i="2"/>
  <c r="O39" i="2" s="1"/>
  <c r="N39" i="2"/>
  <c r="M39" i="2"/>
  <c r="O37" i="2"/>
  <c r="O36" i="2" s="1"/>
  <c r="N36" i="2"/>
  <c r="M36" i="2"/>
  <c r="O35" i="2"/>
  <c r="O34" i="2"/>
  <c r="N32" i="2"/>
  <c r="M32" i="2"/>
  <c r="N30" i="2"/>
  <c r="M30" i="2"/>
  <c r="O27" i="2"/>
  <c r="O25" i="2"/>
  <c r="O21" i="2"/>
  <c r="O20" i="2"/>
  <c r="O19" i="2"/>
  <c r="O18" i="2"/>
  <c r="N17" i="2"/>
  <c r="M17" i="2"/>
  <c r="O16" i="2"/>
  <c r="O15" i="2"/>
  <c r="N14" i="2"/>
  <c r="M14" i="2"/>
  <c r="O13" i="2"/>
  <c r="O12" i="2" s="1"/>
  <c r="N12" i="2"/>
  <c r="M12" i="2"/>
  <c r="O11" i="2"/>
  <c r="O10" i="2" s="1"/>
  <c r="N10" i="2"/>
  <c r="M10" i="2"/>
  <c r="N9" i="2" l="1"/>
  <c r="M184" i="2"/>
  <c r="O79" i="2"/>
  <c r="O89" i="2"/>
  <c r="N38" i="2"/>
  <c r="O121" i="2"/>
  <c r="O66" i="2"/>
  <c r="O44" i="2"/>
  <c r="N126" i="2"/>
  <c r="N173" i="2"/>
  <c r="M126" i="2"/>
  <c r="O97" i="2"/>
  <c r="O100" i="2"/>
  <c r="N96" i="2"/>
  <c r="O117" i="2"/>
  <c r="O127" i="2"/>
  <c r="O137" i="2"/>
  <c r="O56" i="2"/>
  <c r="O123" i="2"/>
  <c r="O191" i="2"/>
  <c r="O184" i="2" s="1"/>
  <c r="N136" i="2"/>
  <c r="O110" i="2"/>
  <c r="O61" i="2"/>
  <c r="O60" i="2" s="1"/>
  <c r="M9" i="2"/>
  <c r="O14" i="2"/>
  <c r="O9" i="2" s="1"/>
  <c r="N78" i="2"/>
  <c r="N148" i="2"/>
  <c r="O148" i="2" s="1"/>
  <c r="O31" i="2"/>
  <c r="O30" i="2" s="1"/>
  <c r="O52" i="2"/>
  <c r="O65" i="2"/>
  <c r="N105" i="2"/>
  <c r="N104" i="2" s="1"/>
  <c r="M104" i="2"/>
  <c r="O165" i="2"/>
  <c r="O17" i="2"/>
  <c r="M38" i="2"/>
  <c r="O38" i="2" s="1"/>
  <c r="O81" i="2"/>
  <c r="O84" i="2"/>
  <c r="O91" i="2"/>
  <c r="O142" i="2"/>
  <c r="O144" i="2"/>
  <c r="O158" i="2"/>
  <c r="O169" i="2"/>
  <c r="O174" i="2"/>
  <c r="O180" i="2"/>
  <c r="N184" i="2"/>
  <c r="M173" i="2"/>
  <c r="O178" i="2"/>
  <c r="O115" i="2"/>
  <c r="M136" i="2"/>
  <c r="O136" i="2" s="1"/>
  <c r="M96" i="2"/>
  <c r="M78" i="2"/>
  <c r="M147" i="2"/>
  <c r="O58" i="2"/>
  <c r="N29" i="2"/>
  <c r="O32" i="2"/>
  <c r="M29" i="2"/>
  <c r="O50" i="2"/>
  <c r="M43" i="2"/>
  <c r="N43" i="2"/>
  <c r="O196" i="2"/>
  <c r="O126" i="2" l="1"/>
  <c r="O96" i="2"/>
  <c r="O173" i="2"/>
  <c r="O78" i="2"/>
  <c r="N147" i="2"/>
  <c r="O147" i="2" s="1"/>
  <c r="O105" i="2"/>
  <c r="O104" i="2"/>
  <c r="O29" i="2"/>
  <c r="M204" i="2"/>
  <c r="O43" i="2"/>
  <c r="N204" i="2" l="1"/>
  <c r="O204" i="2"/>
</calcChain>
</file>

<file path=xl/sharedStrings.xml><?xml version="1.0" encoding="utf-8"?>
<sst xmlns="http://schemas.openxmlformats.org/spreadsheetml/2006/main" count="962" uniqueCount="417">
  <si>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</si>
  <si>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</si>
  <si>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</si>
  <si>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</si>
  <si>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</si>
  <si>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</si>
  <si>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</si>
  <si>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</si>
  <si>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</si>
  <si>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</si>
  <si>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</si>
  <si>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</si>
  <si>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</si>
  <si>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</si>
  <si>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</si>
  <si>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</si>
  <si>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</si>
  <si>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</si>
  <si>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</si>
  <si>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</si>
  <si>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</si>
  <si>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</si>
  <si>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</si>
  <si>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</si>
  <si>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</si>
  <si>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</si>
  <si>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</si>
  <si>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</si>
  <si>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</si>
  <si>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</si>
  <si>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</si>
  <si>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</si>
  <si>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</si>
  <si>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</si>
  <si>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</si>
  <si>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</si>
  <si>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</si>
  <si>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</si>
  <si>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</si>
  <si>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</si>
  <si>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</si>
  <si>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</si>
  <si>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</si>
  <si>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</si>
  <si>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</si>
  <si>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</si>
  <si>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</si>
  <si>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</si>
  <si>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</si>
  <si>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</si>
  <si>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</si>
  <si>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</si>
  <si>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</si>
  <si>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</si>
  <si>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</si>
  <si>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</si>
  <si>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</si>
  <si>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</si>
  <si>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</si>
  <si>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</si>
  <si>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</si>
  <si>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</si>
  <si>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</si>
  <si>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</si>
  <si>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</si>
  <si>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</si>
  <si>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</si>
  <si>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</si>
  <si>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</si>
  <si>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</si>
  <si>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</si>
  <si>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</si>
  <si>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</si>
  <si>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</si>
  <si>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</si>
  <si>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</si>
  <si>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</si>
  <si>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</si>
  <si>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</si>
  <si>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</si>
  <si>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</si>
  <si>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</si>
  <si>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</si>
  <si>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</si>
  <si>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</si>
  <si>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</si>
  <si>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</si>
  <si>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</si>
  <si>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</si>
  <si>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</si>
  <si>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</si>
  <si>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</si>
  <si>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</si>
  <si>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</si>
  <si>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</si>
  <si>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</si>
  <si>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</si>
  <si>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</si>
  <si>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</si>
  <si>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</si>
  <si>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</si>
  <si>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</si>
  <si>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</si>
  <si>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</si>
  <si>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</si>
  <si>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</si>
  <si>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</si>
  <si>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</si>
  <si>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</si>
  <si>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</si>
  <si>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</si>
  <si>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</si>
  <si>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</si>
  <si>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</si>
  <si>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</si>
  <si>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</si>
  <si>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</si>
  <si>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</si>
  <si>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</si>
  <si>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</si>
  <si>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</si>
  <si>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</si>
  <si>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</si>
  <si>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</si>
  <si>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</si>
  <si>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</si>
  <si>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</si>
  <si>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</si>
  <si>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</si>
  <si>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</si>
  <si>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</si>
  <si>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</si>
  <si>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</si>
  <si>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</si>
  <si>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</si>
  <si>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</si>
  <si>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</si>
  <si>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</si>
  <si>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</si>
  <si>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</si>
  <si>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</si>
  <si>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</si>
  <si>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</si>
  <si>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</si>
  <si>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</si>
  <si>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</si>
  <si>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</si>
  <si>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</si>
  <si>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</si>
  <si>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</si>
  <si>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</si>
  <si>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</si>
  <si>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</si>
  <si>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</si>
  <si>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</si>
  <si>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</si>
  <si>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</si>
  <si>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</si>
  <si>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</si>
  <si>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</si>
  <si>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</si>
  <si>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</si>
  <si>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</si>
  <si>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</si>
  <si>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</si>
  <si>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</si>
  <si>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</si>
  <si>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</si>
  <si>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</si>
  <si>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</si>
  <si>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</si>
  <si>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</si>
  <si>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</si>
  <si>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</si>
  <si>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</si>
  <si>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</si>
  <si>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</si>
  <si>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</si>
  <si>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</si>
  <si>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</si>
  <si>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</si>
  <si>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</si>
  <si>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</si>
  <si>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</si>
  <si>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</si>
  <si>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</si>
  <si>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</si>
  <si>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</si>
  <si>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</si>
  <si>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</si>
  <si>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</si>
  <si>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</si>
  <si>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</si>
  <si>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</si>
  <si>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</si>
  <si>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</si>
  <si>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</si>
  <si>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</si>
  <si>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</si>
  <si>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</si>
  <si>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</si>
  <si>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</si>
  <si>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</si>
  <si>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</si>
  <si>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</si>
  <si>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</si>
  <si>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</si>
  <si>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</si>
  <si>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</si>
  <si>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</si>
  <si>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</si>
  <si>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</si>
  <si>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</si>
  <si>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</si>
  <si>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</si>
  <si>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</si>
  <si>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</si>
  <si>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</si>
  <si>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</si>
  <si>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</si>
  <si>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</si>
  <si>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</si>
  <si>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</si>
  <si>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</si>
  <si>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</si>
  <si>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</si>
  <si>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</si>
  <si>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</si>
  <si>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</si>
  <si>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</si>
  <si>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</si>
  <si>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</si>
  <si>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</si>
  <si>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</si>
  <si>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</si>
  <si>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</si>
  <si>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</si>
  <si>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</si>
  <si>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</si>
  <si>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</si>
  <si>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</si>
  <si>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</si>
  <si>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</si>
  <si>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</si>
  <si>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</si>
  <si>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</si>
  <si>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</si>
  <si>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</si>
  <si>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</si>
  <si>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</si>
  <si>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</si>
  <si>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</si>
  <si>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</si>
  <si>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</si>
  <si>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</si>
  <si>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</si>
  <si>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</si>
  <si>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</si>
  <si>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</si>
  <si>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</si>
  <si>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</si>
  <si>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</si>
  <si>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</si>
  <si>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</si>
  <si>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</si>
  <si>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</si>
  <si>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</si>
  <si>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</si>
  <si>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</si>
  <si>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</si>
  <si>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</si>
  <si>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</si>
  <si>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</si>
  <si>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</si>
  <si>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</si>
  <si>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</si>
  <si>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</si>
  <si>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</si>
  <si>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</si>
  <si>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</si>
  <si>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</si>
  <si>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</si>
  <si>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</si>
  <si>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</si>
  <si>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</si>
  <si>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</si>
  <si>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</si>
  <si>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</si>
  <si>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</si>
  <si>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</si>
  <si>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</si>
  <si>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</si>
  <si>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</si>
  <si>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</si>
  <si>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</si>
  <si>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</si>
  <si>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</si>
  <si>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</si>
  <si>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</si>
  <si>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</si>
  <si>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</si>
  <si>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</si>
  <si>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</si>
  <si>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</si>
  <si>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</si>
  <si>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</si>
  <si>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</si>
  <si>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</si>
  <si>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</si>
  <si>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</si>
  <si>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</si>
  <si>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</si>
  <si>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</si>
  <si>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</si>
  <si>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</si>
  <si>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</si>
  <si>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</si>
  <si>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</si>
  <si>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</si>
  <si>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</si>
  <si>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</si>
  <si>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</si>
  <si>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</si>
  <si>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</si>
  <si>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</si>
  <si>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</si>
  <si>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</si>
  <si>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</si>
  <si>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</si>
  <si>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</si>
  <si>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</si>
  <si>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</si>
  <si>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</si>
  <si>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</si>
  <si>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</si>
  <si>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</si>
  <si>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</si>
  <si>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</si>
  <si>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</si>
  <si>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</si>
  <si>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</si>
  <si>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</si>
  <si>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</si>
  <si>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</si>
  <si>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</si>
  <si>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</si>
  <si>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</si>
  <si>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</si>
  <si>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</si>
  <si>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</si>
  <si>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</si>
  <si>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</si>
  <si>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</si>
  <si>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</si>
  <si>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</si>
  <si>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</si>
  <si>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</si>
  <si>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дома 11 по улице Строителей и строения 13/2 по улице Строителей в городе Мегион"</t>
  </si>
  <si>
    <t>Инициативный проект "Организация детской площадки в районе домов 30, 30/1, 30/2 по улице Ленина, в поселке городского типа Высокий, города Мегион"</t>
  </si>
  <si>
    <t>Инициативный проект "Организация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</si>
  <si>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</si>
  <si>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</si>
  <si>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</si>
  <si>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</si>
  <si>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</si>
  <si>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</si>
  <si>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</si>
  <si>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</si>
  <si>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</si>
  <si>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</si>
  <si>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</si>
  <si>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</si>
  <si>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</si>
  <si>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</si>
  <si>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2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</si>
  <si>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</si>
  <si>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</si>
  <si>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</si>
  <si>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</si>
  <si>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</si>
  <si>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"Поддержка рыбохозяйственого комплекса"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</si>
  <si>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</si>
  <si>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</si>
  <si>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 xml:space="preserve">(+) 5 008,2 тыс. рублей - увеличен объем бюджетных ассигнований на организацию летнего отдыха, оздоровления, занятости детей, подростков и молодежи (спонсорские средства (благотворительные пожертвования) ПАО " СН-МНГ" - остатки неиспользованных средств 2020,2021 годов) (местный бюджет)       </t>
  </si>
  <si>
    <r>
      <t xml:space="preserve">(-) 1 222,5 тыс. рублей - уменьшен объем бюджетных ассигнований,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(корректировка КБК)</t>
    </r>
  </si>
  <si>
    <t xml:space="preserve">(+) 527,0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     </t>
  </si>
  <si>
    <t xml:space="preserve">(+) 1 000,0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    </t>
  </si>
  <si>
    <t xml:space="preserve">(+) 330,0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    </t>
  </si>
  <si>
    <r>
      <t xml:space="preserve">(+) 1 222,5 тыс. рублей - увеличен объем бюджетных ассигнований,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(корректировка КБК)</t>
    </r>
  </si>
  <si>
    <t>(+) 300,0 тыс. рублей - увеличен объем бюджетных ассигнований для проведения аттестационных мероприятий выделенного помещения, ул.Нефтяников д.8 (каб.207) (средства местного бюджета)</t>
  </si>
  <si>
    <t>(+) 125,6 тыс. рублей - увеличен объем бюджетных ассигнований для разработки проектно-сметной документации на проведение капитального ремонта наружных сетей электроснабжения (полная замена вводных кабелей) в МАОУ «СОШ №2» (средства местного бюджета)</t>
  </si>
  <si>
    <t>(-) 125,6 тыс. рублей - уменьшен объем бюджетных ассигнований в целях разработки проектно-сметной документации на проведение капитального ремонта наружных сетей электроснабжения (полная замена вводных кабелей) в МАОУ «СОШ №2» (средства местного бюджета)</t>
  </si>
  <si>
    <t>(+) 1 000,0 тыс.рублей - увеличен объем бюджетных ассигнований на ремонт муниципального жилого фонда (средства местного бюджета)</t>
  </si>
  <si>
    <t>(+) 15 000,0 тыс.рублей - увеличен объем бюджетных ассигнований на благоустройство парка на берегу р.Мега ("Мега.Парк") в г.Мегионе (средства местного бюджета)</t>
  </si>
  <si>
    <t xml:space="preserve">(+) 330,0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    </t>
  </si>
  <si>
    <t xml:space="preserve">(+) 5 008,2 тыс. рублей - увеличен объем бюджетных ассигнований на организацию летнего отдыха, оздоровления, занятости детей, подростков и молодежи (спонсорские средства (благотворительные пожертвования) ПАО " СН-МНГ" - остатки неиспользованных средств 2020,2021 годов) (местный бюджет)  </t>
  </si>
  <si>
    <t>(+) 224,5 -  остаток  бюджетных ассигнований на 01.01.2022, на постановку спектакля «Время секонд хенд» для МАУ «Театр музыки» (распоряжение Правительства Тюменской области от 10.12.2021 №1149-рп)</t>
  </si>
  <si>
    <t>(-) 219,8 тыс.рублей - уменьшен объем бюджетных ассигнований на оплату исполнительных листов (средства местного бюджета)</t>
  </si>
  <si>
    <t>(+) 700,0 тыс. рублей - увеличен объем бюджетных ассигнований на оплату административного штрафа в части дорожно-транспортной деятельности (средства местного бюджета)</t>
  </si>
  <si>
    <t>(+) 360,0 тыс. рублей - увеличен объем бюджетных ассигнований на приобретение роль-ставней (средства местного бюджета)</t>
  </si>
  <si>
    <t>(+) 4 057,2 тыс. рублей - увеличен объем бюджетных ассигнований на оплату исполнительного листа, из них за счет остатков средств на 01.01.2022 - 3 837,4 тыс. руб. (средства местного бюджета)</t>
  </si>
  <si>
    <t>(+) 1 500,0 тыс. рублей - увеличен объем бюджетных ассигнований в рамках реализации полномочий в области градостроительной деятельности, строительства и жилищных отношений на мероприятия по приспособлению жилых помещений и общего имущества в многоквартирном доме с учетом потребностей инвалидов (средства автономного округа - 1 395,0 тыс.руб., средства местного бюджета - 105,0 тыс. руб.)</t>
  </si>
  <si>
    <t>(-) 308,6 тыс. рублей - уменьшен объем бюджетных ассигнований по подготовке объектов к новогодним мероприятиям (средства местного бюджета)</t>
  </si>
  <si>
    <t>(-) 391,4 тыс. рублей - уменьшен объем бюджетных ассигнований по строительству городского кладбища (средства местного бюджета)</t>
  </si>
  <si>
    <t>(+) 360,0 тыс. рублей - увеличен объем бюджетных ассигнований на приобретение роль-ставней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(+) 700,0 тыс. рублей - увеличен объем бюджетных ассигнований на оплату административного штрафа в части дорожно-транспортной деятельности (средства местного бюджета)</t>
  </si>
  <si>
    <r>
      <rPr>
        <sz val="8"/>
        <rFont val="Arial"/>
        <family val="2"/>
        <charset val="204"/>
      </rPr>
      <t xml:space="preserve">(+) 1 460,2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+) 933,0 тыс. рублей - увеличен объем бюджетных ассигнований для проведения обследования и ремонта спорткомплекса "Финский" п.Высокий (МАУ "СШ"Вымпел") (средства местного бюджета)</t>
    </r>
  </si>
  <si>
    <t>(+) 1 460,2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+) 933,0 тыс. рублей - увеличен объем бюджетных ассигнований для проведения обследования и ремонта спорткомплекса "Финский" п.Высокий (МАУ "СШ"Вымпел") (средства местного бюджета)</t>
  </si>
  <si>
    <t>(+) 1 000,0 тыс. рублей - увеличен объем бюджетных ассигнований для приобретения сервера (средства местного бюджета)</t>
  </si>
  <si>
    <t>(+) 1 000,0 тыс. рублей - увеличен объем бюджетных ассигнований для приобретения сервера (средства местного бюджета);                                                                                                                      (+) 300,0 тыс. рублей - увеличен объем бюджетных ассигнований для проведения аттестационных мероприятий выделенного помещения, ул.Нефтяников д.8 (каб.207) (средства местного бюджета)</t>
  </si>
  <si>
    <t xml:space="preserve">                                                                                                                          (+) 999,9 тыс.рублей -  остаток бюджетных ассигнований на 01.01.2022, на приобретение автомобиля Лада Ларгус Кросс для МБУ «Централизованная библиотечная система»(распоряжение Правительства Тюменской области от 03.12.2021 №1109-рп)
</t>
  </si>
  <si>
    <t xml:space="preserve">(+) 527,0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999,9 тыс.рублей -  остаток бюджетных ассигнований на 01.01.2022, на приобретение автомобиля Лада Ларгус Кросс для МБУ «Централизованная библиотечная система»(распоряжение Правительства Тюменской области от 03.12.2021 №1109-рп);  </t>
  </si>
  <si>
    <t>(+) 700,0 тыс.рублей - увеличен объем бюджетных ассигнований на капитальный ремонт (с заменой) систем теплоснабжения, водоснабжения и водоотведения, в том числе с применением композитных материалов (средства местного бюджета);                                                                                (+) 500,0 тыс.рублей - увеличен объем бюджетных ассигнований на возмещение затрат по проверке работоспособности и ремонту и/или замене пожарных гидрантов, являющихся неотъемлемой частью водопроводной сети, на территории города Мегиона (средства местного бюджета);</t>
  </si>
  <si>
    <t>(+) 7 518,3 тыс. рублей - увеличен объем бюджетных ассигнований для обеспечения доли софинансирования по строительству (реконструкции) систем инженерной инфраструктуры в целях обеспечения инженерной подготовки земельных участков для жилищного строительства (инженерные сети к земельным участкам в 20 мкр г.Мегиона) (средства местного бюджета)</t>
  </si>
  <si>
    <t>(+) 3 260,6 тыс. рублей - увеличен объем бюджетных ассигнований в целях обеспечения доли софинансирования в рамках реализации адресной программы по переселению граждан из аварийного жилищного фонда (средства местного бюджета)</t>
  </si>
  <si>
    <t>(-) 1 500,0 тыс. рублей - уменьшен объем бюджетных ассигнований в рамках реализации полномочий в области градостроительной деятельности, строительства и жилищных отношений с мероприятий, направленных на приобретение жилья в целях переселения граждан из жилых домов, признанных аварийными на мероприятия по приспособлению жилых помещений и общего имущества в многоквартирном доме с учетом потребностей инвалидов (средства автономного округа - 1 395,0 тыс.руб., средства местного бюджета - 105,0 тыс. руб.);                                                                                                                                                                                                                                                         (+) 2 200,0 тыс. рублей - увеличен объем бюджетных ассигнований для приобретения жилого помещения, с целью исполнения решения суда (средства местного бюджета)</t>
  </si>
  <si>
    <t>(-) 1 500,0 тыс. рублей - уменьшен объем бюджетных ассигнований в рамках реализации полномочий в области градостроительной деятельности, строительства и жилищных отношений с мероприятий, направленных на приобретение жилья в целях переселения граждан из жилых домов, признанных аварийными на мероприятия по приспособлению жилых помещений и общего имущества в многоквартирном доме с учетом потребностей инвалидов (средства автономного округа - 1 395,0 тыс.руб., средства местного бюджета - 105,0 тыс. руб.);                                                                                                                                                                                                                       (+) 2 200,0 тыс. рублей - увеличен объем бюджетных ассигнований для приобретения жилого помещения, с целью исполнения решения суда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7 518,3 тыс. рублей - увеличен объем бюджетных ассигнований для обеспечения доли софинансирования по строительству (реконструкции) систем инженерной инфраструктуры в целях обеспечения инженерной подготовки земельных участков для жилищного строительства (инженерные сети к земельным участкам в 20 мкр г.Мегиона)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3 260,6 тыс. рублей - увеличен объем бюджетных ассигнований в целях обеспечения доли софинансирования в рамках реализации регионального проекта "Обеспечение устойчивого сокращения непригодного для проживания жилищного фонда" (средства местного бюджета)</t>
  </si>
  <si>
    <t>(-) 308,6 тыс. рублей - уменьшен объем бюджетных ассигнований по подготовке объектов к новогодним мероприятиям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391,4 тыс. рублей - уменьшен объем бюджетных ассигнований по строительству городского кладбища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</si>
</sst>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4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4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vertical="center"/>
      <protection hidden="1"/>
    </xf>
    <xf numFmtId="164" fontId="3" fillId="0" borderId="36" xfId="1" applyNumberFormat="1" applyFont="1" applyFill="1" applyBorder="1" applyAlignment="1" applyProtection="1">
      <alignment vertical="center"/>
      <protection hidden="1"/>
    </xf>
    <xf numFmtId="0" fontId="10" fillId="0" borderId="3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164" fontId="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8" fontId="1" fillId="0" borderId="0" xfId="1" applyNumberFormat="1" applyFill="1"/>
    <xf numFmtId="0" fontId="1" fillId="0" borderId="14" xfId="1" applyFill="1" applyBorder="1" applyProtection="1">
      <protection hidden="1"/>
    </xf>
    <xf numFmtId="166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6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6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/>
    <xf numFmtId="164" fontId="3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vertical="top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2" applyFont="1" applyFill="1" applyAlignment="1">
      <alignment horizontal="right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41" xfId="1" applyNumberFormat="1" applyFont="1" applyFill="1" applyBorder="1" applyAlignment="1" applyProtection="1">
      <alignment horizontal="center" vertical="center"/>
      <protection hidden="1"/>
    </xf>
    <xf numFmtId="0" fontId="9" fillId="2" borderId="42" xfId="1" applyNumberFormat="1" applyFont="1" applyFill="1" applyBorder="1" applyAlignment="1" applyProtection="1">
      <alignment horizontal="center" vertical="center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166" fontId="3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</cellXfs>
  <cellStyles count="46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2"/>
  <sheetViews>
    <sheetView showGridLines="0" tabSelected="1" topLeftCell="D4" zoomScaleNormal="100" zoomScaleSheetLayoutView="100" workbookViewId="0">
      <selection activeCell="P196" sqref="P196"/>
    </sheetView>
  </sheetViews>
  <sheetFormatPr defaultColWidth="9.140625" defaultRowHeight="12.75" outlineLevelRow="3" x14ac:dyDescent="0.2"/>
  <cols>
    <col min="1" max="1" width="2.85546875" style="37" hidden="1" customWidth="1"/>
    <col min="2" max="2" width="1.5703125" style="37" hidden="1" customWidth="1"/>
    <col min="3" max="3" width="6.140625" style="37" hidden="1" customWidth="1"/>
    <col min="4" max="4" width="0.140625" style="37" customWidth="1"/>
    <col min="5" max="7" width="2.7109375" style="37" customWidth="1"/>
    <col min="8" max="8" width="50.85546875" style="37" customWidth="1"/>
    <col min="9" max="9" width="21.5703125" style="37" hidden="1" customWidth="1"/>
    <col min="10" max="10" width="6.140625" style="37" customWidth="1"/>
    <col min="11" max="12" width="4.85546875" style="37" customWidth="1"/>
    <col min="13" max="15" width="13.42578125" style="37" customWidth="1"/>
    <col min="16" max="16" width="98.5703125" style="37" customWidth="1"/>
    <col min="17" max="17" width="1" style="37" customWidth="1"/>
    <col min="18" max="18" width="15.140625" style="37" customWidth="1"/>
    <col min="19" max="19" width="13" style="37" customWidth="1"/>
    <col min="20" max="244" width="9.140625" style="37" customWidth="1"/>
    <col min="245" max="16384" width="9.140625" style="37"/>
  </cols>
  <sheetData>
    <row r="1" spans="1:18" ht="13.5" customHeight="1" x14ac:dyDescent="0.25">
      <c r="A1" s="35"/>
      <c r="B1" s="35"/>
      <c r="C1" s="35"/>
      <c r="D1" s="35"/>
      <c r="E1" s="35"/>
      <c r="F1" s="35"/>
      <c r="G1" s="35"/>
      <c r="H1" s="36"/>
      <c r="I1" s="35"/>
      <c r="J1" s="35"/>
      <c r="K1" s="35"/>
      <c r="L1" s="35"/>
      <c r="M1" s="35"/>
      <c r="N1" s="35"/>
      <c r="O1" s="35"/>
      <c r="P1" s="101" t="s">
        <v>374</v>
      </c>
      <c r="Q1" s="35"/>
    </row>
    <row r="2" spans="1:18" ht="13.5" customHeight="1" x14ac:dyDescent="0.25">
      <c r="A2" s="35"/>
      <c r="B2" s="35"/>
      <c r="C2" s="35"/>
      <c r="D2" s="35"/>
      <c r="E2" s="35"/>
      <c r="F2" s="35"/>
      <c r="G2" s="35"/>
      <c r="H2" s="3"/>
      <c r="I2" s="35"/>
      <c r="J2" s="35"/>
      <c r="K2" s="35"/>
      <c r="L2" s="35"/>
      <c r="M2" s="35"/>
      <c r="N2" s="35"/>
      <c r="O2" s="35"/>
      <c r="P2" s="101" t="s">
        <v>177</v>
      </c>
      <c r="Q2" s="35"/>
    </row>
    <row r="3" spans="1:18" ht="27.75" customHeight="1" x14ac:dyDescent="0.2">
      <c r="A3" s="35"/>
      <c r="B3" s="35"/>
      <c r="C3" s="4"/>
      <c r="D3" s="4" t="s">
        <v>364</v>
      </c>
      <c r="E3" s="4"/>
      <c r="F3" s="4"/>
      <c r="G3" s="4"/>
      <c r="H3" s="4"/>
      <c r="I3" s="4"/>
      <c r="J3" s="35"/>
      <c r="K3" s="35"/>
      <c r="L3" s="4"/>
      <c r="M3" s="4"/>
      <c r="N3" s="4"/>
      <c r="O3" s="4"/>
      <c r="P3" s="35"/>
      <c r="Q3" s="35"/>
    </row>
    <row r="4" spans="1:18" ht="12.75" customHeight="1" thickBot="1" x14ac:dyDescent="0.25">
      <c r="A4" s="35"/>
      <c r="B4" s="35"/>
      <c r="C4" s="4"/>
      <c r="D4" s="4"/>
      <c r="E4" s="4"/>
      <c r="F4" s="4"/>
      <c r="G4" s="4"/>
      <c r="H4" s="4"/>
      <c r="I4" s="4"/>
      <c r="J4" s="35"/>
      <c r="K4" s="35"/>
      <c r="L4" s="4"/>
      <c r="M4" s="4"/>
      <c r="N4" s="4"/>
      <c r="O4" s="4"/>
      <c r="P4" s="35"/>
      <c r="Q4" s="35"/>
    </row>
    <row r="5" spans="1:18" ht="37.5" customHeight="1" thickBot="1" x14ac:dyDescent="0.25">
      <c r="A5" s="38"/>
      <c r="B5" s="4"/>
      <c r="D5" s="126" t="s">
        <v>341</v>
      </c>
      <c r="E5" s="127"/>
      <c r="F5" s="127"/>
      <c r="G5" s="127"/>
      <c r="H5" s="123"/>
      <c r="I5" s="165" t="s">
        <v>173</v>
      </c>
      <c r="J5" s="134" t="s">
        <v>174</v>
      </c>
      <c r="K5" s="135"/>
      <c r="L5" s="136"/>
      <c r="M5" s="123" t="s">
        <v>376</v>
      </c>
      <c r="N5" s="120" t="s">
        <v>175</v>
      </c>
      <c r="O5" s="166" t="s">
        <v>296</v>
      </c>
      <c r="P5" s="120" t="s">
        <v>176</v>
      </c>
      <c r="Q5" s="4"/>
    </row>
    <row r="6" spans="1:18" ht="11.25" customHeight="1" thickBot="1" x14ac:dyDescent="0.25">
      <c r="A6" s="39"/>
      <c r="B6" s="39"/>
      <c r="C6" s="33"/>
      <c r="D6" s="128"/>
      <c r="E6" s="129"/>
      <c r="F6" s="129"/>
      <c r="G6" s="129"/>
      <c r="H6" s="130"/>
      <c r="I6" s="165"/>
      <c r="J6" s="137"/>
      <c r="K6" s="138"/>
      <c r="L6" s="124"/>
      <c r="M6" s="124"/>
      <c r="N6" s="121"/>
      <c r="O6" s="167"/>
      <c r="P6" s="121"/>
      <c r="Q6" s="4"/>
    </row>
    <row r="7" spans="1:18" ht="53.25" customHeight="1" thickBot="1" x14ac:dyDescent="0.25">
      <c r="A7" s="39"/>
      <c r="B7" s="39"/>
      <c r="C7" s="34"/>
      <c r="D7" s="131"/>
      <c r="E7" s="132"/>
      <c r="F7" s="132"/>
      <c r="G7" s="132"/>
      <c r="H7" s="133"/>
      <c r="I7" s="165"/>
      <c r="J7" s="139"/>
      <c r="K7" s="140"/>
      <c r="L7" s="125"/>
      <c r="M7" s="125"/>
      <c r="N7" s="122"/>
      <c r="O7" s="168"/>
      <c r="P7" s="122"/>
      <c r="Q7" s="4"/>
    </row>
    <row r="8" spans="1:18" ht="12.75" hidden="1" customHeight="1" x14ac:dyDescent="0.2">
      <c r="A8" s="39"/>
      <c r="B8" s="39"/>
      <c r="C8" s="40" t="s">
        <v>23</v>
      </c>
      <c r="D8" s="84"/>
      <c r="E8" s="41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4"/>
    </row>
    <row r="9" spans="1:18" ht="32.25" customHeight="1" x14ac:dyDescent="0.2">
      <c r="A9" s="42"/>
      <c r="B9" s="43"/>
      <c r="C9" s="44"/>
      <c r="D9" s="162" t="s">
        <v>313</v>
      </c>
      <c r="E9" s="163"/>
      <c r="F9" s="163"/>
      <c r="G9" s="163"/>
      <c r="H9" s="164"/>
      <c r="I9" s="57" t="s">
        <v>172</v>
      </c>
      <c r="J9" s="58" t="s">
        <v>13</v>
      </c>
      <c r="K9" s="58" t="s">
        <v>4</v>
      </c>
      <c r="L9" s="58" t="s">
        <v>4</v>
      </c>
      <c r="M9" s="59">
        <f t="shared" ref="M9:O9" si="0">M10+M12+M14</f>
        <v>37492.9</v>
      </c>
      <c r="N9" s="59">
        <f t="shared" si="0"/>
        <v>0</v>
      </c>
      <c r="O9" s="59">
        <f t="shared" si="0"/>
        <v>37492.9</v>
      </c>
      <c r="P9" s="60"/>
      <c r="Q9" s="4"/>
      <c r="R9" s="45"/>
    </row>
    <row r="10" spans="1:18" ht="33.75" customHeight="1" x14ac:dyDescent="0.2">
      <c r="A10" s="46"/>
      <c r="B10" s="39"/>
      <c r="C10" s="47"/>
      <c r="D10" s="117" t="s">
        <v>340</v>
      </c>
      <c r="E10" s="118"/>
      <c r="F10" s="118"/>
      <c r="G10" s="118"/>
      <c r="H10" s="118"/>
      <c r="I10" s="73" t="s">
        <v>171</v>
      </c>
      <c r="J10" s="74" t="s">
        <v>13</v>
      </c>
      <c r="K10" s="74" t="s">
        <v>23</v>
      </c>
      <c r="L10" s="74" t="s">
        <v>4</v>
      </c>
      <c r="M10" s="75">
        <f>SUM(M11)</f>
        <v>1500</v>
      </c>
      <c r="N10" s="75">
        <f t="shared" ref="N10:O10" si="1">SUM(N11)</f>
        <v>0</v>
      </c>
      <c r="O10" s="75">
        <f t="shared" si="1"/>
        <v>1500</v>
      </c>
      <c r="P10" s="76"/>
      <c r="Q10" s="4"/>
      <c r="R10" s="45"/>
    </row>
    <row r="11" spans="1:18" ht="32.25" hidden="1" customHeight="1" outlineLevel="1" x14ac:dyDescent="0.2">
      <c r="A11" s="46"/>
      <c r="B11" s="39"/>
      <c r="C11" s="47"/>
      <c r="D11" s="14"/>
      <c r="E11" s="105" t="s">
        <v>182</v>
      </c>
      <c r="F11" s="106"/>
      <c r="G11" s="106"/>
      <c r="H11" s="106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9"/>
      <c r="Q11" s="4"/>
      <c r="R11" s="45"/>
    </row>
    <row r="12" spans="1:18" ht="29.25" customHeight="1" collapsed="1" x14ac:dyDescent="0.2">
      <c r="A12" s="46"/>
      <c r="B12" s="39"/>
      <c r="C12" s="47"/>
      <c r="D12" s="117" t="s">
        <v>322</v>
      </c>
      <c r="E12" s="118"/>
      <c r="F12" s="118"/>
      <c r="G12" s="118"/>
      <c r="H12" s="118"/>
      <c r="I12" s="73" t="s">
        <v>170</v>
      </c>
      <c r="J12" s="74" t="s">
        <v>13</v>
      </c>
      <c r="K12" s="74" t="s">
        <v>18</v>
      </c>
      <c r="L12" s="74" t="s">
        <v>4</v>
      </c>
      <c r="M12" s="75">
        <f t="shared" ref="M12:O12" si="2">M13</f>
        <v>300</v>
      </c>
      <c r="N12" s="75">
        <f t="shared" si="2"/>
        <v>0</v>
      </c>
      <c r="O12" s="75">
        <f t="shared" si="2"/>
        <v>300</v>
      </c>
      <c r="P12" s="76"/>
      <c r="Q12" s="4"/>
      <c r="R12" s="45"/>
    </row>
    <row r="13" spans="1:18" ht="38.25" hidden="1" customHeight="1" outlineLevel="1" x14ac:dyDescent="0.2">
      <c r="A13" s="46"/>
      <c r="B13" s="39"/>
      <c r="C13" s="47"/>
      <c r="D13" s="14"/>
      <c r="E13" s="106" t="s">
        <v>353</v>
      </c>
      <c r="F13" s="106"/>
      <c r="G13" s="106"/>
      <c r="H13" s="106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9"/>
      <c r="Q13" s="4"/>
      <c r="R13" s="45"/>
    </row>
    <row r="14" spans="1:18" ht="33.75" customHeight="1" collapsed="1" x14ac:dyDescent="0.2">
      <c r="A14" s="46"/>
      <c r="B14" s="39"/>
      <c r="C14" s="47"/>
      <c r="D14" s="119" t="s">
        <v>183</v>
      </c>
      <c r="E14" s="118"/>
      <c r="F14" s="118"/>
      <c r="G14" s="118"/>
      <c r="H14" s="118"/>
      <c r="I14" s="73" t="s">
        <v>169</v>
      </c>
      <c r="J14" s="74" t="s">
        <v>13</v>
      </c>
      <c r="K14" s="74" t="s">
        <v>27</v>
      </c>
      <c r="L14" s="74" t="s">
        <v>4</v>
      </c>
      <c r="M14" s="75">
        <f t="shared" ref="M14:O14" si="3">M15+M16</f>
        <v>35692.9</v>
      </c>
      <c r="N14" s="75">
        <f t="shared" si="3"/>
        <v>0</v>
      </c>
      <c r="O14" s="75">
        <f t="shared" si="3"/>
        <v>35692.9</v>
      </c>
      <c r="P14" s="76"/>
      <c r="Q14" s="4"/>
      <c r="R14" s="45"/>
    </row>
    <row r="15" spans="1:18" ht="47.25" hidden="1" customHeight="1" outlineLevel="1" x14ac:dyDescent="0.2">
      <c r="A15" s="46"/>
      <c r="B15" s="39"/>
      <c r="C15" s="47"/>
      <c r="D15" s="14"/>
      <c r="E15" s="105" t="s">
        <v>184</v>
      </c>
      <c r="F15" s="106"/>
      <c r="G15" s="106"/>
      <c r="H15" s="106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4">SUM(M15:N15)</f>
        <v>35392.9</v>
      </c>
      <c r="P15" s="9"/>
      <c r="Q15" s="4"/>
      <c r="R15" s="45"/>
    </row>
    <row r="16" spans="1:18" ht="40.5" hidden="1" customHeight="1" outlineLevel="1" x14ac:dyDescent="0.2">
      <c r="A16" s="46"/>
      <c r="B16" s="39"/>
      <c r="C16" s="47"/>
      <c r="D16" s="14"/>
      <c r="E16" s="105" t="s">
        <v>185</v>
      </c>
      <c r="F16" s="106"/>
      <c r="G16" s="106"/>
      <c r="H16" s="106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4"/>
        <v>300</v>
      </c>
      <c r="P16" s="9"/>
      <c r="Q16" s="4"/>
      <c r="R16" s="45"/>
    </row>
    <row r="17" spans="1:18" ht="43.5" customHeight="1" collapsed="1" x14ac:dyDescent="0.2">
      <c r="A17" s="46"/>
      <c r="B17" s="4"/>
      <c r="C17" s="48"/>
      <c r="D17" s="107" t="s">
        <v>314</v>
      </c>
      <c r="E17" s="108"/>
      <c r="F17" s="108"/>
      <c r="G17" s="108"/>
      <c r="H17" s="109"/>
      <c r="I17" s="61" t="s">
        <v>166</v>
      </c>
      <c r="J17" s="62" t="s">
        <v>11</v>
      </c>
      <c r="K17" s="62" t="s">
        <v>4</v>
      </c>
      <c r="L17" s="62" t="s">
        <v>4</v>
      </c>
      <c r="M17" s="63">
        <f>M18+M19+M20+M21</f>
        <v>2339.1999999999998</v>
      </c>
      <c r="N17" s="64">
        <f>SUM(N18+N19+N20+N21)</f>
        <v>0</v>
      </c>
      <c r="O17" s="63">
        <f t="shared" si="4"/>
        <v>2339.1999999999998</v>
      </c>
      <c r="P17" s="65"/>
      <c r="Q17" s="4"/>
      <c r="R17" s="45"/>
    </row>
    <row r="18" spans="1:18" ht="39.75" hidden="1" customHeight="1" outlineLevel="1" x14ac:dyDescent="0.2">
      <c r="A18" s="46"/>
      <c r="B18" s="39"/>
      <c r="C18" s="47"/>
      <c r="D18" s="14"/>
      <c r="E18" s="106" t="s">
        <v>323</v>
      </c>
      <c r="F18" s="106"/>
      <c r="G18" s="106"/>
      <c r="H18" s="106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4"/>
        <v>1929.2</v>
      </c>
      <c r="P18" s="9"/>
      <c r="Q18" s="4"/>
      <c r="R18" s="45"/>
    </row>
    <row r="19" spans="1:18" ht="32.25" hidden="1" customHeight="1" outlineLevel="1" x14ac:dyDescent="0.2">
      <c r="A19" s="46"/>
      <c r="B19" s="39"/>
      <c r="C19" s="47"/>
      <c r="D19" s="14"/>
      <c r="E19" s="105" t="s">
        <v>186</v>
      </c>
      <c r="F19" s="106"/>
      <c r="G19" s="106"/>
      <c r="H19" s="106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4"/>
        <v>0</v>
      </c>
      <c r="P19" s="9"/>
      <c r="Q19" s="4"/>
      <c r="R19" s="45"/>
    </row>
    <row r="20" spans="1:18" ht="39" hidden="1" customHeight="1" outlineLevel="1" x14ac:dyDescent="0.2">
      <c r="A20" s="46"/>
      <c r="B20" s="39"/>
      <c r="C20" s="47"/>
      <c r="D20" s="14"/>
      <c r="E20" s="105" t="s">
        <v>187</v>
      </c>
      <c r="F20" s="106"/>
      <c r="G20" s="106"/>
      <c r="H20" s="106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4"/>
        <v>400</v>
      </c>
      <c r="P20" s="9"/>
      <c r="Q20" s="4"/>
      <c r="R20" s="45"/>
    </row>
    <row r="21" spans="1:18" ht="33.75" hidden="1" customHeight="1" outlineLevel="1" x14ac:dyDescent="0.2">
      <c r="A21" s="46"/>
      <c r="B21" s="39"/>
      <c r="C21" s="47"/>
      <c r="D21" s="14"/>
      <c r="E21" s="106" t="s">
        <v>324</v>
      </c>
      <c r="F21" s="106"/>
      <c r="G21" s="106"/>
      <c r="H21" s="106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4"/>
        <v>10</v>
      </c>
      <c r="P21" s="9"/>
      <c r="Q21" s="4"/>
      <c r="R21" s="45"/>
    </row>
    <row r="22" spans="1:18" ht="36.75" customHeight="1" collapsed="1" x14ac:dyDescent="0.2">
      <c r="A22" s="46"/>
      <c r="B22" s="4"/>
      <c r="C22" s="48"/>
      <c r="D22" s="107" t="s">
        <v>315</v>
      </c>
      <c r="E22" s="108"/>
      <c r="F22" s="108"/>
      <c r="G22" s="108"/>
      <c r="H22" s="109"/>
      <c r="I22" s="61" t="s">
        <v>161</v>
      </c>
      <c r="J22" s="62" t="s">
        <v>26</v>
      </c>
      <c r="K22" s="62" t="s">
        <v>4</v>
      </c>
      <c r="L22" s="62" t="s">
        <v>4</v>
      </c>
      <c r="M22" s="64">
        <f>SUM(M23+M26)</f>
        <v>10090.4</v>
      </c>
      <c r="N22" s="64">
        <f>SUM(N23+N26)</f>
        <v>0</v>
      </c>
      <c r="O22" s="63">
        <f t="shared" si="4"/>
        <v>10090.4</v>
      </c>
      <c r="P22" s="65"/>
      <c r="Q22" s="4"/>
      <c r="R22" s="45"/>
    </row>
    <row r="23" spans="1:18" ht="33" customHeight="1" x14ac:dyDescent="0.2">
      <c r="A23" s="46"/>
      <c r="B23" s="39"/>
      <c r="C23" s="47"/>
      <c r="D23" s="14"/>
      <c r="E23" s="118" t="s">
        <v>377</v>
      </c>
      <c r="F23" s="118"/>
      <c r="G23" s="118"/>
      <c r="H23" s="118"/>
      <c r="I23" s="73" t="s">
        <v>160</v>
      </c>
      <c r="J23" s="74" t="s">
        <v>26</v>
      </c>
      <c r="K23" s="74">
        <v>1</v>
      </c>
      <c r="L23" s="74"/>
      <c r="M23" s="75">
        <f>SUM(M24+M25)</f>
        <v>3169</v>
      </c>
      <c r="N23" s="75">
        <f>SUM(N24+N25)</f>
        <v>0</v>
      </c>
      <c r="O23" s="75">
        <f t="shared" ref="O23:O24" si="5">SUM(M23:N23)</f>
        <v>3169</v>
      </c>
      <c r="P23" s="76"/>
      <c r="Q23" s="4"/>
      <c r="R23" s="45"/>
    </row>
    <row r="24" spans="1:18" ht="33" hidden="1" customHeight="1" outlineLevel="1" x14ac:dyDescent="0.2">
      <c r="A24" s="46"/>
      <c r="B24" s="39"/>
      <c r="C24" s="47"/>
      <c r="D24" s="14"/>
      <c r="E24" s="106" t="s">
        <v>373</v>
      </c>
      <c r="F24" s="106"/>
      <c r="G24" s="106"/>
      <c r="H24" s="106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 t="shared" si="5"/>
        <v>325.10000000000002</v>
      </c>
      <c r="P24" s="9"/>
      <c r="Q24" s="4"/>
      <c r="R24" s="45"/>
    </row>
    <row r="25" spans="1:18" ht="33" hidden="1" customHeight="1" outlineLevel="1" x14ac:dyDescent="0.2">
      <c r="A25" s="46"/>
      <c r="B25" s="39"/>
      <c r="C25" s="47"/>
      <c r="D25" s="14"/>
      <c r="E25" s="111" t="s">
        <v>362</v>
      </c>
      <c r="F25" s="111"/>
      <c r="G25" s="111"/>
      <c r="H25" s="112"/>
      <c r="I25" s="15" t="s">
        <v>160</v>
      </c>
      <c r="J25" s="6" t="s">
        <v>26</v>
      </c>
      <c r="K25" s="6">
        <v>1</v>
      </c>
      <c r="L25" s="11" t="s">
        <v>363</v>
      </c>
      <c r="M25" s="19">
        <v>2843.9</v>
      </c>
      <c r="N25" s="19"/>
      <c r="O25" s="19">
        <f t="shared" ref="O25:O31" si="6">SUM(M25:N25)</f>
        <v>2843.9</v>
      </c>
      <c r="P25" s="9"/>
      <c r="Q25" s="4"/>
      <c r="R25" s="45"/>
    </row>
    <row r="26" spans="1:18" ht="33" customHeight="1" collapsed="1" x14ac:dyDescent="0.2">
      <c r="A26" s="46"/>
      <c r="B26" s="39"/>
      <c r="C26" s="47"/>
      <c r="D26" s="14"/>
      <c r="E26" s="118" t="s">
        <v>378</v>
      </c>
      <c r="F26" s="118"/>
      <c r="G26" s="118"/>
      <c r="H26" s="118"/>
      <c r="I26" s="73" t="s">
        <v>160</v>
      </c>
      <c r="J26" s="74" t="s">
        <v>26</v>
      </c>
      <c r="K26" s="74">
        <v>2</v>
      </c>
      <c r="L26" s="74"/>
      <c r="M26" s="75">
        <f>SUM(M27+M28)</f>
        <v>6921.4</v>
      </c>
      <c r="N26" s="75">
        <f>SUM(N27+N28)</f>
        <v>0</v>
      </c>
      <c r="O26" s="75">
        <f t="shared" si="6"/>
        <v>6921.4</v>
      </c>
      <c r="P26" s="76"/>
      <c r="Q26" s="4"/>
      <c r="R26" s="45"/>
    </row>
    <row r="27" spans="1:18" ht="23.25" hidden="1" customHeight="1" outlineLevel="1" x14ac:dyDescent="0.2">
      <c r="A27" s="46"/>
      <c r="B27" s="39"/>
      <c r="C27" s="47"/>
      <c r="D27" s="14"/>
      <c r="E27" s="106" t="s">
        <v>379</v>
      </c>
      <c r="F27" s="106"/>
      <c r="G27" s="106"/>
      <c r="H27" s="106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6"/>
        <v>111.4</v>
      </c>
      <c r="P27" s="9"/>
      <c r="Q27" s="4"/>
      <c r="R27" s="45"/>
    </row>
    <row r="28" spans="1:18" ht="23.25" hidden="1" customHeight="1" outlineLevel="1" x14ac:dyDescent="0.2">
      <c r="A28" s="46" t="s">
        <v>380</v>
      </c>
      <c r="B28" s="39"/>
      <c r="C28" s="47"/>
      <c r="D28" s="14"/>
      <c r="E28" s="106" t="s">
        <v>380</v>
      </c>
      <c r="F28" s="106"/>
      <c r="G28" s="106"/>
      <c r="H28" s="106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 t="shared" ref="O28" si="7">SUM(M28:N28)</f>
        <v>6810</v>
      </c>
      <c r="P28" s="9"/>
      <c r="Q28" s="4"/>
      <c r="R28" s="45"/>
    </row>
    <row r="29" spans="1:18" ht="28.5" customHeight="1" collapsed="1" x14ac:dyDescent="0.2">
      <c r="A29" s="46"/>
      <c r="B29" s="4"/>
      <c r="C29" s="48"/>
      <c r="D29" s="107" t="s">
        <v>302</v>
      </c>
      <c r="E29" s="108"/>
      <c r="F29" s="108"/>
      <c r="G29" s="108"/>
      <c r="H29" s="109"/>
      <c r="I29" s="61" t="s">
        <v>157</v>
      </c>
      <c r="J29" s="62" t="s">
        <v>10</v>
      </c>
      <c r="K29" s="62" t="s">
        <v>4</v>
      </c>
      <c r="L29" s="62" t="s">
        <v>4</v>
      </c>
      <c r="M29" s="64">
        <f>M30+M32+M36</f>
        <v>5030</v>
      </c>
      <c r="N29" s="64">
        <f>N30+N32+N36</f>
        <v>0</v>
      </c>
      <c r="O29" s="63">
        <f t="shared" si="6"/>
        <v>5030</v>
      </c>
      <c r="P29" s="66"/>
      <c r="Q29" s="4"/>
      <c r="R29" s="45"/>
    </row>
    <row r="30" spans="1:18" ht="32.25" customHeight="1" x14ac:dyDescent="0.2">
      <c r="A30" s="46"/>
      <c r="B30" s="39"/>
      <c r="C30" s="47"/>
      <c r="D30" s="119" t="s">
        <v>188</v>
      </c>
      <c r="E30" s="118"/>
      <c r="F30" s="118"/>
      <c r="G30" s="118"/>
      <c r="H30" s="118"/>
      <c r="I30" s="73" t="s">
        <v>156</v>
      </c>
      <c r="J30" s="74" t="s">
        <v>10</v>
      </c>
      <c r="K30" s="74" t="s">
        <v>23</v>
      </c>
      <c r="L30" s="74" t="s">
        <v>4</v>
      </c>
      <c r="M30" s="75">
        <f>M31</f>
        <v>4500</v>
      </c>
      <c r="N30" s="75">
        <f t="shared" ref="N30:O30" si="8">N31</f>
        <v>0</v>
      </c>
      <c r="O30" s="75">
        <f t="shared" si="8"/>
        <v>4500</v>
      </c>
      <c r="P30" s="76"/>
      <c r="Q30" s="4"/>
      <c r="R30" s="45"/>
    </row>
    <row r="31" spans="1:18" ht="39" hidden="1" customHeight="1" outlineLevel="1" x14ac:dyDescent="0.2">
      <c r="A31" s="46"/>
      <c r="B31" s="39"/>
      <c r="C31" s="47"/>
      <c r="D31" s="14"/>
      <c r="E31" s="105" t="s">
        <v>293</v>
      </c>
      <c r="F31" s="106"/>
      <c r="G31" s="106"/>
      <c r="H31" s="106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6"/>
        <v>4500</v>
      </c>
      <c r="P31" s="9"/>
      <c r="Q31" s="4"/>
      <c r="R31" s="45"/>
    </row>
    <row r="32" spans="1:18" ht="24" customHeight="1" collapsed="1" x14ac:dyDescent="0.2">
      <c r="A32" s="46"/>
      <c r="B32" s="39"/>
      <c r="C32" s="47"/>
      <c r="D32" s="119" t="s">
        <v>191</v>
      </c>
      <c r="E32" s="118"/>
      <c r="F32" s="118"/>
      <c r="G32" s="118"/>
      <c r="H32" s="118"/>
      <c r="I32" s="73" t="s">
        <v>155</v>
      </c>
      <c r="J32" s="74" t="s">
        <v>10</v>
      </c>
      <c r="K32" s="74" t="s">
        <v>18</v>
      </c>
      <c r="L32" s="74" t="s">
        <v>4</v>
      </c>
      <c r="M32" s="75">
        <f>M34+M35</f>
        <v>30</v>
      </c>
      <c r="N32" s="75">
        <f>N34+N35</f>
        <v>0</v>
      </c>
      <c r="O32" s="75">
        <f>SUM(M32:N32)</f>
        <v>30</v>
      </c>
      <c r="P32" s="76"/>
      <c r="Q32" s="4"/>
      <c r="R32" s="45"/>
    </row>
    <row r="33" spans="1:18" ht="47.25" hidden="1" customHeight="1" outlineLevel="1" x14ac:dyDescent="0.2">
      <c r="A33" s="46"/>
      <c r="B33" s="39"/>
      <c r="C33" s="47"/>
      <c r="D33" s="97"/>
      <c r="E33" s="110" t="s">
        <v>375</v>
      </c>
      <c r="F33" s="111"/>
      <c r="G33" s="111"/>
      <c r="H33" s="112"/>
      <c r="I33" s="73"/>
      <c r="J33" s="6">
        <v>4</v>
      </c>
      <c r="K33" s="6">
        <v>2</v>
      </c>
      <c r="L33" s="11" t="s">
        <v>13</v>
      </c>
      <c r="M33" s="19">
        <v>0</v>
      </c>
      <c r="N33" s="19"/>
      <c r="O33" s="19"/>
      <c r="P33" s="98"/>
      <c r="Q33" s="4"/>
      <c r="R33" s="45"/>
    </row>
    <row r="34" spans="1:18" ht="24.75" hidden="1" customHeight="1" outlineLevel="3" x14ac:dyDescent="0.2">
      <c r="A34" s="46"/>
      <c r="B34" s="39"/>
      <c r="C34" s="47"/>
      <c r="D34" s="14"/>
      <c r="E34" s="105" t="s">
        <v>189</v>
      </c>
      <c r="F34" s="106"/>
      <c r="G34" s="106"/>
      <c r="H34" s="106"/>
      <c r="I34" s="15" t="s">
        <v>154</v>
      </c>
      <c r="J34" s="6" t="s">
        <v>10</v>
      </c>
      <c r="K34" s="6" t="s">
        <v>18</v>
      </c>
      <c r="L34" s="6" t="s">
        <v>11</v>
      </c>
      <c r="M34" s="19">
        <v>10</v>
      </c>
      <c r="N34" s="19"/>
      <c r="O34" s="19">
        <f>SUM(M34:N34)</f>
        <v>10</v>
      </c>
      <c r="P34" s="9"/>
      <c r="Q34" s="4"/>
      <c r="R34" s="45"/>
    </row>
    <row r="35" spans="1:18" ht="42.75" hidden="1" customHeight="1" outlineLevel="3" x14ac:dyDescent="0.2">
      <c r="A35" s="46"/>
      <c r="B35" s="39"/>
      <c r="C35" s="47"/>
      <c r="D35" s="14"/>
      <c r="E35" s="105" t="s">
        <v>190</v>
      </c>
      <c r="F35" s="106"/>
      <c r="G35" s="106"/>
      <c r="H35" s="106"/>
      <c r="I35" s="15" t="s">
        <v>153</v>
      </c>
      <c r="J35" s="6" t="s">
        <v>10</v>
      </c>
      <c r="K35" s="6" t="s">
        <v>18</v>
      </c>
      <c r="L35" s="6" t="s">
        <v>26</v>
      </c>
      <c r="M35" s="19">
        <v>20</v>
      </c>
      <c r="N35" s="19"/>
      <c r="O35" s="19">
        <f>SUM(M35:N35)</f>
        <v>20</v>
      </c>
      <c r="P35" s="9"/>
      <c r="Q35" s="4"/>
      <c r="R35" s="45"/>
    </row>
    <row r="36" spans="1:18" ht="37.5" customHeight="1" collapsed="1" x14ac:dyDescent="0.2">
      <c r="A36" s="46"/>
      <c r="B36" s="39"/>
      <c r="C36" s="47"/>
      <c r="D36" s="119" t="s">
        <v>192</v>
      </c>
      <c r="E36" s="118"/>
      <c r="F36" s="118"/>
      <c r="G36" s="118"/>
      <c r="H36" s="118"/>
      <c r="I36" s="73" t="s">
        <v>152</v>
      </c>
      <c r="J36" s="74" t="s">
        <v>10</v>
      </c>
      <c r="K36" s="74" t="s">
        <v>27</v>
      </c>
      <c r="L36" s="74" t="s">
        <v>4</v>
      </c>
      <c r="M36" s="75">
        <f>M37</f>
        <v>500</v>
      </c>
      <c r="N36" s="75">
        <f t="shared" ref="N36:O36" si="9">N37</f>
        <v>0</v>
      </c>
      <c r="O36" s="75">
        <f t="shared" si="9"/>
        <v>500</v>
      </c>
      <c r="P36" s="76"/>
      <c r="Q36" s="4"/>
      <c r="R36" s="45"/>
    </row>
    <row r="37" spans="1:18" ht="84" hidden="1" customHeight="1" outlineLevel="1" x14ac:dyDescent="0.2">
      <c r="A37" s="46"/>
      <c r="B37" s="39"/>
      <c r="C37" s="47"/>
      <c r="D37" s="14"/>
      <c r="E37" s="106" t="s">
        <v>367</v>
      </c>
      <c r="F37" s="106"/>
      <c r="G37" s="106"/>
      <c r="H37" s="106"/>
      <c r="I37" s="15" t="s">
        <v>152</v>
      </c>
      <c r="J37" s="6" t="s">
        <v>10</v>
      </c>
      <c r="K37" s="6" t="s">
        <v>27</v>
      </c>
      <c r="L37" s="6" t="s">
        <v>13</v>
      </c>
      <c r="M37" s="19">
        <v>500</v>
      </c>
      <c r="N37" s="19"/>
      <c r="O37" s="19">
        <f>SUM(M37:N37)</f>
        <v>500</v>
      </c>
      <c r="P37" s="83"/>
      <c r="Q37" s="4"/>
      <c r="R37" s="45"/>
    </row>
    <row r="38" spans="1:18" ht="27.75" customHeight="1" collapsed="1" x14ac:dyDescent="0.2">
      <c r="A38" s="46"/>
      <c r="B38" s="4"/>
      <c r="C38" s="48"/>
      <c r="D38" s="107" t="s">
        <v>325</v>
      </c>
      <c r="E38" s="108"/>
      <c r="F38" s="108"/>
      <c r="G38" s="108"/>
      <c r="H38" s="109"/>
      <c r="I38" s="61" t="s">
        <v>151</v>
      </c>
      <c r="J38" s="62" t="s">
        <v>7</v>
      </c>
      <c r="K38" s="62" t="s">
        <v>4</v>
      </c>
      <c r="L38" s="62" t="s">
        <v>4</v>
      </c>
      <c r="M38" s="64">
        <f>M39+M41</f>
        <v>40754.6</v>
      </c>
      <c r="N38" s="64">
        <f>N39+N41</f>
        <v>0</v>
      </c>
      <c r="O38" s="63">
        <f>SUM(M38:N38)</f>
        <v>40754.6</v>
      </c>
      <c r="P38" s="66"/>
      <c r="Q38" s="4"/>
      <c r="R38" s="45"/>
    </row>
    <row r="39" spans="1:18" ht="45.75" customHeight="1" x14ac:dyDescent="0.2">
      <c r="A39" s="46"/>
      <c r="B39" s="39"/>
      <c r="C39" s="47"/>
      <c r="D39" s="119" t="s">
        <v>193</v>
      </c>
      <c r="E39" s="118"/>
      <c r="F39" s="118"/>
      <c r="G39" s="118"/>
      <c r="H39" s="118"/>
      <c r="I39" s="73" t="s">
        <v>150</v>
      </c>
      <c r="J39" s="74" t="s">
        <v>7</v>
      </c>
      <c r="K39" s="74" t="s">
        <v>23</v>
      </c>
      <c r="L39" s="74" t="s">
        <v>4</v>
      </c>
      <c r="M39" s="75">
        <f>M40</f>
        <v>36577.599999999999</v>
      </c>
      <c r="N39" s="75">
        <f t="shared" ref="N39:O39" si="10">N40</f>
        <v>0</v>
      </c>
      <c r="O39" s="75">
        <f t="shared" si="10"/>
        <v>36577.599999999999</v>
      </c>
      <c r="P39" s="76"/>
      <c r="Q39" s="4"/>
      <c r="R39" s="45"/>
    </row>
    <row r="40" spans="1:18" ht="47.25" hidden="1" customHeight="1" outlineLevel="1" x14ac:dyDescent="0.2">
      <c r="A40" s="46"/>
      <c r="B40" s="39"/>
      <c r="C40" s="47"/>
      <c r="D40" s="14"/>
      <c r="E40" s="105" t="s">
        <v>194</v>
      </c>
      <c r="F40" s="106"/>
      <c r="G40" s="106"/>
      <c r="H40" s="106"/>
      <c r="I40" s="15" t="s">
        <v>150</v>
      </c>
      <c r="J40" s="6" t="s">
        <v>7</v>
      </c>
      <c r="K40" s="6" t="s">
        <v>23</v>
      </c>
      <c r="L40" s="6" t="s">
        <v>13</v>
      </c>
      <c r="M40" s="19">
        <v>36577.599999999999</v>
      </c>
      <c r="N40" s="19"/>
      <c r="O40" s="19">
        <f>SUM(M40:N40)</f>
        <v>36577.599999999999</v>
      </c>
      <c r="P40" s="9"/>
      <c r="Q40" s="4"/>
      <c r="R40" s="45"/>
    </row>
    <row r="41" spans="1:18" ht="27" customHeight="1" collapsed="1" x14ac:dyDescent="0.2">
      <c r="A41" s="46"/>
      <c r="B41" s="39"/>
      <c r="C41" s="47"/>
      <c r="D41" s="119" t="s">
        <v>291</v>
      </c>
      <c r="E41" s="118"/>
      <c r="F41" s="118"/>
      <c r="G41" s="118"/>
      <c r="H41" s="118"/>
      <c r="I41" s="73" t="s">
        <v>149</v>
      </c>
      <c r="J41" s="74" t="s">
        <v>7</v>
      </c>
      <c r="K41" s="74" t="s">
        <v>18</v>
      </c>
      <c r="L41" s="74" t="s">
        <v>4</v>
      </c>
      <c r="M41" s="75">
        <f>M42</f>
        <v>4177</v>
      </c>
      <c r="N41" s="75">
        <f t="shared" ref="N41:O41" si="11">N42</f>
        <v>0</v>
      </c>
      <c r="O41" s="75">
        <f t="shared" si="11"/>
        <v>4177</v>
      </c>
      <c r="P41" s="76"/>
      <c r="Q41" s="4"/>
      <c r="R41" s="45"/>
    </row>
    <row r="42" spans="1:18" ht="31.5" hidden="1" customHeight="1" outlineLevel="1" x14ac:dyDescent="0.2">
      <c r="A42" s="46"/>
      <c r="B42" s="39"/>
      <c r="C42" s="47"/>
      <c r="D42" s="14"/>
      <c r="E42" s="105" t="s">
        <v>195</v>
      </c>
      <c r="F42" s="106"/>
      <c r="G42" s="106"/>
      <c r="H42" s="106"/>
      <c r="I42" s="15" t="s">
        <v>149</v>
      </c>
      <c r="J42" s="6" t="s">
        <v>7</v>
      </c>
      <c r="K42" s="6" t="s">
        <v>18</v>
      </c>
      <c r="L42" s="6" t="s">
        <v>13</v>
      </c>
      <c r="M42" s="19">
        <v>4177</v>
      </c>
      <c r="N42" s="19"/>
      <c r="O42" s="19">
        <f>SUM(M42:N42)</f>
        <v>4177</v>
      </c>
      <c r="P42" s="9"/>
      <c r="Q42" s="4"/>
      <c r="R42" s="45"/>
    </row>
    <row r="43" spans="1:18" ht="32.25" customHeight="1" collapsed="1" x14ac:dyDescent="0.2">
      <c r="A43" s="46"/>
      <c r="B43" s="4"/>
      <c r="C43" s="48"/>
      <c r="D43" s="107" t="s">
        <v>307</v>
      </c>
      <c r="E43" s="171"/>
      <c r="F43" s="171"/>
      <c r="G43" s="171"/>
      <c r="H43" s="172"/>
      <c r="I43" s="67" t="s">
        <v>148</v>
      </c>
      <c r="J43" s="68" t="s">
        <v>5</v>
      </c>
      <c r="K43" s="68" t="s">
        <v>4</v>
      </c>
      <c r="L43" s="68" t="s">
        <v>4</v>
      </c>
      <c r="M43" s="63">
        <f>M44+M50+M54</f>
        <v>455568.6</v>
      </c>
      <c r="N43" s="63">
        <f>N44+N50+N54</f>
        <v>1751.4</v>
      </c>
      <c r="O43" s="63">
        <f>SUM(M43:N43)</f>
        <v>457320</v>
      </c>
      <c r="P43" s="66"/>
      <c r="Q43" s="4"/>
      <c r="R43" s="45"/>
    </row>
    <row r="44" spans="1:18" ht="87" customHeight="1" x14ac:dyDescent="0.2">
      <c r="A44" s="46"/>
      <c r="B44" s="39"/>
      <c r="C44" s="47"/>
      <c r="D44" s="117" t="s">
        <v>178</v>
      </c>
      <c r="E44" s="118"/>
      <c r="F44" s="118"/>
      <c r="G44" s="118"/>
      <c r="H44" s="118"/>
      <c r="I44" s="73" t="s">
        <v>147</v>
      </c>
      <c r="J44" s="74" t="s">
        <v>5</v>
      </c>
      <c r="K44" s="74" t="s">
        <v>23</v>
      </c>
      <c r="L44" s="74" t="s">
        <v>4</v>
      </c>
      <c r="M44" s="75">
        <f>M45+M46+M47+M48+M49</f>
        <v>11559.1</v>
      </c>
      <c r="N44" s="75">
        <f t="shared" ref="N44:O44" si="12">N45+N46+N47+N48+N49</f>
        <v>1526.9</v>
      </c>
      <c r="O44" s="75">
        <f t="shared" si="12"/>
        <v>13086</v>
      </c>
      <c r="P44" s="76" t="s">
        <v>410</v>
      </c>
      <c r="Q44" s="4"/>
      <c r="R44" s="45"/>
    </row>
    <row r="45" spans="1:18" ht="54.75" hidden="1" customHeight="1" outlineLevel="1" x14ac:dyDescent="0.2">
      <c r="A45" s="46"/>
      <c r="B45" s="39"/>
      <c r="C45" s="47"/>
      <c r="D45" s="14"/>
      <c r="E45" s="106" t="s">
        <v>196</v>
      </c>
      <c r="F45" s="106"/>
      <c r="G45" s="106"/>
      <c r="H45" s="106"/>
      <c r="I45" s="15" t="s">
        <v>146</v>
      </c>
      <c r="J45" s="6" t="s">
        <v>5</v>
      </c>
      <c r="K45" s="6" t="s">
        <v>23</v>
      </c>
      <c r="L45" s="6" t="s">
        <v>13</v>
      </c>
      <c r="M45" s="19">
        <v>809.1</v>
      </c>
      <c r="N45" s="19"/>
      <c r="O45" s="19">
        <f t="shared" ref="O45:O59" si="13">SUM(M45:N45)</f>
        <v>809.1</v>
      </c>
      <c r="P45" s="9"/>
      <c r="Q45" s="4"/>
      <c r="R45" s="45"/>
    </row>
    <row r="46" spans="1:18" ht="54.75" hidden="1" customHeight="1" outlineLevel="1" x14ac:dyDescent="0.2">
      <c r="A46" s="46"/>
      <c r="B46" s="39"/>
      <c r="C46" s="47"/>
      <c r="D46" s="14"/>
      <c r="E46" s="106" t="s">
        <v>197</v>
      </c>
      <c r="F46" s="106"/>
      <c r="G46" s="106"/>
      <c r="H46" s="106"/>
      <c r="I46" s="15" t="s">
        <v>145</v>
      </c>
      <c r="J46" s="6" t="s">
        <v>5</v>
      </c>
      <c r="K46" s="6" t="s">
        <v>23</v>
      </c>
      <c r="L46" s="6" t="s">
        <v>11</v>
      </c>
      <c r="M46" s="19">
        <v>50</v>
      </c>
      <c r="N46" s="19">
        <v>527</v>
      </c>
      <c r="O46" s="19">
        <f t="shared" si="13"/>
        <v>577</v>
      </c>
      <c r="P46" s="9" t="s">
        <v>385</v>
      </c>
      <c r="Q46" s="4"/>
      <c r="R46" s="45"/>
    </row>
    <row r="47" spans="1:18" ht="92.25" hidden="1" customHeight="1" outlineLevel="1" x14ac:dyDescent="0.2">
      <c r="A47" s="46"/>
      <c r="B47" s="39"/>
      <c r="C47" s="47"/>
      <c r="D47" s="14"/>
      <c r="E47" s="106" t="s">
        <v>198</v>
      </c>
      <c r="F47" s="106"/>
      <c r="G47" s="106"/>
      <c r="H47" s="106"/>
      <c r="I47" s="15" t="s">
        <v>144</v>
      </c>
      <c r="J47" s="6" t="s">
        <v>5</v>
      </c>
      <c r="K47" s="6" t="s">
        <v>23</v>
      </c>
      <c r="L47" s="6" t="s">
        <v>26</v>
      </c>
      <c r="M47" s="19">
        <v>5200</v>
      </c>
      <c r="N47" s="19">
        <f>999.9</f>
        <v>999.9</v>
      </c>
      <c r="O47" s="19">
        <f t="shared" si="13"/>
        <v>6199.9</v>
      </c>
      <c r="P47" s="9" t="s">
        <v>409</v>
      </c>
      <c r="Q47" s="4"/>
      <c r="R47" s="45"/>
    </row>
    <row r="48" spans="1:18" ht="66.75" hidden="1" customHeight="1" outlineLevel="1" x14ac:dyDescent="0.2">
      <c r="A48" s="46"/>
      <c r="B48" s="39"/>
      <c r="C48" s="47"/>
      <c r="D48" s="14"/>
      <c r="E48" s="110" t="s">
        <v>356</v>
      </c>
      <c r="F48" s="111"/>
      <c r="G48" s="111"/>
      <c r="H48" s="112"/>
      <c r="I48" s="15"/>
      <c r="J48" s="6" t="s">
        <v>5</v>
      </c>
      <c r="K48" s="6" t="s">
        <v>23</v>
      </c>
      <c r="L48" s="11" t="s">
        <v>10</v>
      </c>
      <c r="M48" s="19">
        <v>500</v>
      </c>
      <c r="N48" s="19"/>
      <c r="O48" s="19">
        <f t="shared" si="13"/>
        <v>500</v>
      </c>
      <c r="P48" s="9"/>
      <c r="Q48" s="4"/>
      <c r="R48" s="45"/>
    </row>
    <row r="49" spans="1:18" ht="22.5" hidden="1" customHeight="1" outlineLevel="1" x14ac:dyDescent="0.2">
      <c r="A49" s="46"/>
      <c r="B49" s="39"/>
      <c r="C49" s="47"/>
      <c r="D49" s="14"/>
      <c r="E49" s="118" t="s">
        <v>199</v>
      </c>
      <c r="F49" s="118"/>
      <c r="G49" s="118"/>
      <c r="H49" s="118"/>
      <c r="I49" s="73" t="s">
        <v>142</v>
      </c>
      <c r="J49" s="74" t="s">
        <v>5</v>
      </c>
      <c r="K49" s="74" t="s">
        <v>23</v>
      </c>
      <c r="L49" s="74" t="s">
        <v>143</v>
      </c>
      <c r="M49" s="75">
        <v>5000</v>
      </c>
      <c r="N49" s="75"/>
      <c r="O49" s="75">
        <f t="shared" si="13"/>
        <v>5000</v>
      </c>
      <c r="P49" s="78"/>
      <c r="Q49" s="4"/>
      <c r="R49" s="45"/>
    </row>
    <row r="50" spans="1:18" ht="46.5" customHeight="1" collapsed="1" x14ac:dyDescent="0.2">
      <c r="A50" s="46"/>
      <c r="B50" s="39"/>
      <c r="C50" s="47"/>
      <c r="D50" s="117" t="s">
        <v>200</v>
      </c>
      <c r="E50" s="118"/>
      <c r="F50" s="118"/>
      <c r="G50" s="118"/>
      <c r="H50" s="118"/>
      <c r="I50" s="73" t="s">
        <v>141</v>
      </c>
      <c r="J50" s="74" t="s">
        <v>5</v>
      </c>
      <c r="K50" s="74" t="s">
        <v>18</v>
      </c>
      <c r="L50" s="74" t="s">
        <v>4</v>
      </c>
      <c r="M50" s="75">
        <f>M51+M52+M53</f>
        <v>3184.2</v>
      </c>
      <c r="N50" s="75">
        <f>N51+N52+N53</f>
        <v>224.5</v>
      </c>
      <c r="O50" s="75">
        <f>SUM(M50:N50)</f>
        <v>3408.7</v>
      </c>
      <c r="P50" s="76" t="s">
        <v>396</v>
      </c>
      <c r="Q50" s="4"/>
      <c r="R50" s="45"/>
    </row>
    <row r="51" spans="1:18" ht="52.5" hidden="1" customHeight="1" outlineLevel="1" x14ac:dyDescent="0.2">
      <c r="A51" s="46"/>
      <c r="B51" s="39"/>
      <c r="C51" s="47"/>
      <c r="D51" s="14"/>
      <c r="E51" s="106" t="s">
        <v>201</v>
      </c>
      <c r="F51" s="106"/>
      <c r="G51" s="106"/>
      <c r="H51" s="106"/>
      <c r="I51" s="15" t="s">
        <v>140</v>
      </c>
      <c r="J51" s="6" t="s">
        <v>5</v>
      </c>
      <c r="K51" s="6" t="s">
        <v>18</v>
      </c>
      <c r="L51" s="6" t="s">
        <v>13</v>
      </c>
      <c r="M51" s="19">
        <v>100</v>
      </c>
      <c r="N51" s="19"/>
      <c r="O51" s="19">
        <f t="shared" si="13"/>
        <v>100</v>
      </c>
      <c r="P51" s="21"/>
      <c r="Q51" s="4"/>
      <c r="R51" s="45"/>
    </row>
    <row r="52" spans="1:18" ht="55.5" hidden="1" customHeight="1" outlineLevel="1" x14ac:dyDescent="0.2">
      <c r="A52" s="46"/>
      <c r="B52" s="39"/>
      <c r="C52" s="47"/>
      <c r="D52" s="14"/>
      <c r="E52" s="106" t="s">
        <v>202</v>
      </c>
      <c r="F52" s="106"/>
      <c r="G52" s="106"/>
      <c r="H52" s="106"/>
      <c r="I52" s="15" t="s">
        <v>139</v>
      </c>
      <c r="J52" s="6" t="s">
        <v>5</v>
      </c>
      <c r="K52" s="6" t="s">
        <v>18</v>
      </c>
      <c r="L52" s="6" t="s">
        <v>11</v>
      </c>
      <c r="M52" s="19">
        <v>284.2</v>
      </c>
      <c r="N52" s="19">
        <f>224.5</f>
        <v>224.5</v>
      </c>
      <c r="O52" s="19">
        <f t="shared" si="13"/>
        <v>508.7</v>
      </c>
      <c r="P52" s="9" t="s">
        <v>396</v>
      </c>
      <c r="Q52" s="4"/>
      <c r="R52" s="45"/>
    </row>
    <row r="53" spans="1:18" ht="67.5" hidden="1" customHeight="1" outlineLevel="1" x14ac:dyDescent="0.2">
      <c r="A53" s="46"/>
      <c r="B53" s="39"/>
      <c r="C53" s="47"/>
      <c r="D53" s="14"/>
      <c r="E53" s="106" t="s">
        <v>310</v>
      </c>
      <c r="F53" s="106"/>
      <c r="G53" s="106"/>
      <c r="H53" s="106"/>
      <c r="I53" s="15" t="s">
        <v>138</v>
      </c>
      <c r="J53" s="6" t="s">
        <v>5</v>
      </c>
      <c r="K53" s="6" t="s">
        <v>18</v>
      </c>
      <c r="L53" s="6" t="s">
        <v>26</v>
      </c>
      <c r="M53" s="19">
        <v>2800</v>
      </c>
      <c r="N53" s="19"/>
      <c r="O53" s="18">
        <f t="shared" si="13"/>
        <v>2800</v>
      </c>
      <c r="P53" s="9"/>
      <c r="Q53" s="4"/>
      <c r="R53" s="45"/>
    </row>
    <row r="54" spans="1:18" ht="59.25" customHeight="1" collapsed="1" x14ac:dyDescent="0.2">
      <c r="A54" s="46"/>
      <c r="B54" s="39"/>
      <c r="C54" s="47"/>
      <c r="D54" s="117" t="s">
        <v>203</v>
      </c>
      <c r="E54" s="118"/>
      <c r="F54" s="118"/>
      <c r="G54" s="118"/>
      <c r="H54" s="118"/>
      <c r="I54" s="73" t="s">
        <v>137</v>
      </c>
      <c r="J54" s="74" t="s">
        <v>5</v>
      </c>
      <c r="K54" s="74">
        <v>3</v>
      </c>
      <c r="L54" s="74" t="s">
        <v>4</v>
      </c>
      <c r="M54" s="75">
        <f>M55</f>
        <v>440825.3</v>
      </c>
      <c r="N54" s="75">
        <f t="shared" ref="N54:O54" si="14">N55</f>
        <v>0</v>
      </c>
      <c r="O54" s="75">
        <f t="shared" si="14"/>
        <v>440825.3</v>
      </c>
      <c r="P54" s="76"/>
      <c r="Q54" s="4"/>
      <c r="R54" s="45"/>
    </row>
    <row r="55" spans="1:18" ht="48.75" hidden="1" customHeight="1" outlineLevel="1" x14ac:dyDescent="0.2">
      <c r="A55" s="46"/>
      <c r="B55" s="39"/>
      <c r="C55" s="47"/>
      <c r="D55" s="14"/>
      <c r="E55" s="106" t="s">
        <v>204</v>
      </c>
      <c r="F55" s="106"/>
      <c r="G55" s="106"/>
      <c r="H55" s="106"/>
      <c r="I55" s="15" t="s">
        <v>137</v>
      </c>
      <c r="J55" s="6" t="s">
        <v>5</v>
      </c>
      <c r="K55" s="6" t="s">
        <v>27</v>
      </c>
      <c r="L55" s="6" t="s">
        <v>13</v>
      </c>
      <c r="M55" s="19">
        <v>440825.3</v>
      </c>
      <c r="N55" s="19"/>
      <c r="O55" s="19">
        <f t="shared" si="13"/>
        <v>440825.3</v>
      </c>
      <c r="P55" s="9"/>
      <c r="Q55" s="4"/>
      <c r="R55" s="45"/>
    </row>
    <row r="56" spans="1:18" ht="40.5" customHeight="1" collapsed="1" x14ac:dyDescent="0.2">
      <c r="A56" s="46"/>
      <c r="B56" s="4"/>
      <c r="C56" s="48"/>
      <c r="D56" s="107" t="s">
        <v>326</v>
      </c>
      <c r="E56" s="108"/>
      <c r="F56" s="108"/>
      <c r="G56" s="108"/>
      <c r="H56" s="109"/>
      <c r="I56" s="61" t="s">
        <v>136</v>
      </c>
      <c r="J56" s="62" t="s">
        <v>1</v>
      </c>
      <c r="K56" s="62" t="s">
        <v>4</v>
      </c>
      <c r="L56" s="62" t="s">
        <v>4</v>
      </c>
      <c r="M56" s="64">
        <f>M57</f>
        <v>150</v>
      </c>
      <c r="N56" s="64">
        <f>N57</f>
        <v>0</v>
      </c>
      <c r="O56" s="63">
        <f>SUM(M56:N56)</f>
        <v>150</v>
      </c>
      <c r="P56" s="65"/>
      <c r="Q56" s="4"/>
      <c r="R56" s="45"/>
    </row>
    <row r="57" spans="1:18" ht="36" hidden="1" customHeight="1" outlineLevel="1" x14ac:dyDescent="0.2">
      <c r="A57" s="46"/>
      <c r="B57" s="39"/>
      <c r="C57" s="47"/>
      <c r="D57" s="14"/>
      <c r="E57" s="105" t="s">
        <v>205</v>
      </c>
      <c r="F57" s="106"/>
      <c r="G57" s="106"/>
      <c r="H57" s="106"/>
      <c r="I57" s="15" t="s">
        <v>136</v>
      </c>
      <c r="J57" s="6" t="s">
        <v>1</v>
      </c>
      <c r="K57" s="6" t="s">
        <v>2</v>
      </c>
      <c r="L57" s="6" t="s">
        <v>13</v>
      </c>
      <c r="M57" s="19">
        <v>150</v>
      </c>
      <c r="N57" s="19"/>
      <c r="O57" s="19">
        <f t="shared" si="13"/>
        <v>150</v>
      </c>
      <c r="P57" s="9"/>
      <c r="Q57" s="4"/>
      <c r="R57" s="45"/>
    </row>
    <row r="58" spans="1:18" ht="49.5" customHeight="1" collapsed="1" x14ac:dyDescent="0.2">
      <c r="A58" s="46"/>
      <c r="B58" s="4"/>
      <c r="C58" s="48"/>
      <c r="D58" s="107" t="s">
        <v>303</v>
      </c>
      <c r="E58" s="108"/>
      <c r="F58" s="108"/>
      <c r="G58" s="108"/>
      <c r="H58" s="109"/>
      <c r="I58" s="61" t="s">
        <v>135</v>
      </c>
      <c r="J58" s="62" t="s">
        <v>134</v>
      </c>
      <c r="K58" s="62" t="s">
        <v>4</v>
      </c>
      <c r="L58" s="62" t="s">
        <v>4</v>
      </c>
      <c r="M58" s="64">
        <f>M59</f>
        <v>22049.200000000001</v>
      </c>
      <c r="N58" s="64">
        <f>N59</f>
        <v>0</v>
      </c>
      <c r="O58" s="63">
        <f>SUM(M58:N58)</f>
        <v>22049.200000000001</v>
      </c>
      <c r="P58" s="96"/>
      <c r="Q58" s="4"/>
      <c r="R58" s="45"/>
    </row>
    <row r="59" spans="1:18" ht="138" hidden="1" customHeight="1" outlineLevel="1" x14ac:dyDescent="0.2">
      <c r="A59" s="46"/>
      <c r="B59" s="39"/>
      <c r="C59" s="47"/>
      <c r="D59" s="14"/>
      <c r="E59" s="106" t="s">
        <v>206</v>
      </c>
      <c r="F59" s="106"/>
      <c r="G59" s="106"/>
      <c r="H59" s="106"/>
      <c r="I59" s="15" t="s">
        <v>135</v>
      </c>
      <c r="J59" s="6" t="s">
        <v>134</v>
      </c>
      <c r="K59" s="6" t="s">
        <v>2</v>
      </c>
      <c r="L59" s="6" t="s">
        <v>13</v>
      </c>
      <c r="M59" s="19">
        <v>22049.200000000001</v>
      </c>
      <c r="N59" s="19"/>
      <c r="O59" s="19">
        <f t="shared" si="13"/>
        <v>22049.200000000001</v>
      </c>
      <c r="P59" s="82"/>
      <c r="Q59" s="4"/>
      <c r="R59" s="45"/>
    </row>
    <row r="60" spans="1:18" ht="38.25" customHeight="1" collapsed="1" x14ac:dyDescent="0.2">
      <c r="A60" s="46"/>
      <c r="B60" s="4"/>
      <c r="C60" s="48"/>
      <c r="D60" s="107" t="s">
        <v>368</v>
      </c>
      <c r="E60" s="171"/>
      <c r="F60" s="171"/>
      <c r="G60" s="171"/>
      <c r="H60" s="172"/>
      <c r="I60" s="67" t="s">
        <v>133</v>
      </c>
      <c r="J60" s="68" t="s">
        <v>124</v>
      </c>
      <c r="K60" s="68" t="s">
        <v>4</v>
      </c>
      <c r="L60" s="68" t="s">
        <v>4</v>
      </c>
      <c r="M60" s="63">
        <f>M61+M66+M71</f>
        <v>256334.6</v>
      </c>
      <c r="N60" s="63">
        <f t="shared" ref="N60:O60" si="15">N61+N66+N71</f>
        <v>3393.2</v>
      </c>
      <c r="O60" s="63">
        <f t="shared" si="15"/>
        <v>259727.80000000002</v>
      </c>
      <c r="P60" s="66"/>
      <c r="Q60" s="4"/>
      <c r="R60" s="45"/>
    </row>
    <row r="61" spans="1:18" ht="80.25" customHeight="1" x14ac:dyDescent="0.2">
      <c r="A61" s="46"/>
      <c r="B61" s="39"/>
      <c r="C61" s="47"/>
      <c r="D61" s="117" t="s">
        <v>207</v>
      </c>
      <c r="E61" s="118"/>
      <c r="F61" s="118"/>
      <c r="G61" s="118"/>
      <c r="H61" s="118"/>
      <c r="I61" s="73" t="s">
        <v>132</v>
      </c>
      <c r="J61" s="74" t="s">
        <v>124</v>
      </c>
      <c r="K61" s="74">
        <v>1</v>
      </c>
      <c r="L61" s="74" t="s">
        <v>4</v>
      </c>
      <c r="M61" s="75">
        <f>M62+M63+M64+M65</f>
        <v>243479.7</v>
      </c>
      <c r="N61" s="75">
        <f>N62+N63+N64+N65</f>
        <v>2393.1999999999998</v>
      </c>
      <c r="O61" s="75">
        <f>SUM(M61:N61)</f>
        <v>245872.90000000002</v>
      </c>
      <c r="P61" s="76" t="s">
        <v>406</v>
      </c>
      <c r="Q61" s="4"/>
      <c r="R61" s="45"/>
    </row>
    <row r="62" spans="1:18" ht="38.25" hidden="1" customHeight="1" outlineLevel="1" x14ac:dyDescent="0.2">
      <c r="A62" s="46"/>
      <c r="B62" s="39"/>
      <c r="C62" s="47"/>
      <c r="D62" s="14"/>
      <c r="E62" s="106" t="s">
        <v>208</v>
      </c>
      <c r="F62" s="106"/>
      <c r="G62" s="106"/>
      <c r="H62" s="106"/>
      <c r="I62" s="15" t="s">
        <v>131</v>
      </c>
      <c r="J62" s="6" t="s">
        <v>124</v>
      </c>
      <c r="K62" s="6" t="s">
        <v>23</v>
      </c>
      <c r="L62" s="6" t="s">
        <v>13</v>
      </c>
      <c r="M62" s="19">
        <v>200</v>
      </c>
      <c r="N62" s="19"/>
      <c r="O62" s="19">
        <f t="shared" ref="O62:O77" si="16">SUM(M62:N62)</f>
        <v>200</v>
      </c>
      <c r="P62" s="9"/>
      <c r="Q62" s="4"/>
      <c r="R62" s="45"/>
    </row>
    <row r="63" spans="1:18" ht="36" hidden="1" customHeight="1" outlineLevel="1" x14ac:dyDescent="0.2">
      <c r="A63" s="46"/>
      <c r="B63" s="39"/>
      <c r="C63" s="47"/>
      <c r="D63" s="14"/>
      <c r="E63" s="106" t="s">
        <v>209</v>
      </c>
      <c r="F63" s="106"/>
      <c r="G63" s="106"/>
      <c r="H63" s="106"/>
      <c r="I63" s="15" t="s">
        <v>130</v>
      </c>
      <c r="J63" s="6" t="s">
        <v>124</v>
      </c>
      <c r="K63" s="6" t="s">
        <v>23</v>
      </c>
      <c r="L63" s="6" t="s">
        <v>11</v>
      </c>
      <c r="M63" s="19">
        <v>200</v>
      </c>
      <c r="N63" s="19"/>
      <c r="O63" s="19">
        <f t="shared" si="16"/>
        <v>200</v>
      </c>
      <c r="P63" s="9"/>
      <c r="Q63" s="4"/>
      <c r="R63" s="45"/>
    </row>
    <row r="64" spans="1:18" ht="84.75" hidden="1" customHeight="1" outlineLevel="1" x14ac:dyDescent="0.2">
      <c r="A64" s="46"/>
      <c r="B64" s="39"/>
      <c r="C64" s="47"/>
      <c r="D64" s="14"/>
      <c r="E64" s="106" t="s">
        <v>210</v>
      </c>
      <c r="F64" s="106"/>
      <c r="G64" s="106"/>
      <c r="H64" s="106"/>
      <c r="I64" s="15" t="s">
        <v>129</v>
      </c>
      <c r="J64" s="6" t="s">
        <v>124</v>
      </c>
      <c r="K64" s="6" t="s">
        <v>23</v>
      </c>
      <c r="L64" s="6" t="s">
        <v>10</v>
      </c>
      <c r="M64" s="19">
        <v>2250</v>
      </c>
      <c r="N64" s="19">
        <f>1460.2+933</f>
        <v>2393.1999999999998</v>
      </c>
      <c r="O64" s="19">
        <f t="shared" si="16"/>
        <v>4643.2</v>
      </c>
      <c r="P64" s="21" t="s">
        <v>405</v>
      </c>
      <c r="Q64" s="4"/>
      <c r="R64" s="45"/>
    </row>
    <row r="65" spans="1:18" ht="75" hidden="1" customHeight="1" outlineLevel="1" x14ac:dyDescent="0.2">
      <c r="A65" s="46"/>
      <c r="B65" s="39"/>
      <c r="C65" s="47"/>
      <c r="D65" s="14"/>
      <c r="E65" s="106" t="s">
        <v>211</v>
      </c>
      <c r="F65" s="106"/>
      <c r="G65" s="106"/>
      <c r="H65" s="106"/>
      <c r="I65" s="15" t="s">
        <v>128</v>
      </c>
      <c r="J65" s="6" t="s">
        <v>124</v>
      </c>
      <c r="K65" s="6" t="s">
        <v>23</v>
      </c>
      <c r="L65" s="6" t="s">
        <v>7</v>
      </c>
      <c r="M65" s="19">
        <v>240829.7</v>
      </c>
      <c r="N65" s="19"/>
      <c r="O65" s="19">
        <f t="shared" si="16"/>
        <v>240829.7</v>
      </c>
      <c r="P65" s="9"/>
      <c r="Q65" s="4"/>
      <c r="R65" s="45"/>
    </row>
    <row r="66" spans="1:18" ht="43.5" customHeight="1" collapsed="1" x14ac:dyDescent="0.2">
      <c r="A66" s="46"/>
      <c r="B66" s="39"/>
      <c r="C66" s="47"/>
      <c r="D66" s="117" t="s">
        <v>212</v>
      </c>
      <c r="E66" s="118"/>
      <c r="F66" s="118"/>
      <c r="G66" s="118"/>
      <c r="H66" s="118"/>
      <c r="I66" s="73" t="s">
        <v>127</v>
      </c>
      <c r="J66" s="74" t="s">
        <v>124</v>
      </c>
      <c r="K66" s="74" t="s">
        <v>18</v>
      </c>
      <c r="L66" s="74" t="s">
        <v>4</v>
      </c>
      <c r="M66" s="75">
        <f>M67+M68+M69+M70</f>
        <v>12854.900000000001</v>
      </c>
      <c r="N66" s="75">
        <f t="shared" ref="N66:O66" si="17">N67+N68+N69+N70</f>
        <v>1000</v>
      </c>
      <c r="O66" s="75">
        <f t="shared" si="17"/>
        <v>13854.900000000001</v>
      </c>
      <c r="P66" s="76" t="s">
        <v>386</v>
      </c>
      <c r="Q66" s="4"/>
      <c r="R66" s="45"/>
    </row>
    <row r="67" spans="1:18" ht="50.25" hidden="1" customHeight="1" outlineLevel="1" x14ac:dyDescent="0.2">
      <c r="A67" s="46"/>
      <c r="B67" s="39"/>
      <c r="C67" s="47"/>
      <c r="D67" s="14"/>
      <c r="E67" s="106" t="s">
        <v>213</v>
      </c>
      <c r="F67" s="106"/>
      <c r="G67" s="106"/>
      <c r="H67" s="106"/>
      <c r="I67" s="15" t="s">
        <v>126</v>
      </c>
      <c r="J67" s="6" t="s">
        <v>124</v>
      </c>
      <c r="K67" s="6" t="s">
        <v>18</v>
      </c>
      <c r="L67" s="6" t="s">
        <v>13</v>
      </c>
      <c r="M67" s="19">
        <v>7246.6</v>
      </c>
      <c r="N67" s="19"/>
      <c r="O67" s="19">
        <f t="shared" si="16"/>
        <v>7246.6</v>
      </c>
      <c r="P67" s="9"/>
      <c r="Q67" s="4"/>
      <c r="R67" s="32"/>
    </row>
    <row r="68" spans="1:18" ht="78.75" hidden="1" customHeight="1" outlineLevel="1" x14ac:dyDescent="0.2">
      <c r="A68" s="46"/>
      <c r="B68" s="39"/>
      <c r="C68" s="47"/>
      <c r="D68" s="14"/>
      <c r="E68" s="106" t="s">
        <v>214</v>
      </c>
      <c r="F68" s="106"/>
      <c r="G68" s="106"/>
      <c r="H68" s="106"/>
      <c r="I68" s="15" t="s">
        <v>125</v>
      </c>
      <c r="J68" s="6" t="s">
        <v>124</v>
      </c>
      <c r="K68" s="6" t="s">
        <v>18</v>
      </c>
      <c r="L68" s="6" t="s">
        <v>26</v>
      </c>
      <c r="M68" s="19">
        <v>4385.8</v>
      </c>
      <c r="N68" s="19">
        <f>1000</f>
        <v>1000</v>
      </c>
      <c r="O68" s="19">
        <f t="shared" si="16"/>
        <v>5385.8</v>
      </c>
      <c r="P68" s="9" t="s">
        <v>386</v>
      </c>
      <c r="Q68" s="4"/>
      <c r="R68" s="45"/>
    </row>
    <row r="69" spans="1:18" ht="46.5" hidden="1" customHeight="1" outlineLevel="1" x14ac:dyDescent="0.2">
      <c r="A69" s="46"/>
      <c r="B69" s="4"/>
      <c r="C69" s="49"/>
      <c r="D69" s="14"/>
      <c r="E69" s="106" t="s">
        <v>345</v>
      </c>
      <c r="F69" s="106"/>
      <c r="G69" s="106"/>
      <c r="H69" s="106"/>
      <c r="I69" s="15">
        <v>920400000</v>
      </c>
      <c r="J69" s="6" t="s">
        <v>124</v>
      </c>
      <c r="K69" s="6" t="s">
        <v>18</v>
      </c>
      <c r="L69" s="11" t="s">
        <v>10</v>
      </c>
      <c r="M69" s="19">
        <v>1222.5</v>
      </c>
      <c r="N69" s="19">
        <f>-1222.5</f>
        <v>-1222.5</v>
      </c>
      <c r="O69" s="19">
        <f>SUM(M69:N69)</f>
        <v>0</v>
      </c>
      <c r="P69" s="9" t="s">
        <v>384</v>
      </c>
      <c r="Q69" s="4"/>
      <c r="R69" s="45"/>
    </row>
    <row r="70" spans="1:18" ht="47.25" hidden="1" customHeight="1" outlineLevel="1" x14ac:dyDescent="0.2">
      <c r="A70" s="46"/>
      <c r="B70" s="4"/>
      <c r="C70" s="49"/>
      <c r="D70" s="14"/>
      <c r="E70" s="106" t="s">
        <v>352</v>
      </c>
      <c r="F70" s="106"/>
      <c r="G70" s="106"/>
      <c r="H70" s="106"/>
      <c r="I70" s="15">
        <v>920400000</v>
      </c>
      <c r="J70" s="6" t="s">
        <v>124</v>
      </c>
      <c r="K70" s="6" t="s">
        <v>18</v>
      </c>
      <c r="L70" s="11" t="s">
        <v>7</v>
      </c>
      <c r="M70" s="19">
        <v>0</v>
      </c>
      <c r="N70" s="19">
        <v>1222.5</v>
      </c>
      <c r="O70" s="19">
        <f t="shared" si="16"/>
        <v>1222.5</v>
      </c>
      <c r="P70" s="9" t="s">
        <v>388</v>
      </c>
      <c r="Q70" s="4"/>
      <c r="R70" s="45"/>
    </row>
    <row r="71" spans="1:18" ht="30.75" customHeight="1" collapsed="1" x14ac:dyDescent="0.2">
      <c r="A71" s="46"/>
      <c r="B71" s="4"/>
      <c r="C71" s="49"/>
      <c r="D71" s="14"/>
      <c r="E71" s="117" t="s">
        <v>372</v>
      </c>
      <c r="F71" s="118"/>
      <c r="G71" s="118"/>
      <c r="H71" s="118"/>
      <c r="I71" s="118"/>
      <c r="J71" s="74" t="s">
        <v>124</v>
      </c>
      <c r="K71" s="74">
        <v>3</v>
      </c>
      <c r="L71" s="77"/>
      <c r="M71" s="75">
        <f>SUM(M72+M73)</f>
        <v>0</v>
      </c>
      <c r="N71" s="75">
        <f t="shared" ref="N71:O71" si="18">SUM(N72+N73)</f>
        <v>0</v>
      </c>
      <c r="O71" s="75">
        <f t="shared" si="18"/>
        <v>0</v>
      </c>
      <c r="P71" s="76"/>
      <c r="Q71" s="4"/>
      <c r="R71" s="45"/>
    </row>
    <row r="72" spans="1:18" ht="47.25" hidden="1" customHeight="1" outlineLevel="1" x14ac:dyDescent="0.2">
      <c r="A72" s="46"/>
      <c r="B72" s="4"/>
      <c r="C72" s="49"/>
      <c r="D72" s="14"/>
      <c r="E72" s="106" t="s">
        <v>370</v>
      </c>
      <c r="F72" s="106"/>
      <c r="G72" s="106"/>
      <c r="H72" s="106"/>
      <c r="I72" s="16"/>
      <c r="J72" s="7" t="s">
        <v>124</v>
      </c>
      <c r="K72" s="7">
        <v>3</v>
      </c>
      <c r="L72" s="7" t="s">
        <v>13</v>
      </c>
      <c r="M72" s="18">
        <v>0</v>
      </c>
      <c r="N72" s="18"/>
      <c r="O72" s="19">
        <f t="shared" si="16"/>
        <v>0</v>
      </c>
      <c r="P72" s="90"/>
      <c r="Q72" s="4"/>
      <c r="R72" s="45"/>
    </row>
    <row r="73" spans="1:18" ht="47.25" hidden="1" customHeight="1" outlineLevel="1" x14ac:dyDescent="0.2">
      <c r="A73" s="46"/>
      <c r="B73" s="4"/>
      <c r="C73" s="49"/>
      <c r="D73" s="14"/>
      <c r="E73" s="106" t="s">
        <v>371</v>
      </c>
      <c r="F73" s="106"/>
      <c r="G73" s="106"/>
      <c r="H73" s="106"/>
      <c r="I73" s="16"/>
      <c r="J73" s="7">
        <v>9</v>
      </c>
      <c r="K73" s="7">
        <v>3</v>
      </c>
      <c r="L73" s="91" t="s">
        <v>13</v>
      </c>
      <c r="M73" s="18">
        <v>0</v>
      </c>
      <c r="N73" s="18"/>
      <c r="O73" s="19">
        <f t="shared" si="16"/>
        <v>0</v>
      </c>
      <c r="P73" s="90"/>
      <c r="Q73" s="4"/>
      <c r="R73" s="45"/>
    </row>
    <row r="74" spans="1:18" ht="48.75" customHeight="1" collapsed="1" x14ac:dyDescent="0.2">
      <c r="A74" s="46"/>
      <c r="B74" s="4"/>
      <c r="C74" s="48"/>
      <c r="D74" s="107" t="s">
        <v>316</v>
      </c>
      <c r="E74" s="108"/>
      <c r="F74" s="108"/>
      <c r="G74" s="108"/>
      <c r="H74" s="109"/>
      <c r="I74" s="61" t="s">
        <v>123</v>
      </c>
      <c r="J74" s="62" t="s">
        <v>120</v>
      </c>
      <c r="K74" s="62" t="s">
        <v>4</v>
      </c>
      <c r="L74" s="62" t="s">
        <v>4</v>
      </c>
      <c r="M74" s="64">
        <f>M75+M76+M77</f>
        <v>10000</v>
      </c>
      <c r="N74" s="64">
        <f>N75+N76+N77</f>
        <v>-219.8</v>
      </c>
      <c r="O74" s="63">
        <f>SUM(M74:N74)</f>
        <v>9780.2000000000007</v>
      </c>
      <c r="P74" s="65" t="s">
        <v>397</v>
      </c>
      <c r="Q74" s="4"/>
      <c r="R74" s="45"/>
    </row>
    <row r="75" spans="1:18" ht="34.5" hidden="1" customHeight="1" outlineLevel="1" x14ac:dyDescent="0.2">
      <c r="A75" s="46"/>
      <c r="B75" s="39"/>
      <c r="C75" s="47"/>
      <c r="D75" s="14"/>
      <c r="E75" s="141" t="s">
        <v>215</v>
      </c>
      <c r="F75" s="142"/>
      <c r="G75" s="142"/>
      <c r="H75" s="143"/>
      <c r="I75" s="15" t="s">
        <v>122</v>
      </c>
      <c r="J75" s="6" t="s">
        <v>120</v>
      </c>
      <c r="K75" s="6" t="s">
        <v>2</v>
      </c>
      <c r="L75" s="6" t="s">
        <v>13</v>
      </c>
      <c r="M75" s="19">
        <v>0</v>
      </c>
      <c r="N75" s="19"/>
      <c r="O75" s="19">
        <f t="shared" si="16"/>
        <v>0</v>
      </c>
      <c r="P75" s="9"/>
      <c r="Q75" s="4"/>
      <c r="R75" s="45"/>
    </row>
    <row r="76" spans="1:18" ht="34.5" hidden="1" customHeight="1" outlineLevel="1" x14ac:dyDescent="0.2">
      <c r="A76" s="46"/>
      <c r="B76" s="39"/>
      <c r="C76" s="47"/>
      <c r="D76" s="14"/>
      <c r="E76" s="106" t="s">
        <v>216</v>
      </c>
      <c r="F76" s="106"/>
      <c r="G76" s="106"/>
      <c r="H76" s="106"/>
      <c r="I76" s="15" t="s">
        <v>121</v>
      </c>
      <c r="J76" s="6">
        <v>10</v>
      </c>
      <c r="K76" s="6" t="s">
        <v>2</v>
      </c>
      <c r="L76" s="6" t="s">
        <v>11</v>
      </c>
      <c r="M76" s="19">
        <v>9300</v>
      </c>
      <c r="N76" s="19">
        <v>-219.8</v>
      </c>
      <c r="O76" s="19">
        <f t="shared" si="16"/>
        <v>9080.2000000000007</v>
      </c>
      <c r="P76" s="9" t="s">
        <v>397</v>
      </c>
      <c r="Q76" s="4"/>
      <c r="R76" s="45"/>
    </row>
    <row r="77" spans="1:18" ht="132.75" hidden="1" customHeight="1" outlineLevel="1" x14ac:dyDescent="0.2">
      <c r="A77" s="46"/>
      <c r="B77" s="39"/>
      <c r="C77" s="47"/>
      <c r="D77" s="14"/>
      <c r="E77" s="105" t="s">
        <v>217</v>
      </c>
      <c r="F77" s="106"/>
      <c r="G77" s="106"/>
      <c r="H77" s="106"/>
      <c r="I77" s="15" t="s">
        <v>119</v>
      </c>
      <c r="J77" s="6" t="s">
        <v>120</v>
      </c>
      <c r="K77" s="6" t="s">
        <v>2</v>
      </c>
      <c r="L77" s="6" t="s">
        <v>26</v>
      </c>
      <c r="M77" s="19">
        <v>700</v>
      </c>
      <c r="N77" s="19"/>
      <c r="O77" s="19">
        <f t="shared" si="16"/>
        <v>700</v>
      </c>
      <c r="P77" s="9"/>
      <c r="Q77" s="4"/>
      <c r="R77" s="45"/>
    </row>
    <row r="78" spans="1:18" ht="33.75" customHeight="1" collapsed="1" x14ac:dyDescent="0.2">
      <c r="A78" s="46"/>
      <c r="B78" s="4"/>
      <c r="C78" s="48"/>
      <c r="D78" s="107" t="s">
        <v>317</v>
      </c>
      <c r="E78" s="108"/>
      <c r="F78" s="108"/>
      <c r="G78" s="108"/>
      <c r="H78" s="109"/>
      <c r="I78" s="61" t="s">
        <v>118</v>
      </c>
      <c r="J78" s="62" t="s">
        <v>108</v>
      </c>
      <c r="K78" s="62" t="s">
        <v>4</v>
      </c>
      <c r="L78" s="62" t="s">
        <v>4</v>
      </c>
      <c r="M78" s="64">
        <f>SUM(M79+M81+M84+M89)</f>
        <v>821696.2</v>
      </c>
      <c r="N78" s="64">
        <f>SUM(N79+N81+N84+N89)</f>
        <v>11478.9</v>
      </c>
      <c r="O78" s="63">
        <f>SUM(M78:N78)</f>
        <v>833175.1</v>
      </c>
      <c r="P78" s="66"/>
      <c r="Q78" s="4"/>
      <c r="R78" s="45"/>
    </row>
    <row r="79" spans="1:18" ht="22.5" customHeight="1" x14ac:dyDescent="0.2">
      <c r="A79" s="46"/>
      <c r="B79" s="39"/>
      <c r="C79" s="47"/>
      <c r="D79" s="119" t="s">
        <v>218</v>
      </c>
      <c r="E79" s="118"/>
      <c r="F79" s="118"/>
      <c r="G79" s="118"/>
      <c r="H79" s="118"/>
      <c r="I79" s="73" t="s">
        <v>117</v>
      </c>
      <c r="J79" s="74" t="s">
        <v>108</v>
      </c>
      <c r="K79" s="74" t="s">
        <v>23</v>
      </c>
      <c r="L79" s="74" t="s">
        <v>4</v>
      </c>
      <c r="M79" s="75">
        <f>M80</f>
        <v>2070.6</v>
      </c>
      <c r="N79" s="75">
        <f>N80</f>
        <v>0</v>
      </c>
      <c r="O79" s="75">
        <f>SUM(M79:N79)</f>
        <v>2070.6</v>
      </c>
      <c r="P79" s="79"/>
      <c r="Q79" s="4"/>
      <c r="R79" s="45"/>
    </row>
    <row r="80" spans="1:18" ht="65.25" hidden="1" customHeight="1" outlineLevel="1" x14ac:dyDescent="0.2">
      <c r="A80" s="46"/>
      <c r="B80" s="39"/>
      <c r="C80" s="47"/>
      <c r="D80" s="88"/>
      <c r="E80" s="173" t="s">
        <v>290</v>
      </c>
      <c r="F80" s="173"/>
      <c r="G80" s="173"/>
      <c r="H80" s="173"/>
      <c r="I80" s="15"/>
      <c r="J80" s="8" t="s">
        <v>108</v>
      </c>
      <c r="K80" s="8" t="s">
        <v>23</v>
      </c>
      <c r="L80" s="8" t="s">
        <v>13</v>
      </c>
      <c r="M80" s="19">
        <v>2070.6</v>
      </c>
      <c r="N80" s="19"/>
      <c r="O80" s="19">
        <f>SUM(M80:N80)</f>
        <v>2070.6</v>
      </c>
      <c r="P80" s="22"/>
      <c r="Q80" s="4"/>
      <c r="R80" s="45"/>
    </row>
    <row r="81" spans="1:19" ht="31.5" customHeight="1" collapsed="1" x14ac:dyDescent="0.2">
      <c r="A81" s="46"/>
      <c r="B81" s="39"/>
      <c r="C81" s="47"/>
      <c r="D81" s="119" t="s">
        <v>219</v>
      </c>
      <c r="E81" s="118"/>
      <c r="F81" s="118"/>
      <c r="G81" s="118"/>
      <c r="H81" s="118"/>
      <c r="I81" s="73" t="s">
        <v>116</v>
      </c>
      <c r="J81" s="74" t="s">
        <v>108</v>
      </c>
      <c r="K81" s="74" t="s">
        <v>18</v>
      </c>
      <c r="L81" s="74" t="s">
        <v>4</v>
      </c>
      <c r="M81" s="75">
        <f>M82+M83</f>
        <v>36372.5</v>
      </c>
      <c r="N81" s="75">
        <f>N82+N83</f>
        <v>0</v>
      </c>
      <c r="O81" s="75">
        <f>SUM(M81:N81)</f>
        <v>36372.5</v>
      </c>
      <c r="P81" s="76"/>
      <c r="Q81" s="4"/>
      <c r="R81" s="45"/>
    </row>
    <row r="82" spans="1:19" ht="51.75" hidden="1" customHeight="1" outlineLevel="1" x14ac:dyDescent="0.2">
      <c r="A82" s="46"/>
      <c r="B82" s="39"/>
      <c r="C82" s="47"/>
      <c r="D82" s="14"/>
      <c r="E82" s="105" t="s">
        <v>220</v>
      </c>
      <c r="F82" s="106"/>
      <c r="G82" s="106"/>
      <c r="H82" s="106"/>
      <c r="I82" s="15" t="s">
        <v>115</v>
      </c>
      <c r="J82" s="6" t="s">
        <v>108</v>
      </c>
      <c r="K82" s="6" t="s">
        <v>18</v>
      </c>
      <c r="L82" s="6" t="s">
        <v>13</v>
      </c>
      <c r="M82" s="19">
        <v>36360.300000000003</v>
      </c>
      <c r="N82" s="19"/>
      <c r="O82" s="19">
        <f t="shared" ref="O82:O95" si="19">SUM(M82:N82)</f>
        <v>36360.300000000003</v>
      </c>
      <c r="P82" s="9"/>
      <c r="Q82" s="4"/>
      <c r="R82" s="45"/>
    </row>
    <row r="83" spans="1:19" ht="84" hidden="1" customHeight="1" outlineLevel="1" x14ac:dyDescent="0.2">
      <c r="A83" s="46"/>
      <c r="B83" s="39"/>
      <c r="C83" s="47"/>
      <c r="D83" s="14"/>
      <c r="E83" s="105" t="s">
        <v>221</v>
      </c>
      <c r="F83" s="106"/>
      <c r="G83" s="106"/>
      <c r="H83" s="106"/>
      <c r="I83" s="15" t="s">
        <v>114</v>
      </c>
      <c r="J83" s="6" t="s">
        <v>108</v>
      </c>
      <c r="K83" s="6" t="s">
        <v>18</v>
      </c>
      <c r="L83" s="6" t="s">
        <v>11</v>
      </c>
      <c r="M83" s="19">
        <v>12.2</v>
      </c>
      <c r="N83" s="19"/>
      <c r="O83" s="19">
        <f t="shared" si="19"/>
        <v>12.2</v>
      </c>
      <c r="P83" s="9"/>
      <c r="Q83" s="4"/>
      <c r="R83" s="45"/>
    </row>
    <row r="84" spans="1:19" ht="156" customHeight="1" collapsed="1" x14ac:dyDescent="0.2">
      <c r="A84" s="46"/>
      <c r="B84" s="39"/>
      <c r="C84" s="47"/>
      <c r="D84" s="117" t="s">
        <v>327</v>
      </c>
      <c r="E84" s="118"/>
      <c r="F84" s="118"/>
      <c r="G84" s="118"/>
      <c r="H84" s="118"/>
      <c r="I84" s="73" t="s">
        <v>113</v>
      </c>
      <c r="J84" s="74" t="s">
        <v>108</v>
      </c>
      <c r="K84" s="74" t="s">
        <v>27</v>
      </c>
      <c r="L84" s="74" t="s">
        <v>4</v>
      </c>
      <c r="M84" s="75">
        <f>M85+M87+M88</f>
        <v>783253.1</v>
      </c>
      <c r="N84" s="75">
        <f>N85+N87+N88+N86</f>
        <v>11478.9</v>
      </c>
      <c r="O84" s="75">
        <f>SUM(M84:N84)</f>
        <v>794732</v>
      </c>
      <c r="P84" s="80" t="s">
        <v>415</v>
      </c>
      <c r="Q84" s="4"/>
      <c r="R84" s="45"/>
    </row>
    <row r="85" spans="1:19" ht="86.25" hidden="1" customHeight="1" outlineLevel="1" x14ac:dyDescent="0.2">
      <c r="A85" s="46"/>
      <c r="B85" s="39"/>
      <c r="C85" s="47"/>
      <c r="D85" s="14"/>
      <c r="E85" s="106" t="s">
        <v>222</v>
      </c>
      <c r="F85" s="106"/>
      <c r="G85" s="106"/>
      <c r="H85" s="106"/>
      <c r="I85" s="15" t="s">
        <v>112</v>
      </c>
      <c r="J85" s="6" t="s">
        <v>108</v>
      </c>
      <c r="K85" s="6" t="s">
        <v>27</v>
      </c>
      <c r="L85" s="6" t="s">
        <v>13</v>
      </c>
      <c r="M85" s="19">
        <v>26837.9</v>
      </c>
      <c r="N85" s="19">
        <f>-1500+2200</f>
        <v>700</v>
      </c>
      <c r="O85" s="19">
        <f t="shared" si="19"/>
        <v>27537.9</v>
      </c>
      <c r="P85" s="9" t="s">
        <v>414</v>
      </c>
      <c r="Q85" s="4"/>
      <c r="R85" s="45"/>
    </row>
    <row r="86" spans="1:19" ht="36" hidden="1" customHeight="1" outlineLevel="1" x14ac:dyDescent="0.2">
      <c r="A86" s="46"/>
      <c r="B86" s="39"/>
      <c r="C86" s="47"/>
      <c r="D86" s="14"/>
      <c r="E86" s="110" t="s">
        <v>365</v>
      </c>
      <c r="F86" s="111"/>
      <c r="G86" s="111"/>
      <c r="H86" s="112"/>
      <c r="I86" s="15"/>
      <c r="J86" s="6">
        <v>11</v>
      </c>
      <c r="K86" s="6">
        <v>3</v>
      </c>
      <c r="L86" s="6" t="s">
        <v>11</v>
      </c>
      <c r="M86" s="19">
        <v>0</v>
      </c>
      <c r="N86" s="19">
        <v>7518.3</v>
      </c>
      <c r="O86" s="19">
        <f t="shared" si="19"/>
        <v>7518.3</v>
      </c>
      <c r="P86" s="9" t="s">
        <v>412</v>
      </c>
      <c r="Q86" s="4"/>
      <c r="R86" s="45"/>
    </row>
    <row r="87" spans="1:19" ht="21" hidden="1" customHeight="1" outlineLevel="1" x14ac:dyDescent="0.2">
      <c r="A87" s="46"/>
      <c r="B87" s="39"/>
      <c r="C87" s="47"/>
      <c r="D87" s="14"/>
      <c r="E87" s="105" t="s">
        <v>223</v>
      </c>
      <c r="F87" s="106"/>
      <c r="G87" s="106"/>
      <c r="H87" s="106"/>
      <c r="I87" s="15" t="s">
        <v>111</v>
      </c>
      <c r="J87" s="6" t="s">
        <v>108</v>
      </c>
      <c r="K87" s="6" t="s">
        <v>27</v>
      </c>
      <c r="L87" s="6" t="s">
        <v>26</v>
      </c>
      <c r="M87" s="19">
        <v>0</v>
      </c>
      <c r="N87" s="19"/>
      <c r="O87" s="19">
        <f t="shared" si="19"/>
        <v>0</v>
      </c>
      <c r="P87" s="9"/>
      <c r="Q87" s="4"/>
      <c r="R87" s="45"/>
    </row>
    <row r="88" spans="1:19" ht="30" hidden="1" customHeight="1" outlineLevel="1" x14ac:dyDescent="0.2">
      <c r="A88" s="46"/>
      <c r="B88" s="39"/>
      <c r="C88" s="47"/>
      <c r="D88" s="14"/>
      <c r="E88" s="141" t="s">
        <v>224</v>
      </c>
      <c r="F88" s="142"/>
      <c r="G88" s="142"/>
      <c r="H88" s="143"/>
      <c r="I88" s="15" t="s">
        <v>110</v>
      </c>
      <c r="J88" s="6" t="s">
        <v>108</v>
      </c>
      <c r="K88" s="6" t="s">
        <v>27</v>
      </c>
      <c r="L88" s="6" t="s">
        <v>109</v>
      </c>
      <c r="M88" s="19">
        <v>756415.2</v>
      </c>
      <c r="N88" s="19">
        <v>3260.6</v>
      </c>
      <c r="O88" s="19">
        <f t="shared" si="19"/>
        <v>759675.79999999993</v>
      </c>
      <c r="P88" s="23" t="s">
        <v>413</v>
      </c>
      <c r="Q88" s="4"/>
      <c r="R88" s="45"/>
    </row>
    <row r="89" spans="1:19" ht="36.75" customHeight="1" collapsed="1" x14ac:dyDescent="0.2">
      <c r="A89" s="46"/>
      <c r="B89" s="39"/>
      <c r="C89" s="47"/>
      <c r="D89" s="117" t="s">
        <v>333</v>
      </c>
      <c r="E89" s="118"/>
      <c r="F89" s="118"/>
      <c r="G89" s="118"/>
      <c r="H89" s="118"/>
      <c r="I89" s="73" t="s">
        <v>107</v>
      </c>
      <c r="J89" s="74" t="s">
        <v>108</v>
      </c>
      <c r="K89" s="74" t="s">
        <v>40</v>
      </c>
      <c r="L89" s="74" t="s">
        <v>4</v>
      </c>
      <c r="M89" s="75">
        <f>SUM(M90)</f>
        <v>0</v>
      </c>
      <c r="N89" s="75">
        <f>SUM(N90)</f>
        <v>0</v>
      </c>
      <c r="O89" s="75">
        <f t="shared" si="19"/>
        <v>0</v>
      </c>
      <c r="P89" s="76"/>
      <c r="Q89" s="4"/>
      <c r="R89" s="45"/>
    </row>
    <row r="90" spans="1:19" ht="54" hidden="1" customHeight="1" outlineLevel="1" x14ac:dyDescent="0.2">
      <c r="A90" s="46"/>
      <c r="B90" s="39"/>
      <c r="C90" s="47"/>
      <c r="D90" s="14"/>
      <c r="E90" s="105" t="s">
        <v>225</v>
      </c>
      <c r="F90" s="106"/>
      <c r="G90" s="106"/>
      <c r="H90" s="106"/>
      <c r="I90" s="15" t="s">
        <v>107</v>
      </c>
      <c r="J90" s="6" t="s">
        <v>108</v>
      </c>
      <c r="K90" s="6" t="s">
        <v>40</v>
      </c>
      <c r="L90" s="6" t="s">
        <v>13</v>
      </c>
      <c r="M90" s="19"/>
      <c r="N90" s="19"/>
      <c r="O90" s="19">
        <f t="shared" si="19"/>
        <v>0</v>
      </c>
      <c r="P90" s="23"/>
      <c r="Q90" s="4"/>
      <c r="R90" s="45"/>
    </row>
    <row r="91" spans="1:19" ht="45.75" customHeight="1" collapsed="1" x14ac:dyDescent="0.2">
      <c r="A91" s="46"/>
      <c r="B91" s="4"/>
      <c r="C91" s="48"/>
      <c r="D91" s="107" t="s">
        <v>308</v>
      </c>
      <c r="E91" s="108"/>
      <c r="F91" s="108"/>
      <c r="G91" s="108"/>
      <c r="H91" s="109"/>
      <c r="I91" s="61" t="s">
        <v>106</v>
      </c>
      <c r="J91" s="62" t="s">
        <v>103</v>
      </c>
      <c r="K91" s="62" t="s">
        <v>4</v>
      </c>
      <c r="L91" s="62" t="s">
        <v>4</v>
      </c>
      <c r="M91" s="64">
        <f>M92+M93+M95+M94</f>
        <v>32466.3</v>
      </c>
      <c r="N91" s="64">
        <f>N92+N93+N95+N94</f>
        <v>1300</v>
      </c>
      <c r="O91" s="63">
        <f>SUM(M91:N91)</f>
        <v>33766.300000000003</v>
      </c>
      <c r="P91" s="65" t="s">
        <v>408</v>
      </c>
      <c r="Q91" s="4"/>
      <c r="R91" s="45"/>
    </row>
    <row r="92" spans="1:19" ht="83.25" hidden="1" customHeight="1" outlineLevel="1" x14ac:dyDescent="0.2">
      <c r="A92" s="46"/>
      <c r="B92" s="39"/>
      <c r="C92" s="47"/>
      <c r="D92" s="14"/>
      <c r="E92" s="105" t="s">
        <v>226</v>
      </c>
      <c r="F92" s="106"/>
      <c r="G92" s="106"/>
      <c r="H92" s="106"/>
      <c r="I92" s="15" t="s">
        <v>105</v>
      </c>
      <c r="J92" s="6" t="s">
        <v>103</v>
      </c>
      <c r="K92" s="6" t="s">
        <v>2</v>
      </c>
      <c r="L92" s="6" t="s">
        <v>13</v>
      </c>
      <c r="M92" s="19">
        <v>1000</v>
      </c>
      <c r="N92" s="19">
        <f>1000</f>
        <v>1000</v>
      </c>
      <c r="O92" s="19">
        <f t="shared" si="19"/>
        <v>2000</v>
      </c>
      <c r="P92" s="86" t="s">
        <v>407</v>
      </c>
      <c r="Q92" s="4"/>
      <c r="R92" s="45"/>
    </row>
    <row r="93" spans="1:19" ht="48" hidden="1" customHeight="1" outlineLevel="1" x14ac:dyDescent="0.2">
      <c r="A93" s="46"/>
      <c r="B93" s="39"/>
      <c r="C93" s="47"/>
      <c r="D93" s="14"/>
      <c r="E93" s="105" t="s">
        <v>227</v>
      </c>
      <c r="F93" s="106"/>
      <c r="G93" s="106"/>
      <c r="H93" s="106"/>
      <c r="I93" s="15" t="s">
        <v>104</v>
      </c>
      <c r="J93" s="6" t="s">
        <v>103</v>
      </c>
      <c r="K93" s="6" t="s">
        <v>2</v>
      </c>
      <c r="L93" s="6" t="s">
        <v>11</v>
      </c>
      <c r="M93" s="19">
        <v>30466.3</v>
      </c>
      <c r="N93" s="19"/>
      <c r="O93" s="19">
        <f t="shared" si="19"/>
        <v>30466.3</v>
      </c>
      <c r="P93" s="85"/>
      <c r="Q93" s="4"/>
      <c r="R93" s="45"/>
      <c r="S93" s="45"/>
    </row>
    <row r="94" spans="1:19" ht="27" hidden="1" customHeight="1" outlineLevel="1" x14ac:dyDescent="0.2">
      <c r="A94" s="46"/>
      <c r="B94" s="39"/>
      <c r="C94" s="47"/>
      <c r="D94" s="14"/>
      <c r="E94" s="106" t="s">
        <v>309</v>
      </c>
      <c r="F94" s="106"/>
      <c r="G94" s="106"/>
      <c r="H94" s="106"/>
      <c r="I94" s="15" t="s">
        <v>102</v>
      </c>
      <c r="J94" s="6" t="s">
        <v>103</v>
      </c>
      <c r="K94" s="6" t="s">
        <v>2</v>
      </c>
      <c r="L94" s="6" t="s">
        <v>26</v>
      </c>
      <c r="M94" s="19">
        <v>1000</v>
      </c>
      <c r="N94" s="19">
        <f>300</f>
        <v>300</v>
      </c>
      <c r="O94" s="19">
        <f t="shared" si="19"/>
        <v>1300</v>
      </c>
      <c r="P94" s="86" t="s">
        <v>389</v>
      </c>
      <c r="Q94" s="4"/>
      <c r="R94" s="45"/>
    </row>
    <row r="95" spans="1:19" ht="27.75" hidden="1" customHeight="1" outlineLevel="1" x14ac:dyDescent="0.2">
      <c r="A95" s="46"/>
      <c r="B95" s="39"/>
      <c r="C95" s="47"/>
      <c r="D95" s="14"/>
      <c r="E95" s="106" t="s">
        <v>297</v>
      </c>
      <c r="F95" s="106"/>
      <c r="G95" s="106"/>
      <c r="H95" s="106"/>
      <c r="I95" s="15" t="s">
        <v>102</v>
      </c>
      <c r="J95" s="6" t="s">
        <v>103</v>
      </c>
      <c r="K95" s="6" t="s">
        <v>2</v>
      </c>
      <c r="L95" s="6" t="s">
        <v>298</v>
      </c>
      <c r="M95" s="19">
        <v>0</v>
      </c>
      <c r="N95" s="19"/>
      <c r="O95" s="19">
        <f t="shared" si="19"/>
        <v>0</v>
      </c>
      <c r="P95" s="9"/>
      <c r="Q95" s="4"/>
      <c r="R95" s="45"/>
    </row>
    <row r="96" spans="1:19" ht="30.75" customHeight="1" collapsed="1" x14ac:dyDescent="0.2">
      <c r="A96" s="46"/>
      <c r="B96" s="4"/>
      <c r="C96" s="48"/>
      <c r="D96" s="107" t="s">
        <v>318</v>
      </c>
      <c r="E96" s="108"/>
      <c r="F96" s="108"/>
      <c r="G96" s="108"/>
      <c r="H96" s="109"/>
      <c r="I96" s="61" t="s">
        <v>101</v>
      </c>
      <c r="J96" s="62" t="s">
        <v>95</v>
      </c>
      <c r="K96" s="62" t="s">
        <v>4</v>
      </c>
      <c r="L96" s="62" t="s">
        <v>4</v>
      </c>
      <c r="M96" s="64">
        <f>M97+M100+M102</f>
        <v>171719</v>
      </c>
      <c r="N96" s="64">
        <f>N97+N100+N102</f>
        <v>0</v>
      </c>
      <c r="O96" s="63">
        <f t="shared" ref="O96:O101" si="20">SUM(M96:N96)</f>
        <v>171719</v>
      </c>
      <c r="P96" s="66"/>
      <c r="Q96" s="4"/>
      <c r="R96" s="45"/>
    </row>
    <row r="97" spans="1:18" ht="30" customHeight="1" x14ac:dyDescent="0.2">
      <c r="A97" s="46"/>
      <c r="B97" s="39"/>
      <c r="C97" s="47"/>
      <c r="D97" s="119" t="s">
        <v>228</v>
      </c>
      <c r="E97" s="118"/>
      <c r="F97" s="118"/>
      <c r="G97" s="118"/>
      <c r="H97" s="118"/>
      <c r="I97" s="73" t="s">
        <v>100</v>
      </c>
      <c r="J97" s="74" t="s">
        <v>95</v>
      </c>
      <c r="K97" s="74" t="s">
        <v>23</v>
      </c>
      <c r="L97" s="74" t="s">
        <v>4</v>
      </c>
      <c r="M97" s="75">
        <f>M98+M99</f>
        <v>15300</v>
      </c>
      <c r="N97" s="75">
        <f>N98+N99</f>
        <v>0</v>
      </c>
      <c r="O97" s="75">
        <f t="shared" si="20"/>
        <v>15300</v>
      </c>
      <c r="P97" s="76"/>
      <c r="Q97" s="4"/>
      <c r="R97" s="45"/>
    </row>
    <row r="98" spans="1:18" ht="198.75" hidden="1" customHeight="1" outlineLevel="1" x14ac:dyDescent="0.2">
      <c r="A98" s="46"/>
      <c r="B98" s="39"/>
      <c r="C98" s="47"/>
      <c r="D98" s="14"/>
      <c r="E98" s="105" t="s">
        <v>229</v>
      </c>
      <c r="F98" s="106"/>
      <c r="G98" s="106"/>
      <c r="H98" s="106"/>
      <c r="I98" s="15" t="s">
        <v>99</v>
      </c>
      <c r="J98" s="6" t="s">
        <v>95</v>
      </c>
      <c r="K98" s="6" t="s">
        <v>23</v>
      </c>
      <c r="L98" s="6" t="s">
        <v>13</v>
      </c>
      <c r="M98" s="19">
        <v>300</v>
      </c>
      <c r="N98" s="19"/>
      <c r="O98" s="19">
        <f t="shared" si="20"/>
        <v>300</v>
      </c>
      <c r="P98" s="9"/>
      <c r="Q98" s="4"/>
      <c r="R98" s="45"/>
    </row>
    <row r="99" spans="1:18" ht="26.25" hidden="1" customHeight="1" outlineLevel="1" x14ac:dyDescent="0.2">
      <c r="A99" s="46"/>
      <c r="B99" s="39"/>
      <c r="C99" s="47"/>
      <c r="D99" s="14"/>
      <c r="E99" s="105" t="s">
        <v>230</v>
      </c>
      <c r="F99" s="106"/>
      <c r="G99" s="106"/>
      <c r="H99" s="106"/>
      <c r="I99" s="15" t="s">
        <v>98</v>
      </c>
      <c r="J99" s="6" t="s">
        <v>95</v>
      </c>
      <c r="K99" s="6" t="s">
        <v>23</v>
      </c>
      <c r="L99" s="6" t="s">
        <v>11</v>
      </c>
      <c r="M99" s="19">
        <v>15000</v>
      </c>
      <c r="N99" s="19"/>
      <c r="O99" s="19">
        <f t="shared" si="20"/>
        <v>15000</v>
      </c>
      <c r="P99" s="9"/>
      <c r="Q99" s="4"/>
      <c r="R99" s="45"/>
    </row>
    <row r="100" spans="1:18" ht="45.75" customHeight="1" collapsed="1" x14ac:dyDescent="0.2">
      <c r="A100" s="46"/>
      <c r="B100" s="39"/>
      <c r="C100" s="47"/>
      <c r="D100" s="117" t="s">
        <v>334</v>
      </c>
      <c r="E100" s="118"/>
      <c r="F100" s="118"/>
      <c r="G100" s="118"/>
      <c r="H100" s="118"/>
      <c r="I100" s="73" t="s">
        <v>97</v>
      </c>
      <c r="J100" s="74" t="s">
        <v>95</v>
      </c>
      <c r="K100" s="74" t="s">
        <v>18</v>
      </c>
      <c r="L100" s="74" t="s">
        <v>4</v>
      </c>
      <c r="M100" s="75">
        <f>M101</f>
        <v>155419</v>
      </c>
      <c r="N100" s="75">
        <f>N101</f>
        <v>0</v>
      </c>
      <c r="O100" s="75">
        <f t="shared" si="20"/>
        <v>155419</v>
      </c>
      <c r="P100" s="76"/>
      <c r="Q100" s="4"/>
      <c r="R100" s="45"/>
    </row>
    <row r="101" spans="1:18" ht="60.75" hidden="1" customHeight="1" outlineLevel="1" x14ac:dyDescent="0.2">
      <c r="A101" s="46"/>
      <c r="B101" s="39"/>
      <c r="C101" s="47"/>
      <c r="D101" s="14"/>
      <c r="E101" s="105" t="s">
        <v>231</v>
      </c>
      <c r="F101" s="106"/>
      <c r="G101" s="106"/>
      <c r="H101" s="106"/>
      <c r="I101" s="15" t="s">
        <v>97</v>
      </c>
      <c r="J101" s="6" t="s">
        <v>95</v>
      </c>
      <c r="K101" s="6" t="s">
        <v>18</v>
      </c>
      <c r="L101" s="6" t="s">
        <v>13</v>
      </c>
      <c r="M101" s="19">
        <v>155419</v>
      </c>
      <c r="N101" s="19"/>
      <c r="O101" s="19">
        <f t="shared" si="20"/>
        <v>155419</v>
      </c>
      <c r="P101" s="9"/>
      <c r="Q101" s="4"/>
      <c r="R101" s="45"/>
    </row>
    <row r="102" spans="1:18" ht="36" customHeight="1" collapsed="1" x14ac:dyDescent="0.2">
      <c r="A102" s="46"/>
      <c r="B102" s="39"/>
      <c r="C102" s="47"/>
      <c r="D102" s="117" t="s">
        <v>335</v>
      </c>
      <c r="E102" s="118"/>
      <c r="F102" s="118"/>
      <c r="G102" s="118"/>
      <c r="H102" s="118"/>
      <c r="I102" s="73" t="s">
        <v>96</v>
      </c>
      <c r="J102" s="74" t="s">
        <v>95</v>
      </c>
      <c r="K102" s="74" t="s">
        <v>27</v>
      </c>
      <c r="L102" s="74" t="s">
        <v>4</v>
      </c>
      <c r="M102" s="75">
        <f>M103</f>
        <v>1000</v>
      </c>
      <c r="N102" s="75">
        <f t="shared" ref="N102:O102" si="21">N103</f>
        <v>0</v>
      </c>
      <c r="O102" s="75">
        <f t="shared" si="21"/>
        <v>1000</v>
      </c>
      <c r="P102" s="76"/>
      <c r="Q102" s="4"/>
      <c r="R102" s="45"/>
    </row>
    <row r="103" spans="1:18" ht="35.25" hidden="1" customHeight="1" outlineLevel="1" x14ac:dyDescent="0.2">
      <c r="A103" s="46"/>
      <c r="B103" s="39"/>
      <c r="C103" s="47"/>
      <c r="D103" s="14"/>
      <c r="E103" s="105" t="s">
        <v>232</v>
      </c>
      <c r="F103" s="106"/>
      <c r="G103" s="106"/>
      <c r="H103" s="106"/>
      <c r="I103" s="15" t="s">
        <v>96</v>
      </c>
      <c r="J103" s="6" t="s">
        <v>95</v>
      </c>
      <c r="K103" s="6" t="s">
        <v>27</v>
      </c>
      <c r="L103" s="6" t="s">
        <v>13</v>
      </c>
      <c r="M103" s="19">
        <v>1000</v>
      </c>
      <c r="N103" s="19"/>
      <c r="O103" s="19">
        <f>SUM(M103:N103)</f>
        <v>1000</v>
      </c>
      <c r="P103" s="9"/>
      <c r="Q103" s="4"/>
      <c r="R103" s="45"/>
    </row>
    <row r="104" spans="1:18" ht="42" customHeight="1" collapsed="1" x14ac:dyDescent="0.2">
      <c r="A104" s="46"/>
      <c r="B104" s="4"/>
      <c r="C104" s="48"/>
      <c r="D104" s="107" t="s">
        <v>319</v>
      </c>
      <c r="E104" s="108"/>
      <c r="F104" s="108"/>
      <c r="G104" s="108"/>
      <c r="H104" s="109"/>
      <c r="I104" s="61" t="s">
        <v>94</v>
      </c>
      <c r="J104" s="62" t="s">
        <v>84</v>
      </c>
      <c r="K104" s="62" t="s">
        <v>4</v>
      </c>
      <c r="L104" s="62" t="s">
        <v>4</v>
      </c>
      <c r="M104" s="64">
        <f>M105+M110+M115+M117+M119</f>
        <v>44168.1</v>
      </c>
      <c r="N104" s="64">
        <f>N105+N110+N115+N117+N119</f>
        <v>1500</v>
      </c>
      <c r="O104" s="63">
        <f>SUM(M104:N104)</f>
        <v>45668.1</v>
      </c>
      <c r="P104" s="66"/>
      <c r="Q104" s="4"/>
      <c r="R104" s="45"/>
    </row>
    <row r="105" spans="1:18" ht="54" customHeight="1" x14ac:dyDescent="0.2">
      <c r="A105" s="46"/>
      <c r="B105" s="39"/>
      <c r="C105" s="47"/>
      <c r="D105" s="117" t="s">
        <v>328</v>
      </c>
      <c r="E105" s="118"/>
      <c r="F105" s="118"/>
      <c r="G105" s="118"/>
      <c r="H105" s="118"/>
      <c r="I105" s="73" t="s">
        <v>93</v>
      </c>
      <c r="J105" s="74" t="s">
        <v>84</v>
      </c>
      <c r="K105" s="74" t="s">
        <v>23</v>
      </c>
      <c r="L105" s="74" t="s">
        <v>4</v>
      </c>
      <c r="M105" s="75">
        <f>M106+M107+M108+M109</f>
        <v>36090.1</v>
      </c>
      <c r="N105" s="75">
        <f>N106+N107+N108+N109</f>
        <v>-700</v>
      </c>
      <c r="O105" s="75">
        <f>SUM(M105:N105)</f>
        <v>35390.1</v>
      </c>
      <c r="P105" s="76" t="s">
        <v>416</v>
      </c>
      <c r="Q105" s="4"/>
      <c r="R105" s="45"/>
    </row>
    <row r="106" spans="1:18" ht="51" hidden="1" customHeight="1" outlineLevel="2" x14ac:dyDescent="0.2">
      <c r="A106" s="46"/>
      <c r="B106" s="39"/>
      <c r="C106" s="47"/>
      <c r="D106" s="14"/>
      <c r="E106" s="106" t="s">
        <v>342</v>
      </c>
      <c r="F106" s="106"/>
      <c r="G106" s="106"/>
      <c r="H106" s="106"/>
      <c r="I106" s="15" t="s">
        <v>92</v>
      </c>
      <c r="J106" s="6" t="s">
        <v>84</v>
      </c>
      <c r="K106" s="6" t="s">
        <v>23</v>
      </c>
      <c r="L106" s="6" t="s">
        <v>13</v>
      </c>
      <c r="M106" s="19">
        <v>2460.1</v>
      </c>
      <c r="N106" s="19"/>
      <c r="O106" s="19">
        <f t="shared" ref="O106:O125" si="22">SUM(M106:N106)</f>
        <v>2460.1</v>
      </c>
      <c r="P106" s="9"/>
      <c r="Q106" s="4"/>
      <c r="R106" s="45"/>
    </row>
    <row r="107" spans="1:18" ht="26.25" hidden="1" customHeight="1" outlineLevel="2" x14ac:dyDescent="0.2">
      <c r="A107" s="46"/>
      <c r="B107" s="39"/>
      <c r="C107" s="47"/>
      <c r="D107" s="14"/>
      <c r="E107" s="106" t="s">
        <v>350</v>
      </c>
      <c r="F107" s="106"/>
      <c r="G107" s="106"/>
      <c r="H107" s="106"/>
      <c r="I107" s="15" t="s">
        <v>91</v>
      </c>
      <c r="J107" s="6" t="s">
        <v>84</v>
      </c>
      <c r="K107" s="6" t="s">
        <v>23</v>
      </c>
      <c r="L107" s="6" t="s">
        <v>11</v>
      </c>
      <c r="M107" s="19">
        <v>28630</v>
      </c>
      <c r="N107" s="19">
        <v>-308.60000000000002</v>
      </c>
      <c r="O107" s="19">
        <f t="shared" si="22"/>
        <v>28321.4</v>
      </c>
      <c r="P107" s="9" t="s">
        <v>402</v>
      </c>
      <c r="Q107" s="4"/>
      <c r="R107" s="45"/>
    </row>
    <row r="108" spans="1:18" ht="36.75" hidden="1" customHeight="1" outlineLevel="2" x14ac:dyDescent="0.2">
      <c r="A108" s="46"/>
      <c r="B108" s="39"/>
      <c r="C108" s="47"/>
      <c r="D108" s="14"/>
      <c r="E108" s="106" t="s">
        <v>346</v>
      </c>
      <c r="F108" s="106"/>
      <c r="G108" s="106"/>
      <c r="H108" s="106"/>
      <c r="I108" s="20" t="s">
        <v>347</v>
      </c>
      <c r="J108" s="11" t="s">
        <v>84</v>
      </c>
      <c r="K108" s="11" t="s">
        <v>23</v>
      </c>
      <c r="L108" s="11" t="s">
        <v>26</v>
      </c>
      <c r="M108" s="19">
        <v>5000</v>
      </c>
      <c r="N108" s="19">
        <v>-391.4</v>
      </c>
      <c r="O108" s="19">
        <f t="shared" si="22"/>
        <v>4608.6000000000004</v>
      </c>
      <c r="P108" s="9" t="s">
        <v>403</v>
      </c>
      <c r="Q108" s="4"/>
      <c r="R108" s="45"/>
    </row>
    <row r="109" spans="1:18" ht="21" hidden="1" customHeight="1" outlineLevel="2" x14ac:dyDescent="0.2">
      <c r="A109" s="46"/>
      <c r="B109" s="39"/>
      <c r="C109" s="47"/>
      <c r="D109" s="14"/>
      <c r="E109" s="110" t="s">
        <v>351</v>
      </c>
      <c r="F109" s="111"/>
      <c r="G109" s="111"/>
      <c r="H109" s="112"/>
      <c r="I109" s="20"/>
      <c r="J109" s="11" t="s">
        <v>84</v>
      </c>
      <c r="K109" s="11" t="s">
        <v>23</v>
      </c>
      <c r="L109" s="11" t="s">
        <v>10</v>
      </c>
      <c r="M109" s="19">
        <v>0</v>
      </c>
      <c r="N109" s="19"/>
      <c r="O109" s="19">
        <f t="shared" si="22"/>
        <v>0</v>
      </c>
      <c r="P109" s="9"/>
      <c r="Q109" s="4"/>
      <c r="R109" s="45"/>
    </row>
    <row r="110" spans="1:18" ht="66" customHeight="1" collapsed="1" x14ac:dyDescent="0.2">
      <c r="A110" s="46"/>
      <c r="B110" s="39"/>
      <c r="C110" s="47"/>
      <c r="D110" s="117" t="s">
        <v>329</v>
      </c>
      <c r="E110" s="118"/>
      <c r="F110" s="118"/>
      <c r="G110" s="118"/>
      <c r="H110" s="118"/>
      <c r="I110" s="73" t="s">
        <v>90</v>
      </c>
      <c r="J110" s="74" t="s">
        <v>84</v>
      </c>
      <c r="K110" s="74" t="s">
        <v>18</v>
      </c>
      <c r="L110" s="74" t="s">
        <v>4</v>
      </c>
      <c r="M110" s="75">
        <f t="shared" ref="M110:O110" si="23">M111+M112+M113+M114</f>
        <v>7428</v>
      </c>
      <c r="N110" s="75">
        <f t="shared" si="23"/>
        <v>1200</v>
      </c>
      <c r="O110" s="75">
        <f t="shared" si="23"/>
        <v>8628</v>
      </c>
      <c r="P110" s="76" t="s">
        <v>411</v>
      </c>
      <c r="Q110" s="4"/>
      <c r="R110" s="45"/>
    </row>
    <row r="111" spans="1:18" ht="63" hidden="1" customHeight="1" outlineLevel="1" x14ac:dyDescent="0.2">
      <c r="A111" s="46"/>
      <c r="B111" s="39"/>
      <c r="C111" s="47"/>
      <c r="D111" s="14"/>
      <c r="E111" s="105" t="s">
        <v>233</v>
      </c>
      <c r="F111" s="106"/>
      <c r="G111" s="106"/>
      <c r="H111" s="106"/>
      <c r="I111" s="15" t="s">
        <v>89</v>
      </c>
      <c r="J111" s="6" t="s">
        <v>84</v>
      </c>
      <c r="K111" s="6" t="s">
        <v>18</v>
      </c>
      <c r="L111" s="6" t="s">
        <v>13</v>
      </c>
      <c r="M111" s="19">
        <v>2500.8000000000002</v>
      </c>
      <c r="N111" s="19">
        <f>700+500</f>
        <v>1200</v>
      </c>
      <c r="O111" s="19">
        <f t="shared" si="22"/>
        <v>3700.8</v>
      </c>
      <c r="P111" s="9" t="s">
        <v>411</v>
      </c>
      <c r="Q111" s="4"/>
      <c r="R111" s="45"/>
    </row>
    <row r="112" spans="1:18" ht="37.5" hidden="1" customHeight="1" outlineLevel="1" x14ac:dyDescent="0.2">
      <c r="A112" s="46"/>
      <c r="B112" s="39"/>
      <c r="C112" s="47"/>
      <c r="D112" s="14"/>
      <c r="E112" s="106" t="s">
        <v>234</v>
      </c>
      <c r="F112" s="106"/>
      <c r="G112" s="106"/>
      <c r="H112" s="106"/>
      <c r="I112" s="15" t="s">
        <v>88</v>
      </c>
      <c r="J112" s="6" t="s">
        <v>84</v>
      </c>
      <c r="K112" s="6" t="s">
        <v>18</v>
      </c>
      <c r="L112" s="6" t="s">
        <v>11</v>
      </c>
      <c r="M112" s="19">
        <v>0</v>
      </c>
      <c r="N112" s="19"/>
      <c r="O112" s="19">
        <f t="shared" si="22"/>
        <v>0</v>
      </c>
      <c r="P112" s="9"/>
      <c r="Q112" s="4"/>
      <c r="R112" s="45"/>
    </row>
    <row r="113" spans="1:18" ht="83.25" hidden="1" customHeight="1" outlineLevel="1" x14ac:dyDescent="0.2">
      <c r="A113" s="46"/>
      <c r="B113" s="39"/>
      <c r="C113" s="47"/>
      <c r="D113" s="14"/>
      <c r="E113" s="106" t="s">
        <v>235</v>
      </c>
      <c r="F113" s="106"/>
      <c r="G113" s="106"/>
      <c r="H113" s="106"/>
      <c r="I113" s="15" t="s">
        <v>87</v>
      </c>
      <c r="J113" s="6" t="s">
        <v>84</v>
      </c>
      <c r="K113" s="6" t="s">
        <v>18</v>
      </c>
      <c r="L113" s="6" t="s">
        <v>26</v>
      </c>
      <c r="M113" s="19">
        <v>4927.2</v>
      </c>
      <c r="N113" s="19"/>
      <c r="O113" s="19">
        <f t="shared" si="22"/>
        <v>4927.2</v>
      </c>
      <c r="P113" s="9"/>
      <c r="Q113" s="4"/>
      <c r="R113" s="45"/>
    </row>
    <row r="114" spans="1:18" ht="79.5" hidden="1" customHeight="1" outlineLevel="1" x14ac:dyDescent="0.2">
      <c r="A114" s="39"/>
      <c r="B114" s="39"/>
      <c r="C114" s="39"/>
      <c r="D114" s="39"/>
      <c r="E114" s="105" t="s">
        <v>311</v>
      </c>
      <c r="F114" s="106"/>
      <c r="G114" s="106"/>
      <c r="H114" s="106"/>
      <c r="I114" s="15"/>
      <c r="J114" s="6" t="s">
        <v>84</v>
      </c>
      <c r="K114" s="6" t="s">
        <v>18</v>
      </c>
      <c r="L114" s="11" t="s">
        <v>10</v>
      </c>
      <c r="M114" s="19"/>
      <c r="N114" s="19"/>
      <c r="O114" s="19">
        <f t="shared" si="22"/>
        <v>0</v>
      </c>
      <c r="P114" s="9"/>
      <c r="Q114" s="4"/>
      <c r="R114" s="45"/>
    </row>
    <row r="115" spans="1:18" ht="42" customHeight="1" collapsed="1" x14ac:dyDescent="0.2">
      <c r="A115" s="46"/>
      <c r="B115" s="39"/>
      <c r="C115" s="47"/>
      <c r="D115" s="117" t="s">
        <v>336</v>
      </c>
      <c r="E115" s="118"/>
      <c r="F115" s="118"/>
      <c r="G115" s="118"/>
      <c r="H115" s="118"/>
      <c r="I115" s="73" t="s">
        <v>86</v>
      </c>
      <c r="J115" s="74" t="s">
        <v>84</v>
      </c>
      <c r="K115" s="74" t="s">
        <v>27</v>
      </c>
      <c r="L115" s="74" t="s">
        <v>4</v>
      </c>
      <c r="M115" s="75">
        <f>M116</f>
        <v>150</v>
      </c>
      <c r="N115" s="75">
        <f>N116</f>
        <v>0</v>
      </c>
      <c r="O115" s="75">
        <f>SUM(M115:N115)</f>
        <v>150</v>
      </c>
      <c r="P115" s="76"/>
      <c r="Q115" s="4"/>
      <c r="R115" s="45"/>
    </row>
    <row r="116" spans="1:18" ht="24" hidden="1" customHeight="1" outlineLevel="1" x14ac:dyDescent="0.2">
      <c r="A116" s="46"/>
      <c r="B116" s="39"/>
      <c r="C116" s="47"/>
      <c r="D116" s="14"/>
      <c r="E116" s="105" t="s">
        <v>236</v>
      </c>
      <c r="F116" s="106"/>
      <c r="G116" s="106"/>
      <c r="H116" s="106"/>
      <c r="I116" s="15" t="s">
        <v>86</v>
      </c>
      <c r="J116" s="6" t="s">
        <v>84</v>
      </c>
      <c r="K116" s="6" t="s">
        <v>27</v>
      </c>
      <c r="L116" s="6" t="s">
        <v>13</v>
      </c>
      <c r="M116" s="19">
        <v>150</v>
      </c>
      <c r="N116" s="19"/>
      <c r="O116" s="19">
        <f t="shared" si="22"/>
        <v>150</v>
      </c>
      <c r="P116" s="9"/>
      <c r="Q116" s="4"/>
      <c r="R116" s="45"/>
    </row>
    <row r="117" spans="1:18" ht="40.5" customHeight="1" collapsed="1" x14ac:dyDescent="0.2">
      <c r="A117" s="46"/>
      <c r="B117" s="39"/>
      <c r="C117" s="47"/>
      <c r="D117" s="117" t="s">
        <v>337</v>
      </c>
      <c r="E117" s="118"/>
      <c r="F117" s="118"/>
      <c r="G117" s="118"/>
      <c r="H117" s="118"/>
      <c r="I117" s="73" t="s">
        <v>85</v>
      </c>
      <c r="J117" s="74" t="s">
        <v>84</v>
      </c>
      <c r="K117" s="74" t="s">
        <v>40</v>
      </c>
      <c r="L117" s="74" t="s">
        <v>4</v>
      </c>
      <c r="M117" s="75">
        <f>M118</f>
        <v>500</v>
      </c>
      <c r="N117" s="75">
        <f>N118</f>
        <v>1000</v>
      </c>
      <c r="O117" s="75">
        <f>SUM(M117:N117)</f>
        <v>1500</v>
      </c>
      <c r="P117" s="76" t="s">
        <v>392</v>
      </c>
      <c r="Q117" s="4"/>
      <c r="R117" s="45"/>
    </row>
    <row r="118" spans="1:18" ht="32.25" hidden="1" customHeight="1" outlineLevel="1" x14ac:dyDescent="0.2">
      <c r="A118" s="46"/>
      <c r="B118" s="39"/>
      <c r="C118" s="47"/>
      <c r="D118" s="14"/>
      <c r="E118" s="105" t="s">
        <v>237</v>
      </c>
      <c r="F118" s="106"/>
      <c r="G118" s="106"/>
      <c r="H118" s="106"/>
      <c r="I118" s="15" t="s">
        <v>85</v>
      </c>
      <c r="J118" s="6" t="s">
        <v>84</v>
      </c>
      <c r="K118" s="6" t="s">
        <v>40</v>
      </c>
      <c r="L118" s="6" t="s">
        <v>13</v>
      </c>
      <c r="M118" s="19">
        <v>500</v>
      </c>
      <c r="N118" s="19">
        <v>1000</v>
      </c>
      <c r="O118" s="19">
        <f>SUM(M118:N118)</f>
        <v>1500</v>
      </c>
      <c r="P118" s="9" t="s">
        <v>392</v>
      </c>
      <c r="Q118" s="4"/>
      <c r="R118" s="45"/>
    </row>
    <row r="119" spans="1:18" ht="26.25" customHeight="1" collapsed="1" x14ac:dyDescent="0.2">
      <c r="A119" s="46"/>
      <c r="B119" s="39"/>
      <c r="C119" s="47"/>
      <c r="D119" s="117" t="s">
        <v>331</v>
      </c>
      <c r="E119" s="118"/>
      <c r="F119" s="118"/>
      <c r="G119" s="118"/>
      <c r="H119" s="118"/>
      <c r="I119" s="73" t="s">
        <v>82</v>
      </c>
      <c r="J119" s="74" t="s">
        <v>84</v>
      </c>
      <c r="K119" s="74" t="s">
        <v>83</v>
      </c>
      <c r="L119" s="74" t="s">
        <v>4</v>
      </c>
      <c r="M119" s="75">
        <f>M120</f>
        <v>0</v>
      </c>
      <c r="N119" s="75">
        <f t="shared" ref="N119:O119" si="24">N120</f>
        <v>0</v>
      </c>
      <c r="O119" s="75">
        <f t="shared" si="24"/>
        <v>0</v>
      </c>
      <c r="P119" s="76"/>
      <c r="Q119" s="4"/>
      <c r="R119" s="45"/>
    </row>
    <row r="120" spans="1:18" ht="37.5" hidden="1" customHeight="1" outlineLevel="1" x14ac:dyDescent="0.2">
      <c r="A120" s="46"/>
      <c r="B120" s="39"/>
      <c r="C120" s="47"/>
      <c r="D120" s="14"/>
      <c r="E120" s="106" t="s">
        <v>330</v>
      </c>
      <c r="F120" s="106"/>
      <c r="G120" s="106"/>
      <c r="H120" s="106"/>
      <c r="I120" s="15" t="s">
        <v>82</v>
      </c>
      <c r="J120" s="6" t="s">
        <v>84</v>
      </c>
      <c r="K120" s="6" t="s">
        <v>83</v>
      </c>
      <c r="L120" s="6" t="s">
        <v>13</v>
      </c>
      <c r="M120" s="19">
        <v>0</v>
      </c>
      <c r="N120" s="19"/>
      <c r="O120" s="19">
        <f t="shared" si="22"/>
        <v>0</v>
      </c>
      <c r="P120" s="9"/>
      <c r="Q120" s="4"/>
      <c r="R120" s="45"/>
    </row>
    <row r="121" spans="1:18" ht="35.25" customHeight="1" collapsed="1" x14ac:dyDescent="0.2">
      <c r="A121" s="46"/>
      <c r="B121" s="4"/>
      <c r="C121" s="48"/>
      <c r="D121" s="107" t="s">
        <v>320</v>
      </c>
      <c r="E121" s="108"/>
      <c r="F121" s="108"/>
      <c r="G121" s="108"/>
      <c r="H121" s="109"/>
      <c r="I121" s="61" t="s">
        <v>81</v>
      </c>
      <c r="J121" s="62" t="s">
        <v>80</v>
      </c>
      <c r="K121" s="62" t="s">
        <v>4</v>
      </c>
      <c r="L121" s="62" t="s">
        <v>4</v>
      </c>
      <c r="M121" s="64">
        <f>M122</f>
        <v>3514.1</v>
      </c>
      <c r="N121" s="64">
        <f>N122</f>
        <v>0</v>
      </c>
      <c r="O121" s="69">
        <f>SUM(M121:N121)</f>
        <v>3514.1</v>
      </c>
      <c r="P121" s="65"/>
      <c r="Q121" s="4"/>
      <c r="R121" s="45"/>
    </row>
    <row r="122" spans="1:18" ht="56.25" hidden="1" customHeight="1" outlineLevel="1" x14ac:dyDescent="0.2">
      <c r="A122" s="46"/>
      <c r="B122" s="39"/>
      <c r="C122" s="47"/>
      <c r="D122" s="14"/>
      <c r="E122" s="105" t="s">
        <v>292</v>
      </c>
      <c r="F122" s="106"/>
      <c r="G122" s="106"/>
      <c r="H122" s="106"/>
      <c r="I122" s="15" t="s">
        <v>81</v>
      </c>
      <c r="J122" s="6" t="s">
        <v>80</v>
      </c>
      <c r="K122" s="6" t="s">
        <v>2</v>
      </c>
      <c r="L122" s="6" t="s">
        <v>13</v>
      </c>
      <c r="M122" s="19">
        <v>3514.1</v>
      </c>
      <c r="N122" s="19"/>
      <c r="O122" s="19">
        <f t="shared" si="22"/>
        <v>3514.1</v>
      </c>
      <c r="P122" s="9"/>
      <c r="Q122" s="4"/>
      <c r="R122" s="45"/>
    </row>
    <row r="123" spans="1:18" ht="51" customHeight="1" collapsed="1" x14ac:dyDescent="0.2">
      <c r="A123" s="46"/>
      <c r="B123" s="4"/>
      <c r="C123" s="48"/>
      <c r="D123" s="107" t="s">
        <v>332</v>
      </c>
      <c r="E123" s="108"/>
      <c r="F123" s="108"/>
      <c r="G123" s="108"/>
      <c r="H123" s="109"/>
      <c r="I123" s="61" t="s">
        <v>78</v>
      </c>
      <c r="J123" s="62" t="s">
        <v>79</v>
      </c>
      <c r="K123" s="70" t="s">
        <v>4</v>
      </c>
      <c r="L123" s="70" t="s">
        <v>4</v>
      </c>
      <c r="M123" s="71">
        <f>SUM(M124:M125)</f>
        <v>1446</v>
      </c>
      <c r="N123" s="71">
        <f>SUM(N124:N125)</f>
        <v>1500</v>
      </c>
      <c r="O123" s="69">
        <f>SUM(M123:N123)</f>
        <v>2946</v>
      </c>
      <c r="P123" s="65" t="s">
        <v>401</v>
      </c>
      <c r="Q123" s="4"/>
      <c r="R123" s="45"/>
    </row>
    <row r="124" spans="1:18" ht="45" hidden="1" customHeight="1" outlineLevel="1" x14ac:dyDescent="0.2">
      <c r="A124" s="46"/>
      <c r="B124" s="39"/>
      <c r="C124" s="47"/>
      <c r="D124" s="14"/>
      <c r="E124" s="105" t="s">
        <v>238</v>
      </c>
      <c r="F124" s="106"/>
      <c r="G124" s="106"/>
      <c r="H124" s="106"/>
      <c r="I124" s="15" t="s">
        <v>78</v>
      </c>
      <c r="J124" s="6" t="s">
        <v>79</v>
      </c>
      <c r="K124" s="6" t="s">
        <v>2</v>
      </c>
      <c r="L124" s="6" t="s">
        <v>13</v>
      </c>
      <c r="M124" s="19">
        <v>1346</v>
      </c>
      <c r="N124" s="19"/>
      <c r="O124" s="18">
        <f t="shared" si="22"/>
        <v>1346</v>
      </c>
      <c r="P124" s="85"/>
      <c r="Q124" s="4"/>
      <c r="R124" s="45"/>
    </row>
    <row r="125" spans="1:18" ht="63" hidden="1" customHeight="1" outlineLevel="1" x14ac:dyDescent="0.2">
      <c r="A125" s="46"/>
      <c r="B125" s="39"/>
      <c r="C125" s="47"/>
      <c r="D125" s="14"/>
      <c r="E125" s="106" t="s">
        <v>344</v>
      </c>
      <c r="F125" s="106"/>
      <c r="G125" s="106"/>
      <c r="H125" s="106"/>
      <c r="I125" s="15">
        <v>1600200000</v>
      </c>
      <c r="J125" s="6">
        <v>16</v>
      </c>
      <c r="K125" s="6">
        <v>0</v>
      </c>
      <c r="L125" s="11" t="s">
        <v>11</v>
      </c>
      <c r="M125" s="19">
        <v>100</v>
      </c>
      <c r="N125" s="19">
        <v>1500</v>
      </c>
      <c r="O125" s="18">
        <f t="shared" si="22"/>
        <v>1600</v>
      </c>
      <c r="P125" s="85" t="s">
        <v>401</v>
      </c>
      <c r="Q125" s="4"/>
      <c r="R125" s="45"/>
    </row>
    <row r="126" spans="1:18" ht="51" customHeight="1" collapsed="1" x14ac:dyDescent="0.2">
      <c r="A126" s="46"/>
      <c r="B126" s="4"/>
      <c r="C126" s="48"/>
      <c r="D126" s="107" t="s">
        <v>338</v>
      </c>
      <c r="E126" s="108"/>
      <c r="F126" s="108"/>
      <c r="G126" s="108"/>
      <c r="H126" s="109"/>
      <c r="I126" s="61" t="s">
        <v>77</v>
      </c>
      <c r="J126" s="62" t="s">
        <v>71</v>
      </c>
      <c r="K126" s="62" t="s">
        <v>4</v>
      </c>
      <c r="L126" s="62" t="s">
        <v>4</v>
      </c>
      <c r="M126" s="64">
        <f>M127+M132</f>
        <v>2328.1999999999998</v>
      </c>
      <c r="N126" s="64">
        <f>N127+N132</f>
        <v>0</v>
      </c>
      <c r="O126" s="69">
        <f>SUM(M126:N126)</f>
        <v>2328.1999999999998</v>
      </c>
      <c r="P126" s="66"/>
      <c r="Q126" s="4"/>
      <c r="R126" s="45"/>
    </row>
    <row r="127" spans="1:18" ht="32.25" customHeight="1" x14ac:dyDescent="0.2">
      <c r="A127" s="46"/>
      <c r="B127" s="39"/>
      <c r="C127" s="47"/>
      <c r="D127" s="119" t="s">
        <v>239</v>
      </c>
      <c r="E127" s="118"/>
      <c r="F127" s="118"/>
      <c r="G127" s="118"/>
      <c r="H127" s="118"/>
      <c r="I127" s="73" t="s">
        <v>76</v>
      </c>
      <c r="J127" s="74" t="s">
        <v>71</v>
      </c>
      <c r="K127" s="74" t="s">
        <v>23</v>
      </c>
      <c r="L127" s="74"/>
      <c r="M127" s="75">
        <f>M128+M129+M130+M131</f>
        <v>2183.1999999999998</v>
      </c>
      <c r="N127" s="75">
        <f>N128+N129+N130+N131</f>
        <v>0</v>
      </c>
      <c r="O127" s="75">
        <f>SUM(M127:N127)</f>
        <v>2183.1999999999998</v>
      </c>
      <c r="P127" s="76"/>
      <c r="Q127" s="4"/>
      <c r="R127" s="45"/>
    </row>
    <row r="128" spans="1:18" ht="95.25" hidden="1" customHeight="1" outlineLevel="1" x14ac:dyDescent="0.2">
      <c r="A128" s="46"/>
      <c r="B128" s="39"/>
      <c r="C128" s="47"/>
      <c r="D128" s="14"/>
      <c r="E128" s="105" t="s">
        <v>240</v>
      </c>
      <c r="F128" s="106"/>
      <c r="G128" s="106"/>
      <c r="H128" s="106"/>
      <c r="I128" s="15" t="s">
        <v>75</v>
      </c>
      <c r="J128" s="6" t="s">
        <v>71</v>
      </c>
      <c r="K128" s="6" t="s">
        <v>23</v>
      </c>
      <c r="L128" s="6" t="s">
        <v>13</v>
      </c>
      <c r="M128" s="19">
        <v>163.19999999999999</v>
      </c>
      <c r="N128" s="19"/>
      <c r="O128" s="19">
        <f t="shared" ref="O128:O135" si="25">SUM(M128:N128)</f>
        <v>163.19999999999999</v>
      </c>
      <c r="P128" s="92"/>
      <c r="Q128" s="4"/>
      <c r="R128" s="45"/>
    </row>
    <row r="129" spans="1:18" ht="49.5" hidden="1" customHeight="1" outlineLevel="1" x14ac:dyDescent="0.2">
      <c r="A129" s="46"/>
      <c r="B129" s="39"/>
      <c r="C129" s="47"/>
      <c r="D129" s="14"/>
      <c r="E129" s="105" t="s">
        <v>241</v>
      </c>
      <c r="F129" s="106"/>
      <c r="G129" s="106"/>
      <c r="H129" s="106"/>
      <c r="I129" s="15" t="s">
        <v>74</v>
      </c>
      <c r="J129" s="6" t="s">
        <v>71</v>
      </c>
      <c r="K129" s="6" t="s">
        <v>23</v>
      </c>
      <c r="L129" s="6" t="s">
        <v>11</v>
      </c>
      <c r="M129" s="19">
        <v>0</v>
      </c>
      <c r="N129" s="19"/>
      <c r="O129" s="19">
        <f t="shared" si="25"/>
        <v>0</v>
      </c>
      <c r="P129" s="9"/>
      <c r="Q129" s="4"/>
      <c r="R129" s="45"/>
    </row>
    <row r="130" spans="1:18" ht="78.75" hidden="1" customHeight="1" outlineLevel="1" x14ac:dyDescent="0.2">
      <c r="A130" s="46"/>
      <c r="B130" s="39"/>
      <c r="C130" s="47"/>
      <c r="D130" s="14"/>
      <c r="E130" s="105" t="s">
        <v>242</v>
      </c>
      <c r="F130" s="106"/>
      <c r="G130" s="106"/>
      <c r="H130" s="106"/>
      <c r="I130" s="15" t="s">
        <v>73</v>
      </c>
      <c r="J130" s="6" t="s">
        <v>71</v>
      </c>
      <c r="K130" s="6" t="s">
        <v>23</v>
      </c>
      <c r="L130" s="6" t="s">
        <v>26</v>
      </c>
      <c r="M130" s="19">
        <v>2000</v>
      </c>
      <c r="N130" s="19"/>
      <c r="O130" s="19">
        <f t="shared" si="25"/>
        <v>2000</v>
      </c>
      <c r="P130" s="9"/>
      <c r="Q130" s="4"/>
      <c r="R130" s="45"/>
    </row>
    <row r="131" spans="1:18" ht="24.75" hidden="1" customHeight="1" outlineLevel="1" x14ac:dyDescent="0.2">
      <c r="A131" s="46"/>
      <c r="B131" s="39"/>
      <c r="C131" s="47"/>
      <c r="D131" s="14"/>
      <c r="E131" s="105" t="s">
        <v>243</v>
      </c>
      <c r="F131" s="106"/>
      <c r="G131" s="106"/>
      <c r="H131" s="106"/>
      <c r="I131" s="15" t="s">
        <v>72</v>
      </c>
      <c r="J131" s="6" t="s">
        <v>71</v>
      </c>
      <c r="K131" s="6" t="s">
        <v>23</v>
      </c>
      <c r="L131" s="6" t="s">
        <v>10</v>
      </c>
      <c r="M131" s="19">
        <v>20</v>
      </c>
      <c r="N131" s="19"/>
      <c r="O131" s="19">
        <f t="shared" si="25"/>
        <v>20</v>
      </c>
      <c r="P131" s="9"/>
      <c r="Q131" s="4"/>
      <c r="R131" s="45"/>
    </row>
    <row r="132" spans="1:18" ht="42.75" customHeight="1" collapsed="1" x14ac:dyDescent="0.2">
      <c r="A132" s="46"/>
      <c r="B132" s="39"/>
      <c r="C132" s="47"/>
      <c r="D132" s="119" t="s">
        <v>244</v>
      </c>
      <c r="E132" s="118"/>
      <c r="F132" s="118"/>
      <c r="G132" s="118"/>
      <c r="H132" s="118"/>
      <c r="I132" s="73" t="s">
        <v>70</v>
      </c>
      <c r="J132" s="74" t="s">
        <v>71</v>
      </c>
      <c r="K132" s="74" t="s">
        <v>18</v>
      </c>
      <c r="L132" s="74" t="s">
        <v>4</v>
      </c>
      <c r="M132" s="75">
        <f>M133+M134+M135</f>
        <v>145</v>
      </c>
      <c r="N132" s="75">
        <f t="shared" ref="N132:O132" si="26">N133+N134+N135</f>
        <v>0</v>
      </c>
      <c r="O132" s="75">
        <f t="shared" si="26"/>
        <v>145</v>
      </c>
      <c r="P132" s="76"/>
      <c r="Q132" s="4"/>
      <c r="R132" s="45"/>
    </row>
    <row r="133" spans="1:18" ht="51" hidden="1" customHeight="1" outlineLevel="1" x14ac:dyDescent="0.2">
      <c r="A133" s="46"/>
      <c r="B133" s="39"/>
      <c r="C133" s="47"/>
      <c r="D133" s="14"/>
      <c r="E133" s="105" t="s">
        <v>245</v>
      </c>
      <c r="F133" s="106"/>
      <c r="G133" s="106"/>
      <c r="H133" s="106"/>
      <c r="I133" s="15" t="s">
        <v>70</v>
      </c>
      <c r="J133" s="6" t="s">
        <v>71</v>
      </c>
      <c r="K133" s="6" t="s">
        <v>18</v>
      </c>
      <c r="L133" s="6" t="s">
        <v>13</v>
      </c>
      <c r="M133" s="19">
        <v>80</v>
      </c>
      <c r="N133" s="19"/>
      <c r="O133" s="19">
        <f t="shared" si="25"/>
        <v>80</v>
      </c>
      <c r="P133" s="9"/>
      <c r="Q133" s="4"/>
      <c r="R133" s="45"/>
    </row>
    <row r="134" spans="1:18" ht="32.25" hidden="1" customHeight="1" outlineLevel="1" x14ac:dyDescent="0.2">
      <c r="A134" s="46"/>
      <c r="B134" s="4"/>
      <c r="C134" s="49"/>
      <c r="D134" s="14"/>
      <c r="E134" s="111" t="s">
        <v>354</v>
      </c>
      <c r="F134" s="111"/>
      <c r="G134" s="111"/>
      <c r="H134" s="112"/>
      <c r="I134" s="15"/>
      <c r="J134" s="6">
        <v>17</v>
      </c>
      <c r="K134" s="6">
        <v>2</v>
      </c>
      <c r="L134" s="11" t="s">
        <v>11</v>
      </c>
      <c r="M134" s="19">
        <v>45</v>
      </c>
      <c r="N134" s="19"/>
      <c r="O134" s="19">
        <f t="shared" si="25"/>
        <v>45</v>
      </c>
      <c r="P134" s="31"/>
      <c r="Q134" s="4"/>
      <c r="R134" s="45"/>
    </row>
    <row r="135" spans="1:18" ht="32.25" hidden="1" customHeight="1" outlineLevel="1" x14ac:dyDescent="0.2">
      <c r="A135" s="46"/>
      <c r="B135" s="4"/>
      <c r="C135" s="49"/>
      <c r="D135" s="14"/>
      <c r="E135" s="111" t="s">
        <v>355</v>
      </c>
      <c r="F135" s="111"/>
      <c r="G135" s="111"/>
      <c r="H135" s="112"/>
      <c r="I135" s="15"/>
      <c r="J135" s="6">
        <v>17</v>
      </c>
      <c r="K135" s="6">
        <v>2</v>
      </c>
      <c r="L135" s="11" t="s">
        <v>10</v>
      </c>
      <c r="M135" s="19">
        <v>20</v>
      </c>
      <c r="N135" s="19"/>
      <c r="O135" s="19">
        <f t="shared" si="25"/>
        <v>20</v>
      </c>
      <c r="P135" s="31"/>
      <c r="Q135" s="4"/>
      <c r="R135" s="45"/>
    </row>
    <row r="136" spans="1:18" ht="35.25" customHeight="1" collapsed="1" x14ac:dyDescent="0.2">
      <c r="A136" s="46"/>
      <c r="B136" s="4"/>
      <c r="C136" s="48"/>
      <c r="D136" s="107" t="s">
        <v>304</v>
      </c>
      <c r="E136" s="108"/>
      <c r="F136" s="108"/>
      <c r="G136" s="108"/>
      <c r="H136" s="109"/>
      <c r="I136" s="61" t="s">
        <v>69</v>
      </c>
      <c r="J136" s="62" t="s">
        <v>60</v>
      </c>
      <c r="K136" s="62" t="s">
        <v>4</v>
      </c>
      <c r="L136" s="62" t="s">
        <v>4</v>
      </c>
      <c r="M136" s="64">
        <f>M137+M142+M144</f>
        <v>1400</v>
      </c>
      <c r="N136" s="64">
        <f>N137+N142+N144</f>
        <v>0</v>
      </c>
      <c r="O136" s="69">
        <f>SUM(M136:N136)</f>
        <v>1400</v>
      </c>
      <c r="P136" s="66"/>
      <c r="Q136" s="4"/>
      <c r="R136" s="45"/>
    </row>
    <row r="137" spans="1:18" ht="63" customHeight="1" x14ac:dyDescent="0.2">
      <c r="A137" s="46"/>
      <c r="B137" s="39"/>
      <c r="C137" s="47"/>
      <c r="D137" s="119" t="s">
        <v>246</v>
      </c>
      <c r="E137" s="118"/>
      <c r="F137" s="118"/>
      <c r="G137" s="118"/>
      <c r="H137" s="118"/>
      <c r="I137" s="73" t="s">
        <v>68</v>
      </c>
      <c r="J137" s="74" t="s">
        <v>60</v>
      </c>
      <c r="K137" s="74" t="s">
        <v>23</v>
      </c>
      <c r="L137" s="74" t="s">
        <v>4</v>
      </c>
      <c r="M137" s="75">
        <f>M138+M139+M140+M141</f>
        <v>260</v>
      </c>
      <c r="N137" s="75">
        <f>N138+N139+N140+N141</f>
        <v>0</v>
      </c>
      <c r="O137" s="75">
        <f>SUM(M137:N137)</f>
        <v>260</v>
      </c>
      <c r="P137" s="76"/>
      <c r="Q137" s="4"/>
      <c r="R137" s="45"/>
    </row>
    <row r="138" spans="1:18" ht="46.5" hidden="1" customHeight="1" outlineLevel="1" x14ac:dyDescent="0.2">
      <c r="A138" s="46"/>
      <c r="B138" s="39"/>
      <c r="C138" s="47"/>
      <c r="D138" s="14"/>
      <c r="E138" s="105" t="s">
        <v>247</v>
      </c>
      <c r="F138" s="106"/>
      <c r="G138" s="106"/>
      <c r="H138" s="106"/>
      <c r="I138" s="15" t="s">
        <v>67</v>
      </c>
      <c r="J138" s="6" t="s">
        <v>60</v>
      </c>
      <c r="K138" s="6" t="s">
        <v>23</v>
      </c>
      <c r="L138" s="6" t="s">
        <v>13</v>
      </c>
      <c r="M138" s="19">
        <v>130</v>
      </c>
      <c r="N138" s="19"/>
      <c r="O138" s="19">
        <f t="shared" ref="O138:O146" si="27">SUM(M138:N138)</f>
        <v>130</v>
      </c>
      <c r="P138" s="9"/>
      <c r="Q138" s="4"/>
      <c r="R138" s="45"/>
    </row>
    <row r="139" spans="1:18" ht="45" hidden="1" customHeight="1" outlineLevel="1" x14ac:dyDescent="0.2">
      <c r="A139" s="46"/>
      <c r="B139" s="39"/>
      <c r="C139" s="47"/>
      <c r="D139" s="14"/>
      <c r="E139" s="105" t="s">
        <v>248</v>
      </c>
      <c r="F139" s="106"/>
      <c r="G139" s="106"/>
      <c r="H139" s="106"/>
      <c r="I139" s="15" t="s">
        <v>66</v>
      </c>
      <c r="J139" s="6" t="s">
        <v>60</v>
      </c>
      <c r="K139" s="6" t="s">
        <v>23</v>
      </c>
      <c r="L139" s="6" t="s">
        <v>11</v>
      </c>
      <c r="M139" s="19">
        <v>100</v>
      </c>
      <c r="N139" s="19"/>
      <c r="O139" s="19">
        <f t="shared" si="27"/>
        <v>100</v>
      </c>
      <c r="P139" s="9"/>
      <c r="Q139" s="4"/>
      <c r="R139" s="45"/>
    </row>
    <row r="140" spans="1:18" ht="48.75" hidden="1" customHeight="1" outlineLevel="1" x14ac:dyDescent="0.2">
      <c r="A140" s="46"/>
      <c r="B140" s="39"/>
      <c r="C140" s="47"/>
      <c r="D140" s="14"/>
      <c r="E140" s="105" t="s">
        <v>249</v>
      </c>
      <c r="F140" s="106"/>
      <c r="G140" s="106"/>
      <c r="H140" s="106"/>
      <c r="I140" s="15" t="s">
        <v>65</v>
      </c>
      <c r="J140" s="6" t="s">
        <v>60</v>
      </c>
      <c r="K140" s="6" t="s">
        <v>23</v>
      </c>
      <c r="L140" s="6" t="s">
        <v>26</v>
      </c>
      <c r="M140" s="19">
        <v>0</v>
      </c>
      <c r="N140" s="19"/>
      <c r="O140" s="19">
        <f t="shared" si="27"/>
        <v>0</v>
      </c>
      <c r="P140" s="9"/>
      <c r="Q140" s="4"/>
      <c r="R140" s="45"/>
    </row>
    <row r="141" spans="1:18" ht="46.5" hidden="1" customHeight="1" outlineLevel="1" x14ac:dyDescent="0.2">
      <c r="A141" s="46"/>
      <c r="B141" s="39"/>
      <c r="C141" s="47"/>
      <c r="D141" s="14"/>
      <c r="E141" s="105" t="s">
        <v>250</v>
      </c>
      <c r="F141" s="106"/>
      <c r="G141" s="106"/>
      <c r="H141" s="106"/>
      <c r="I141" s="15" t="s">
        <v>64</v>
      </c>
      <c r="J141" s="6" t="s">
        <v>60</v>
      </c>
      <c r="K141" s="6" t="s">
        <v>23</v>
      </c>
      <c r="L141" s="6" t="s">
        <v>7</v>
      </c>
      <c r="M141" s="19">
        <v>30</v>
      </c>
      <c r="N141" s="19"/>
      <c r="O141" s="19">
        <f t="shared" si="27"/>
        <v>30</v>
      </c>
      <c r="P141" s="9"/>
      <c r="Q141" s="4"/>
      <c r="R141" s="45"/>
    </row>
    <row r="142" spans="1:18" ht="33.75" customHeight="1" collapsed="1" x14ac:dyDescent="0.2">
      <c r="A142" s="46"/>
      <c r="B142" s="39"/>
      <c r="C142" s="47"/>
      <c r="D142" s="119" t="s">
        <v>251</v>
      </c>
      <c r="E142" s="118"/>
      <c r="F142" s="118"/>
      <c r="G142" s="118"/>
      <c r="H142" s="118"/>
      <c r="I142" s="73" t="s">
        <v>63</v>
      </c>
      <c r="J142" s="74" t="s">
        <v>60</v>
      </c>
      <c r="K142" s="74" t="s">
        <v>18</v>
      </c>
      <c r="L142" s="74" t="s">
        <v>4</v>
      </c>
      <c r="M142" s="75">
        <f>M143</f>
        <v>20</v>
      </c>
      <c r="N142" s="75">
        <f>N143</f>
        <v>0</v>
      </c>
      <c r="O142" s="75">
        <f>SUM(M142:N142)</f>
        <v>20</v>
      </c>
      <c r="P142" s="76"/>
      <c r="Q142" s="4"/>
      <c r="R142" s="45"/>
    </row>
    <row r="143" spans="1:18" ht="30" hidden="1" customHeight="1" outlineLevel="1" x14ac:dyDescent="0.2">
      <c r="A143" s="46"/>
      <c r="B143" s="39"/>
      <c r="C143" s="47"/>
      <c r="D143" s="14"/>
      <c r="E143" s="105" t="s">
        <v>252</v>
      </c>
      <c r="F143" s="106"/>
      <c r="G143" s="106"/>
      <c r="H143" s="106"/>
      <c r="I143" s="15" t="s">
        <v>63</v>
      </c>
      <c r="J143" s="6" t="s">
        <v>60</v>
      </c>
      <c r="K143" s="6" t="s">
        <v>18</v>
      </c>
      <c r="L143" s="6" t="s">
        <v>13</v>
      </c>
      <c r="M143" s="19">
        <v>20</v>
      </c>
      <c r="N143" s="19"/>
      <c r="O143" s="19">
        <f t="shared" si="27"/>
        <v>20</v>
      </c>
      <c r="P143" s="9"/>
      <c r="Q143" s="4"/>
      <c r="R143" s="45"/>
    </row>
    <row r="144" spans="1:18" ht="60" customHeight="1" collapsed="1" x14ac:dyDescent="0.2">
      <c r="A144" s="46"/>
      <c r="B144" s="39"/>
      <c r="C144" s="47"/>
      <c r="D144" s="119" t="s">
        <v>253</v>
      </c>
      <c r="E144" s="118"/>
      <c r="F144" s="118"/>
      <c r="G144" s="118"/>
      <c r="H144" s="118"/>
      <c r="I144" s="73" t="s">
        <v>62</v>
      </c>
      <c r="J144" s="74" t="s">
        <v>60</v>
      </c>
      <c r="K144" s="74" t="s">
        <v>27</v>
      </c>
      <c r="L144" s="74" t="s">
        <v>4</v>
      </c>
      <c r="M144" s="75">
        <f>M145+M146</f>
        <v>1120</v>
      </c>
      <c r="N144" s="75">
        <f>N145+N146</f>
        <v>0</v>
      </c>
      <c r="O144" s="75">
        <f>SUM(M144:N144)</f>
        <v>1120</v>
      </c>
      <c r="P144" s="76"/>
      <c r="Q144" s="4"/>
      <c r="R144" s="45"/>
    </row>
    <row r="145" spans="1:23" ht="26.25" hidden="1" customHeight="1" outlineLevel="1" x14ac:dyDescent="0.2">
      <c r="A145" s="46"/>
      <c r="B145" s="39"/>
      <c r="C145" s="47"/>
      <c r="D145" s="14"/>
      <c r="E145" s="105" t="s">
        <v>254</v>
      </c>
      <c r="F145" s="106"/>
      <c r="G145" s="106"/>
      <c r="H145" s="106"/>
      <c r="I145" s="15" t="s">
        <v>61</v>
      </c>
      <c r="J145" s="6" t="s">
        <v>60</v>
      </c>
      <c r="K145" s="6" t="s">
        <v>27</v>
      </c>
      <c r="L145" s="6" t="s">
        <v>13</v>
      </c>
      <c r="M145" s="19">
        <v>20</v>
      </c>
      <c r="N145" s="19"/>
      <c r="O145" s="19">
        <f t="shared" si="27"/>
        <v>20</v>
      </c>
      <c r="P145" s="9"/>
      <c r="Q145" s="4"/>
      <c r="R145" s="45"/>
    </row>
    <row r="146" spans="1:23" ht="76.5" hidden="1" customHeight="1" outlineLevel="1" x14ac:dyDescent="0.2">
      <c r="A146" s="46"/>
      <c r="B146" s="39"/>
      <c r="C146" s="47"/>
      <c r="D146" s="14"/>
      <c r="E146" s="106" t="s">
        <v>349</v>
      </c>
      <c r="F146" s="106"/>
      <c r="G146" s="106"/>
      <c r="H146" s="106"/>
      <c r="I146" s="15" t="s">
        <v>59</v>
      </c>
      <c r="J146" s="6" t="s">
        <v>60</v>
      </c>
      <c r="K146" s="6" t="s">
        <v>27</v>
      </c>
      <c r="L146" s="6" t="s">
        <v>11</v>
      </c>
      <c r="M146" s="19">
        <v>1100</v>
      </c>
      <c r="N146" s="19"/>
      <c r="O146" s="19">
        <f t="shared" si="27"/>
        <v>1100</v>
      </c>
      <c r="P146" s="9"/>
      <c r="Q146" s="4">
        <v>0</v>
      </c>
      <c r="R146" s="45"/>
      <c r="S146" s="87"/>
      <c r="W146" s="87"/>
    </row>
    <row r="147" spans="1:23" ht="48" customHeight="1" collapsed="1" x14ac:dyDescent="0.2">
      <c r="A147" s="46"/>
      <c r="B147" s="4"/>
      <c r="C147" s="48"/>
      <c r="D147" s="107" t="s">
        <v>305</v>
      </c>
      <c r="E147" s="108"/>
      <c r="F147" s="108"/>
      <c r="G147" s="108"/>
      <c r="H147" s="109"/>
      <c r="I147" s="61" t="s">
        <v>58</v>
      </c>
      <c r="J147" s="62" t="s">
        <v>41</v>
      </c>
      <c r="K147" s="70" t="s">
        <v>4</v>
      </c>
      <c r="L147" s="70" t="s">
        <v>4</v>
      </c>
      <c r="M147" s="71">
        <f>M148+M158+M165+M169</f>
        <v>2521498.9999999995</v>
      </c>
      <c r="N147" s="71">
        <f>N148+N158+N165+N169</f>
        <v>5338.2</v>
      </c>
      <c r="O147" s="69">
        <f>SUM(M147:N147)</f>
        <v>2526837.1999999997</v>
      </c>
      <c r="P147" s="66"/>
      <c r="Q147" s="4"/>
      <c r="R147" s="45"/>
    </row>
    <row r="148" spans="1:23" ht="20.25" customHeight="1" x14ac:dyDescent="0.2">
      <c r="A148" s="46"/>
      <c r="B148" s="39"/>
      <c r="C148" s="47"/>
      <c r="D148" s="150" t="s">
        <v>343</v>
      </c>
      <c r="E148" s="151"/>
      <c r="F148" s="151"/>
      <c r="G148" s="151"/>
      <c r="H148" s="152"/>
      <c r="I148" s="169" t="s">
        <v>57</v>
      </c>
      <c r="J148" s="113">
        <v>20</v>
      </c>
      <c r="K148" s="113" t="s">
        <v>23</v>
      </c>
      <c r="L148" s="115" t="s">
        <v>4</v>
      </c>
      <c r="M148" s="158">
        <f>M150+M151+M152+M153+M154+M155+M156</f>
        <v>2413328.4</v>
      </c>
      <c r="N148" s="158">
        <f>N150+N151+N152+N153+N154+N155+N156</f>
        <v>330</v>
      </c>
      <c r="O148" s="158">
        <f>SUM(M148:N148)</f>
        <v>2413658.4</v>
      </c>
      <c r="P148" s="156" t="s">
        <v>394</v>
      </c>
      <c r="Q148" s="4"/>
      <c r="R148" s="45"/>
    </row>
    <row r="149" spans="1:23" ht="20.25" customHeight="1" x14ac:dyDescent="0.2">
      <c r="A149" s="46"/>
      <c r="B149" s="39"/>
      <c r="C149" s="47"/>
      <c r="D149" s="153"/>
      <c r="E149" s="154"/>
      <c r="F149" s="154"/>
      <c r="G149" s="154"/>
      <c r="H149" s="155"/>
      <c r="I149" s="170"/>
      <c r="J149" s="114"/>
      <c r="K149" s="114"/>
      <c r="L149" s="116"/>
      <c r="M149" s="159"/>
      <c r="N149" s="159"/>
      <c r="O149" s="159"/>
      <c r="P149" s="157"/>
      <c r="Q149" s="4"/>
      <c r="R149" s="45"/>
      <c r="S149" s="50"/>
    </row>
    <row r="150" spans="1:23" ht="72.75" hidden="1" customHeight="1" outlineLevel="1" x14ac:dyDescent="0.2">
      <c r="A150" s="46"/>
      <c r="B150" s="39"/>
      <c r="C150" s="47"/>
      <c r="D150" s="14"/>
      <c r="E150" s="105" t="s">
        <v>255</v>
      </c>
      <c r="F150" s="106"/>
      <c r="G150" s="106"/>
      <c r="H150" s="106"/>
      <c r="I150" s="15" t="s">
        <v>56</v>
      </c>
      <c r="J150" s="6" t="s">
        <v>41</v>
      </c>
      <c r="K150" s="6" t="s">
        <v>23</v>
      </c>
      <c r="L150" s="6" t="s">
        <v>13</v>
      </c>
      <c r="M150" s="19">
        <v>33361.5</v>
      </c>
      <c r="N150" s="19"/>
      <c r="O150" s="19">
        <f t="shared" ref="O150:O172" si="28">SUM(M150:N150)</f>
        <v>33361.5</v>
      </c>
      <c r="P150" s="93"/>
      <c r="Q150" s="4"/>
      <c r="R150" s="45"/>
    </row>
    <row r="151" spans="1:23" ht="81.75" hidden="1" customHeight="1" outlineLevel="1" x14ac:dyDescent="0.2">
      <c r="A151" s="46"/>
      <c r="B151" s="39"/>
      <c r="C151" s="47"/>
      <c r="D151" s="14"/>
      <c r="E151" s="105" t="s">
        <v>256</v>
      </c>
      <c r="F151" s="106"/>
      <c r="G151" s="106"/>
      <c r="H151" s="106"/>
      <c r="I151" s="15" t="s">
        <v>55</v>
      </c>
      <c r="J151" s="6" t="s">
        <v>41</v>
      </c>
      <c r="K151" s="6" t="s">
        <v>23</v>
      </c>
      <c r="L151" s="6" t="s">
        <v>11</v>
      </c>
      <c r="M151" s="19">
        <v>2169569.1</v>
      </c>
      <c r="N151" s="19">
        <f>330</f>
        <v>330</v>
      </c>
      <c r="O151" s="19">
        <f t="shared" si="28"/>
        <v>2169899.1</v>
      </c>
      <c r="P151" s="9" t="s">
        <v>387</v>
      </c>
      <c r="Q151" s="4"/>
      <c r="R151" s="89"/>
    </row>
    <row r="152" spans="1:23" ht="57" hidden="1" customHeight="1" outlineLevel="1" x14ac:dyDescent="0.2">
      <c r="A152" s="46"/>
      <c r="B152" s="39"/>
      <c r="C152" s="47"/>
      <c r="D152" s="14"/>
      <c r="E152" s="105" t="s">
        <v>257</v>
      </c>
      <c r="F152" s="106"/>
      <c r="G152" s="106"/>
      <c r="H152" s="106"/>
      <c r="I152" s="15" t="s">
        <v>54</v>
      </c>
      <c r="J152" s="6" t="s">
        <v>41</v>
      </c>
      <c r="K152" s="6" t="s">
        <v>23</v>
      </c>
      <c r="L152" s="6" t="s">
        <v>26</v>
      </c>
      <c r="M152" s="19">
        <v>33515</v>
      </c>
      <c r="N152" s="19"/>
      <c r="O152" s="19">
        <f t="shared" si="28"/>
        <v>33515</v>
      </c>
      <c r="P152" s="95"/>
      <c r="Q152" s="4"/>
      <c r="R152" s="45"/>
    </row>
    <row r="153" spans="1:23" ht="73.5" hidden="1" customHeight="1" outlineLevel="1" x14ac:dyDescent="0.2">
      <c r="A153" s="46"/>
      <c r="B153" s="39"/>
      <c r="C153" s="47"/>
      <c r="D153" s="14"/>
      <c r="E153" s="105" t="s">
        <v>258</v>
      </c>
      <c r="F153" s="106"/>
      <c r="G153" s="106"/>
      <c r="H153" s="106"/>
      <c r="I153" s="15" t="s">
        <v>53</v>
      </c>
      <c r="J153" s="6" t="s">
        <v>41</v>
      </c>
      <c r="K153" s="6" t="s">
        <v>23</v>
      </c>
      <c r="L153" s="6" t="s">
        <v>10</v>
      </c>
      <c r="M153" s="19">
        <v>0</v>
      </c>
      <c r="N153" s="19"/>
      <c r="O153" s="19">
        <f t="shared" si="28"/>
        <v>0</v>
      </c>
      <c r="P153" s="9"/>
      <c r="Q153" s="4"/>
      <c r="R153" s="45"/>
    </row>
    <row r="154" spans="1:23" ht="43.5" hidden="1" customHeight="1" outlineLevel="1" x14ac:dyDescent="0.2">
      <c r="A154" s="46"/>
      <c r="B154" s="39"/>
      <c r="C154" s="47"/>
      <c r="D154" s="14"/>
      <c r="E154" s="105" t="s">
        <v>259</v>
      </c>
      <c r="F154" s="106"/>
      <c r="G154" s="106"/>
      <c r="H154" s="106"/>
      <c r="I154" s="15" t="s">
        <v>52</v>
      </c>
      <c r="J154" s="6" t="s">
        <v>41</v>
      </c>
      <c r="K154" s="6" t="s">
        <v>23</v>
      </c>
      <c r="L154" s="6" t="s">
        <v>7</v>
      </c>
      <c r="M154" s="19">
        <v>2500</v>
      </c>
      <c r="N154" s="19"/>
      <c r="O154" s="19">
        <f t="shared" si="28"/>
        <v>2500</v>
      </c>
      <c r="P154" s="9"/>
      <c r="Q154" s="4"/>
      <c r="R154" s="45"/>
    </row>
    <row r="155" spans="1:23" ht="63.75" hidden="1" customHeight="1" outlineLevel="1" x14ac:dyDescent="0.2">
      <c r="A155" s="46"/>
      <c r="B155" s="39"/>
      <c r="C155" s="47"/>
      <c r="D155" s="14"/>
      <c r="E155" s="105" t="s">
        <v>260</v>
      </c>
      <c r="F155" s="106"/>
      <c r="G155" s="106"/>
      <c r="H155" s="106"/>
      <c r="I155" s="15" t="s">
        <v>51</v>
      </c>
      <c r="J155" s="6" t="s">
        <v>41</v>
      </c>
      <c r="K155" s="6" t="s">
        <v>23</v>
      </c>
      <c r="L155" s="6" t="s">
        <v>5</v>
      </c>
      <c r="M155" s="19">
        <v>13108.4</v>
      </c>
      <c r="N155" s="19"/>
      <c r="O155" s="19">
        <f t="shared" si="28"/>
        <v>13108.4</v>
      </c>
      <c r="P155" s="9"/>
      <c r="Q155" s="4"/>
      <c r="R155" s="45"/>
    </row>
    <row r="156" spans="1:23" ht="203.25" hidden="1" customHeight="1" outlineLevel="1" x14ac:dyDescent="0.2">
      <c r="A156" s="46"/>
      <c r="B156" s="39"/>
      <c r="C156" s="47"/>
      <c r="D156" s="14"/>
      <c r="E156" s="105" t="s">
        <v>261</v>
      </c>
      <c r="F156" s="106"/>
      <c r="G156" s="106"/>
      <c r="H156" s="106"/>
      <c r="I156" s="15" t="s">
        <v>50</v>
      </c>
      <c r="J156" s="6" t="s">
        <v>41</v>
      </c>
      <c r="K156" s="6" t="s">
        <v>23</v>
      </c>
      <c r="L156" s="6" t="s">
        <v>1</v>
      </c>
      <c r="M156" s="19">
        <v>161274.4</v>
      </c>
      <c r="N156" s="19"/>
      <c r="O156" s="19">
        <f t="shared" si="28"/>
        <v>161274.4</v>
      </c>
      <c r="P156" s="9"/>
      <c r="Q156" s="4" t="s">
        <v>301</v>
      </c>
      <c r="R156" s="45"/>
    </row>
    <row r="157" spans="1:23" ht="48" hidden="1" customHeight="1" outlineLevel="1" x14ac:dyDescent="0.2">
      <c r="A157" s="46"/>
      <c r="B157" s="39"/>
      <c r="C157" s="47"/>
      <c r="D157" s="14"/>
      <c r="E157" s="141" t="s">
        <v>366</v>
      </c>
      <c r="F157" s="142"/>
      <c r="G157" s="142"/>
      <c r="H157" s="143"/>
      <c r="I157" s="15"/>
      <c r="J157" s="6">
        <v>20</v>
      </c>
      <c r="K157" s="6">
        <v>1</v>
      </c>
      <c r="L157" s="6">
        <v>8</v>
      </c>
      <c r="M157" s="19">
        <v>0</v>
      </c>
      <c r="N157" s="19"/>
      <c r="O157" s="19">
        <f t="shared" si="28"/>
        <v>0</v>
      </c>
      <c r="P157" s="9"/>
      <c r="Q157" s="4"/>
      <c r="R157" s="45"/>
    </row>
    <row r="158" spans="1:23" ht="40.5" customHeight="1" collapsed="1" x14ac:dyDescent="0.2">
      <c r="A158" s="46"/>
      <c r="B158" s="39"/>
      <c r="C158" s="47"/>
      <c r="D158" s="117" t="s">
        <v>306</v>
      </c>
      <c r="E158" s="118"/>
      <c r="F158" s="118"/>
      <c r="G158" s="118"/>
      <c r="H158" s="118"/>
      <c r="I158" s="73" t="s">
        <v>49</v>
      </c>
      <c r="J158" s="74" t="s">
        <v>41</v>
      </c>
      <c r="K158" s="74" t="s">
        <v>18</v>
      </c>
      <c r="L158" s="74" t="s">
        <v>4</v>
      </c>
      <c r="M158" s="75">
        <f>M159+M160+M161+M162+M163+M164</f>
        <v>11905.3</v>
      </c>
      <c r="N158" s="75">
        <f>N159+N160+N161+N162+N163+N164</f>
        <v>0</v>
      </c>
      <c r="O158" s="75">
        <f>SUM(M158:N158)</f>
        <v>11905.3</v>
      </c>
      <c r="P158" s="76"/>
      <c r="Q158" s="4"/>
      <c r="R158" s="32"/>
    </row>
    <row r="159" spans="1:23" ht="265.89999999999998" hidden="1" customHeight="1" outlineLevel="1" x14ac:dyDescent="0.2">
      <c r="A159" s="46"/>
      <c r="B159" s="39"/>
      <c r="C159" s="47"/>
      <c r="D159" s="14"/>
      <c r="E159" s="105" t="s">
        <v>262</v>
      </c>
      <c r="F159" s="106"/>
      <c r="G159" s="106"/>
      <c r="H159" s="106"/>
      <c r="I159" s="15">
        <v>2020199990</v>
      </c>
      <c r="J159" s="6" t="s">
        <v>41</v>
      </c>
      <c r="K159" s="6" t="s">
        <v>18</v>
      </c>
      <c r="L159" s="6" t="s">
        <v>13</v>
      </c>
      <c r="M159" s="19">
        <v>7900</v>
      </c>
      <c r="N159" s="19">
        <f>125.6</f>
        <v>125.6</v>
      </c>
      <c r="O159" s="19">
        <f t="shared" si="28"/>
        <v>8025.6</v>
      </c>
      <c r="P159" s="9" t="s">
        <v>390</v>
      </c>
      <c r="Q159" s="4"/>
      <c r="R159" s="32"/>
    </row>
    <row r="160" spans="1:23" ht="129" hidden="1" customHeight="1" outlineLevel="1" x14ac:dyDescent="0.2">
      <c r="A160" s="46"/>
      <c r="B160" s="39"/>
      <c r="C160" s="47"/>
      <c r="D160" s="14"/>
      <c r="E160" s="106" t="s">
        <v>369</v>
      </c>
      <c r="F160" s="106"/>
      <c r="G160" s="106"/>
      <c r="H160" s="106"/>
      <c r="I160" s="20" t="s">
        <v>348</v>
      </c>
      <c r="J160" s="11" t="s">
        <v>41</v>
      </c>
      <c r="K160" s="11" t="s">
        <v>18</v>
      </c>
      <c r="L160" s="11" t="s">
        <v>11</v>
      </c>
      <c r="M160" s="19">
        <v>2005.3</v>
      </c>
      <c r="N160" s="19"/>
      <c r="O160" s="19">
        <f t="shared" si="28"/>
        <v>2005.3</v>
      </c>
      <c r="P160" s="9"/>
      <c r="Q160" s="4"/>
      <c r="R160" s="45"/>
    </row>
    <row r="161" spans="1:18" ht="105.75" hidden="1" customHeight="1" outlineLevel="1" x14ac:dyDescent="0.2">
      <c r="A161" s="46"/>
      <c r="B161" s="39"/>
      <c r="C161" s="47"/>
      <c r="D161" s="14"/>
      <c r="E161" s="105" t="s">
        <v>263</v>
      </c>
      <c r="F161" s="106"/>
      <c r="G161" s="106"/>
      <c r="H161" s="106"/>
      <c r="I161" s="15" t="s">
        <v>48</v>
      </c>
      <c r="J161" s="6" t="s">
        <v>41</v>
      </c>
      <c r="K161" s="6" t="s">
        <v>18</v>
      </c>
      <c r="L161" s="6" t="s">
        <v>26</v>
      </c>
      <c r="M161" s="19">
        <v>1600</v>
      </c>
      <c r="N161" s="19">
        <f>-125.6</f>
        <v>-125.6</v>
      </c>
      <c r="O161" s="19">
        <f t="shared" si="28"/>
        <v>1474.4</v>
      </c>
      <c r="P161" s="9" t="s">
        <v>391</v>
      </c>
      <c r="Q161" s="4"/>
      <c r="R161" s="45"/>
    </row>
    <row r="162" spans="1:18" ht="48.75" hidden="1" customHeight="1" outlineLevel="1" x14ac:dyDescent="0.2">
      <c r="A162" s="46"/>
      <c r="B162" s="39"/>
      <c r="C162" s="47"/>
      <c r="D162" s="14"/>
      <c r="E162" s="141" t="s">
        <v>294</v>
      </c>
      <c r="F162" s="142"/>
      <c r="G162" s="142"/>
      <c r="H162" s="143"/>
      <c r="I162" s="15"/>
      <c r="J162" s="6">
        <v>20</v>
      </c>
      <c r="K162" s="6">
        <v>2</v>
      </c>
      <c r="L162" s="11" t="s">
        <v>10</v>
      </c>
      <c r="M162" s="19">
        <v>0</v>
      </c>
      <c r="N162" s="19"/>
      <c r="O162" s="19">
        <f>SUM(M162:N162)</f>
        <v>0</v>
      </c>
      <c r="P162" s="9"/>
      <c r="Q162" s="4"/>
      <c r="R162" s="45"/>
    </row>
    <row r="163" spans="1:18" ht="48.75" hidden="1" customHeight="1" outlineLevel="1" x14ac:dyDescent="0.2">
      <c r="A163" s="46"/>
      <c r="B163" s="39"/>
      <c r="C163" s="47"/>
      <c r="D163" s="14"/>
      <c r="E163" s="141" t="s">
        <v>381</v>
      </c>
      <c r="F163" s="142"/>
      <c r="G163" s="142"/>
      <c r="H163" s="143"/>
      <c r="I163" s="15"/>
      <c r="J163" s="6">
        <v>20</v>
      </c>
      <c r="K163" s="6">
        <v>2</v>
      </c>
      <c r="L163" s="11" t="s">
        <v>7</v>
      </c>
      <c r="M163" s="19">
        <v>400</v>
      </c>
      <c r="N163" s="19"/>
      <c r="O163" s="19">
        <f>SUM(M163:N163)</f>
        <v>400</v>
      </c>
      <c r="P163" s="9"/>
      <c r="Q163" s="4"/>
      <c r="R163" s="45"/>
    </row>
    <row r="164" spans="1:18" ht="46.5" hidden="1" customHeight="1" outlineLevel="1" x14ac:dyDescent="0.2">
      <c r="A164" s="46"/>
      <c r="B164" s="39"/>
      <c r="C164" s="47"/>
      <c r="D164" s="14"/>
      <c r="E164" s="105" t="s">
        <v>264</v>
      </c>
      <c r="F164" s="106"/>
      <c r="G164" s="106"/>
      <c r="H164" s="106"/>
      <c r="I164" s="15" t="s">
        <v>47</v>
      </c>
      <c r="J164" s="6" t="s">
        <v>41</v>
      </c>
      <c r="K164" s="6" t="s">
        <v>18</v>
      </c>
      <c r="L164" s="6" t="s">
        <v>46</v>
      </c>
      <c r="M164" s="19">
        <v>0</v>
      </c>
      <c r="N164" s="19"/>
      <c r="O164" s="19">
        <f t="shared" si="28"/>
        <v>0</v>
      </c>
      <c r="P164" s="9"/>
      <c r="Q164" s="4"/>
      <c r="R164" s="45"/>
    </row>
    <row r="165" spans="1:18" ht="44.25" customHeight="1" collapsed="1" x14ac:dyDescent="0.2">
      <c r="A165" s="46"/>
      <c r="B165" s="39"/>
      <c r="C165" s="47"/>
      <c r="D165" s="117" t="s">
        <v>265</v>
      </c>
      <c r="E165" s="118"/>
      <c r="F165" s="118"/>
      <c r="G165" s="118"/>
      <c r="H165" s="118"/>
      <c r="I165" s="73" t="s">
        <v>45</v>
      </c>
      <c r="J165" s="74" t="s">
        <v>41</v>
      </c>
      <c r="K165" s="74" t="s">
        <v>27</v>
      </c>
      <c r="L165" s="74" t="s">
        <v>4</v>
      </c>
      <c r="M165" s="75">
        <f>M166+M167+M168</f>
        <v>81265.3</v>
      </c>
      <c r="N165" s="75">
        <f>N166+N167+N168</f>
        <v>5008.2</v>
      </c>
      <c r="O165" s="75">
        <f>SUM(M165:N165)</f>
        <v>86273.5</v>
      </c>
      <c r="P165" s="76" t="s">
        <v>395</v>
      </c>
      <c r="Q165" s="4"/>
      <c r="R165" s="45"/>
    </row>
    <row r="166" spans="1:18" ht="42" hidden="1" customHeight="1" outlineLevel="1" x14ac:dyDescent="0.2">
      <c r="A166" s="46"/>
      <c r="B166" s="39"/>
      <c r="C166" s="47"/>
      <c r="D166" s="14"/>
      <c r="E166" s="106" t="s">
        <v>266</v>
      </c>
      <c r="F166" s="106"/>
      <c r="G166" s="106"/>
      <c r="H166" s="106"/>
      <c r="I166" s="15" t="s">
        <v>44</v>
      </c>
      <c r="J166" s="6" t="s">
        <v>41</v>
      </c>
      <c r="K166" s="6" t="s">
        <v>27</v>
      </c>
      <c r="L166" s="6" t="s">
        <v>13</v>
      </c>
      <c r="M166" s="19">
        <v>33097.300000000003</v>
      </c>
      <c r="N166" s="19">
        <f>5008.2</f>
        <v>5008.2</v>
      </c>
      <c r="O166" s="19">
        <f t="shared" si="28"/>
        <v>38105.5</v>
      </c>
      <c r="P166" s="9" t="s">
        <v>383</v>
      </c>
      <c r="Q166" s="4" t="s">
        <v>301</v>
      </c>
      <c r="R166" s="45"/>
    </row>
    <row r="167" spans="1:18" ht="281.25" hidden="1" customHeight="1" outlineLevel="1" x14ac:dyDescent="0.2">
      <c r="A167" s="46"/>
      <c r="B167" s="39"/>
      <c r="C167" s="47"/>
      <c r="D167" s="14"/>
      <c r="E167" s="106" t="s">
        <v>267</v>
      </c>
      <c r="F167" s="106"/>
      <c r="G167" s="106"/>
      <c r="H167" s="106"/>
      <c r="I167" s="15" t="s">
        <v>43</v>
      </c>
      <c r="J167" s="6" t="s">
        <v>41</v>
      </c>
      <c r="K167" s="6" t="s">
        <v>27</v>
      </c>
      <c r="L167" s="6" t="s">
        <v>11</v>
      </c>
      <c r="M167" s="19">
        <v>45068</v>
      </c>
      <c r="N167" s="19"/>
      <c r="O167" s="19">
        <f t="shared" si="28"/>
        <v>45068</v>
      </c>
      <c r="P167" s="9"/>
      <c r="Q167" s="4"/>
      <c r="R167" s="45"/>
    </row>
    <row r="168" spans="1:18" ht="43.5" hidden="1" customHeight="1" outlineLevel="1" x14ac:dyDescent="0.2">
      <c r="A168" s="46"/>
      <c r="B168" s="39"/>
      <c r="C168" s="47"/>
      <c r="D168" s="14"/>
      <c r="E168" s="106" t="s">
        <v>268</v>
      </c>
      <c r="F168" s="106"/>
      <c r="G168" s="106"/>
      <c r="H168" s="106"/>
      <c r="I168" s="15" t="s">
        <v>42</v>
      </c>
      <c r="J168" s="6" t="s">
        <v>41</v>
      </c>
      <c r="K168" s="6" t="s">
        <v>27</v>
      </c>
      <c r="L168" s="6" t="s">
        <v>26</v>
      </c>
      <c r="M168" s="19">
        <v>3100</v>
      </c>
      <c r="N168" s="19"/>
      <c r="O168" s="19">
        <f t="shared" si="28"/>
        <v>3100</v>
      </c>
      <c r="P168" s="9"/>
      <c r="Q168" s="4"/>
      <c r="R168" s="45"/>
    </row>
    <row r="169" spans="1:18" ht="42" customHeight="1" collapsed="1" x14ac:dyDescent="0.2">
      <c r="A169" s="46"/>
      <c r="B169" s="39"/>
      <c r="C169" s="47"/>
      <c r="D169" s="119" t="s">
        <v>269</v>
      </c>
      <c r="E169" s="118"/>
      <c r="F169" s="118"/>
      <c r="G169" s="118"/>
      <c r="H169" s="118"/>
      <c r="I169" s="73" t="s">
        <v>39</v>
      </c>
      <c r="J169" s="74" t="s">
        <v>41</v>
      </c>
      <c r="K169" s="74" t="s">
        <v>40</v>
      </c>
      <c r="L169" s="74" t="s">
        <v>4</v>
      </c>
      <c r="M169" s="75">
        <f>M170</f>
        <v>15000</v>
      </c>
      <c r="N169" s="75">
        <f>N170</f>
        <v>0</v>
      </c>
      <c r="O169" s="75">
        <f>SUM(M169:N169)</f>
        <v>15000</v>
      </c>
      <c r="P169" s="76"/>
      <c r="Q169" s="4"/>
      <c r="R169" s="45"/>
    </row>
    <row r="170" spans="1:18" ht="98.25" hidden="1" customHeight="1" outlineLevel="1" x14ac:dyDescent="0.2">
      <c r="A170" s="46"/>
      <c r="B170" s="39"/>
      <c r="C170" s="47"/>
      <c r="D170" s="14"/>
      <c r="E170" s="105" t="s">
        <v>270</v>
      </c>
      <c r="F170" s="106"/>
      <c r="G170" s="106"/>
      <c r="H170" s="106"/>
      <c r="I170" s="15" t="s">
        <v>39</v>
      </c>
      <c r="J170" s="6" t="s">
        <v>41</v>
      </c>
      <c r="K170" s="6" t="s">
        <v>40</v>
      </c>
      <c r="L170" s="6" t="s">
        <v>13</v>
      </c>
      <c r="M170" s="19">
        <v>15000</v>
      </c>
      <c r="N170" s="19"/>
      <c r="O170" s="19">
        <f t="shared" si="28"/>
        <v>15000</v>
      </c>
      <c r="P170" s="9"/>
      <c r="Q170" s="4"/>
      <c r="R170" s="45"/>
    </row>
    <row r="171" spans="1:18" ht="45.75" customHeight="1" collapsed="1" x14ac:dyDescent="0.2">
      <c r="A171" s="46"/>
      <c r="B171" s="4"/>
      <c r="C171" s="48"/>
      <c r="D171" s="107" t="s">
        <v>339</v>
      </c>
      <c r="E171" s="108"/>
      <c r="F171" s="108"/>
      <c r="G171" s="108"/>
      <c r="H171" s="109"/>
      <c r="I171" s="61" t="s">
        <v>38</v>
      </c>
      <c r="J171" s="62" t="s">
        <v>37</v>
      </c>
      <c r="K171" s="62" t="s">
        <v>4</v>
      </c>
      <c r="L171" s="62" t="s">
        <v>4</v>
      </c>
      <c r="M171" s="64">
        <f>M172</f>
        <v>3128.1</v>
      </c>
      <c r="N171" s="64">
        <f t="shared" ref="N171:O171" si="29">N172</f>
        <v>0</v>
      </c>
      <c r="O171" s="64">
        <f t="shared" si="29"/>
        <v>3128.1</v>
      </c>
      <c r="P171" s="65"/>
      <c r="Q171" s="4"/>
      <c r="R171" s="45"/>
    </row>
    <row r="172" spans="1:18" ht="45" hidden="1" customHeight="1" outlineLevel="1" x14ac:dyDescent="0.2">
      <c r="A172" s="46"/>
      <c r="B172" s="39"/>
      <c r="C172" s="47"/>
      <c r="D172" s="14"/>
      <c r="E172" s="105" t="s">
        <v>271</v>
      </c>
      <c r="F172" s="106"/>
      <c r="G172" s="106"/>
      <c r="H172" s="106"/>
      <c r="I172" s="15" t="s">
        <v>38</v>
      </c>
      <c r="J172" s="6" t="s">
        <v>37</v>
      </c>
      <c r="K172" s="6" t="s">
        <v>2</v>
      </c>
      <c r="L172" s="6" t="s">
        <v>13</v>
      </c>
      <c r="M172" s="19">
        <v>3128.1</v>
      </c>
      <c r="N172" s="19"/>
      <c r="O172" s="19">
        <f t="shared" si="28"/>
        <v>3128.1</v>
      </c>
      <c r="P172" s="9"/>
      <c r="Q172" s="4"/>
      <c r="R172" s="45"/>
    </row>
    <row r="173" spans="1:18" ht="37.5" customHeight="1" collapsed="1" x14ac:dyDescent="0.2">
      <c r="A173" s="46"/>
      <c r="B173" s="4"/>
      <c r="C173" s="48"/>
      <c r="D173" s="107" t="s">
        <v>179</v>
      </c>
      <c r="E173" s="108"/>
      <c r="F173" s="108"/>
      <c r="G173" s="108"/>
      <c r="H173" s="109"/>
      <c r="I173" s="61" t="s">
        <v>36</v>
      </c>
      <c r="J173" s="62" t="s">
        <v>28</v>
      </c>
      <c r="K173" s="62" t="s">
        <v>4</v>
      </c>
      <c r="L173" s="62" t="s">
        <v>4</v>
      </c>
      <c r="M173" s="64">
        <f t="shared" ref="M173:O173" si="30">SUM(M174+M178+M180)</f>
        <v>515555.1</v>
      </c>
      <c r="N173" s="64">
        <f t="shared" si="30"/>
        <v>1060</v>
      </c>
      <c r="O173" s="64">
        <f t="shared" si="30"/>
        <v>516615.1</v>
      </c>
      <c r="P173" s="72"/>
      <c r="Q173" s="4"/>
      <c r="R173" s="45"/>
    </row>
    <row r="174" spans="1:18" ht="48" customHeight="1" x14ac:dyDescent="0.2">
      <c r="A174" s="46"/>
      <c r="B174" s="39"/>
      <c r="C174" s="47"/>
      <c r="D174" s="119" t="s">
        <v>272</v>
      </c>
      <c r="E174" s="118"/>
      <c r="F174" s="118"/>
      <c r="G174" s="118"/>
      <c r="H174" s="118"/>
      <c r="I174" s="73" t="s">
        <v>35</v>
      </c>
      <c r="J174" s="74" t="s">
        <v>28</v>
      </c>
      <c r="K174" s="74" t="s">
        <v>23</v>
      </c>
      <c r="L174" s="74" t="s">
        <v>4</v>
      </c>
      <c r="M174" s="75">
        <f>M175+M176+M177</f>
        <v>340958.2</v>
      </c>
      <c r="N174" s="75">
        <f>N175+N176+N177</f>
        <v>0</v>
      </c>
      <c r="O174" s="75">
        <f>SUM(M174:N174)</f>
        <v>340958.2</v>
      </c>
      <c r="P174" s="94"/>
      <c r="Q174" s="4"/>
      <c r="R174" s="45"/>
    </row>
    <row r="175" spans="1:18" ht="84" hidden="1" customHeight="1" outlineLevel="1" x14ac:dyDescent="0.2">
      <c r="A175" s="46"/>
      <c r="B175" s="39"/>
      <c r="C175" s="47"/>
      <c r="D175" s="14"/>
      <c r="E175" s="105" t="s">
        <v>273</v>
      </c>
      <c r="F175" s="106"/>
      <c r="G175" s="106"/>
      <c r="H175" s="106"/>
      <c r="I175" s="15" t="s">
        <v>34</v>
      </c>
      <c r="J175" s="6" t="s">
        <v>28</v>
      </c>
      <c r="K175" s="6" t="s">
        <v>23</v>
      </c>
      <c r="L175" s="6" t="s">
        <v>13</v>
      </c>
      <c r="M175" s="19">
        <v>238572.2</v>
      </c>
      <c r="N175" s="19"/>
      <c r="O175" s="19">
        <f t="shared" ref="O175:O183" si="31">SUM(M175:N175)</f>
        <v>238572.2</v>
      </c>
      <c r="P175" s="30"/>
      <c r="Q175" s="4"/>
      <c r="R175" s="45"/>
    </row>
    <row r="176" spans="1:18" ht="30.75" hidden="1" customHeight="1" outlineLevel="1" x14ac:dyDescent="0.2">
      <c r="A176" s="46"/>
      <c r="B176" s="39"/>
      <c r="C176" s="47"/>
      <c r="D176" s="14"/>
      <c r="E176" s="105" t="s">
        <v>274</v>
      </c>
      <c r="F176" s="106"/>
      <c r="G176" s="106"/>
      <c r="H176" s="106"/>
      <c r="I176" s="15" t="s">
        <v>33</v>
      </c>
      <c r="J176" s="6" t="s">
        <v>28</v>
      </c>
      <c r="K176" s="6" t="s">
        <v>23</v>
      </c>
      <c r="L176" s="6" t="s">
        <v>11</v>
      </c>
      <c r="M176" s="19">
        <v>95886</v>
      </c>
      <c r="N176" s="19"/>
      <c r="O176" s="19">
        <f t="shared" si="31"/>
        <v>95886</v>
      </c>
      <c r="P176" s="31"/>
      <c r="Q176" s="4"/>
      <c r="R176" s="45"/>
    </row>
    <row r="177" spans="1:18" ht="30.75" hidden="1" customHeight="1" outlineLevel="1" x14ac:dyDescent="0.2">
      <c r="A177" s="46"/>
      <c r="B177" s="39"/>
      <c r="C177" s="47"/>
      <c r="D177" s="14"/>
      <c r="E177" s="106" t="s">
        <v>382</v>
      </c>
      <c r="F177" s="106"/>
      <c r="G177" s="106"/>
      <c r="H177" s="106"/>
      <c r="I177" s="15" t="s">
        <v>33</v>
      </c>
      <c r="J177" s="6" t="s">
        <v>28</v>
      </c>
      <c r="K177" s="6" t="s">
        <v>23</v>
      </c>
      <c r="L177" s="11" t="s">
        <v>10</v>
      </c>
      <c r="M177" s="19">
        <v>6500</v>
      </c>
      <c r="N177" s="19"/>
      <c r="O177" s="19">
        <f t="shared" ref="O177" si="32">SUM(M177:N177)</f>
        <v>6500</v>
      </c>
      <c r="P177" s="31"/>
      <c r="Q177" s="4"/>
      <c r="R177" s="45"/>
    </row>
    <row r="178" spans="1:18" ht="31.5" customHeight="1" collapsed="1" x14ac:dyDescent="0.2">
      <c r="A178" s="46"/>
      <c r="B178" s="39"/>
      <c r="C178" s="47"/>
      <c r="D178" s="119" t="s">
        <v>275</v>
      </c>
      <c r="E178" s="118"/>
      <c r="F178" s="118"/>
      <c r="G178" s="118"/>
      <c r="H178" s="118"/>
      <c r="I178" s="73" t="s">
        <v>32</v>
      </c>
      <c r="J178" s="74" t="s">
        <v>28</v>
      </c>
      <c r="K178" s="74" t="s">
        <v>18</v>
      </c>
      <c r="L178" s="74" t="s">
        <v>4</v>
      </c>
      <c r="M178" s="75">
        <f>M179</f>
        <v>0</v>
      </c>
      <c r="N178" s="75">
        <f>N179</f>
        <v>0</v>
      </c>
      <c r="O178" s="75">
        <f>SUM(M178:N178)</f>
        <v>0</v>
      </c>
      <c r="P178" s="81"/>
      <c r="Q178" s="4"/>
      <c r="R178" s="45"/>
    </row>
    <row r="179" spans="1:18" ht="46.5" hidden="1" customHeight="1" outlineLevel="1" x14ac:dyDescent="0.2">
      <c r="A179" s="46"/>
      <c r="B179" s="39"/>
      <c r="C179" s="47"/>
      <c r="D179" s="14"/>
      <c r="E179" s="105" t="s">
        <v>276</v>
      </c>
      <c r="F179" s="106"/>
      <c r="G179" s="106"/>
      <c r="H179" s="106"/>
      <c r="I179" s="15" t="s">
        <v>32</v>
      </c>
      <c r="J179" s="6" t="s">
        <v>28</v>
      </c>
      <c r="K179" s="6" t="s">
        <v>18</v>
      </c>
      <c r="L179" s="6" t="s">
        <v>13</v>
      </c>
      <c r="M179" s="19">
        <v>0</v>
      </c>
      <c r="N179" s="19"/>
      <c r="O179" s="19">
        <f t="shared" si="31"/>
        <v>0</v>
      </c>
      <c r="P179" s="24"/>
      <c r="Q179" s="4"/>
      <c r="R179" s="45"/>
    </row>
    <row r="180" spans="1:18" ht="52.5" customHeight="1" collapsed="1" x14ac:dyDescent="0.2">
      <c r="A180" s="46"/>
      <c r="B180" s="39"/>
      <c r="C180" s="47"/>
      <c r="D180" s="119" t="s">
        <v>277</v>
      </c>
      <c r="E180" s="118"/>
      <c r="F180" s="118"/>
      <c r="G180" s="118"/>
      <c r="H180" s="118"/>
      <c r="I180" s="73" t="s">
        <v>31</v>
      </c>
      <c r="J180" s="74" t="s">
        <v>28</v>
      </c>
      <c r="K180" s="74" t="s">
        <v>27</v>
      </c>
      <c r="L180" s="74" t="s">
        <v>4</v>
      </c>
      <c r="M180" s="75">
        <f t="shared" ref="M180:O180" si="33">SUM(M181:M183)</f>
        <v>174596.9</v>
      </c>
      <c r="N180" s="75">
        <f t="shared" si="33"/>
        <v>1060</v>
      </c>
      <c r="O180" s="75">
        <f t="shared" si="33"/>
        <v>175656.9</v>
      </c>
      <c r="P180" s="76" t="s">
        <v>404</v>
      </c>
      <c r="Q180" s="4"/>
      <c r="R180" s="45"/>
    </row>
    <row r="181" spans="1:18" ht="48.75" hidden="1" customHeight="1" outlineLevel="1" x14ac:dyDescent="0.2">
      <c r="A181" s="46"/>
      <c r="B181" s="39"/>
      <c r="C181" s="47"/>
      <c r="D181" s="14"/>
      <c r="E181" s="105" t="s">
        <v>278</v>
      </c>
      <c r="F181" s="106"/>
      <c r="G181" s="106"/>
      <c r="H181" s="106"/>
      <c r="I181" s="15" t="s">
        <v>30</v>
      </c>
      <c r="J181" s="6" t="s">
        <v>28</v>
      </c>
      <c r="K181" s="6" t="s">
        <v>27</v>
      </c>
      <c r="L181" s="6" t="s">
        <v>13</v>
      </c>
      <c r="M181" s="19">
        <v>120165</v>
      </c>
      <c r="N181" s="19">
        <v>360</v>
      </c>
      <c r="O181" s="19">
        <f t="shared" si="31"/>
        <v>120525</v>
      </c>
      <c r="P181" s="9" t="s">
        <v>399</v>
      </c>
      <c r="Q181" s="4"/>
      <c r="R181" s="45"/>
    </row>
    <row r="182" spans="1:18" ht="65.25" hidden="1" customHeight="1" outlineLevel="1" x14ac:dyDescent="0.2">
      <c r="A182" s="46"/>
      <c r="B182" s="39"/>
      <c r="C182" s="47"/>
      <c r="D182" s="14"/>
      <c r="E182" s="105" t="s">
        <v>279</v>
      </c>
      <c r="F182" s="106"/>
      <c r="G182" s="106"/>
      <c r="H182" s="106"/>
      <c r="I182" s="15" t="s">
        <v>29</v>
      </c>
      <c r="J182" s="6" t="s">
        <v>28</v>
      </c>
      <c r="K182" s="6" t="s">
        <v>27</v>
      </c>
      <c r="L182" s="6" t="s">
        <v>11</v>
      </c>
      <c r="M182" s="19">
        <v>54431.9</v>
      </c>
      <c r="N182" s="19">
        <v>700</v>
      </c>
      <c r="O182" s="19">
        <f t="shared" si="31"/>
        <v>55131.9</v>
      </c>
      <c r="P182" s="9" t="s">
        <v>398</v>
      </c>
      <c r="Q182" s="4"/>
      <c r="R182" s="45"/>
    </row>
    <row r="183" spans="1:18" ht="56.25" hidden="1" customHeight="1" outlineLevel="1" x14ac:dyDescent="0.2">
      <c r="A183" s="46"/>
      <c r="B183" s="39"/>
      <c r="C183" s="47"/>
      <c r="D183" s="14"/>
      <c r="E183" s="105" t="s">
        <v>280</v>
      </c>
      <c r="F183" s="106"/>
      <c r="G183" s="106"/>
      <c r="H183" s="106"/>
      <c r="I183" s="15" t="s">
        <v>25</v>
      </c>
      <c r="J183" s="6" t="s">
        <v>28</v>
      </c>
      <c r="K183" s="6" t="s">
        <v>27</v>
      </c>
      <c r="L183" s="6" t="s">
        <v>26</v>
      </c>
      <c r="M183" s="19">
        <v>0</v>
      </c>
      <c r="N183" s="19"/>
      <c r="O183" s="19">
        <f t="shared" si="31"/>
        <v>0</v>
      </c>
      <c r="P183" s="9"/>
      <c r="Q183" s="4"/>
      <c r="R183" s="45"/>
    </row>
    <row r="184" spans="1:18" ht="29.25" customHeight="1" collapsed="1" x14ac:dyDescent="0.2">
      <c r="A184" s="46"/>
      <c r="B184" s="4"/>
      <c r="C184" s="48"/>
      <c r="D184" s="107" t="s">
        <v>321</v>
      </c>
      <c r="E184" s="108"/>
      <c r="F184" s="108"/>
      <c r="G184" s="108"/>
      <c r="H184" s="109"/>
      <c r="I184" s="61" t="s">
        <v>24</v>
      </c>
      <c r="J184" s="62" t="s">
        <v>19</v>
      </c>
      <c r="K184" s="62" t="s">
        <v>4</v>
      </c>
      <c r="L184" s="62" t="s">
        <v>4</v>
      </c>
      <c r="M184" s="64">
        <f>M185+M191</f>
        <v>115913.4</v>
      </c>
      <c r="N184" s="64">
        <f>N185+N191</f>
        <v>15000</v>
      </c>
      <c r="O184" s="64">
        <f>O185+O191</f>
        <v>130913.4</v>
      </c>
      <c r="P184" s="66"/>
      <c r="Q184" s="4"/>
      <c r="R184" s="45"/>
    </row>
    <row r="185" spans="1:18" ht="29.25" customHeight="1" x14ac:dyDescent="0.2">
      <c r="A185" s="46"/>
      <c r="B185" s="39"/>
      <c r="C185" s="47"/>
      <c r="D185" s="119" t="s">
        <v>281</v>
      </c>
      <c r="E185" s="118"/>
      <c r="F185" s="118"/>
      <c r="G185" s="118"/>
      <c r="H185" s="118"/>
      <c r="I185" s="73" t="s">
        <v>22</v>
      </c>
      <c r="J185" s="74" t="s">
        <v>19</v>
      </c>
      <c r="K185" s="74" t="s">
        <v>23</v>
      </c>
      <c r="L185" s="74" t="s">
        <v>4</v>
      </c>
      <c r="M185" s="75">
        <f>M190+M186</f>
        <v>0</v>
      </c>
      <c r="N185" s="75">
        <f>N190+N186</f>
        <v>0</v>
      </c>
      <c r="O185" s="75">
        <f t="shared" ref="O185:O191" si="34">SUM(M185:N185)</f>
        <v>0</v>
      </c>
      <c r="P185" s="76"/>
      <c r="Q185" s="4"/>
      <c r="R185" s="45"/>
    </row>
    <row r="186" spans="1:18" ht="57" hidden="1" customHeight="1" outlineLevel="1" x14ac:dyDescent="0.2">
      <c r="A186" s="46"/>
      <c r="B186" s="39"/>
      <c r="C186" s="47"/>
      <c r="D186" s="51"/>
      <c r="E186" s="106" t="s">
        <v>312</v>
      </c>
      <c r="F186" s="106"/>
      <c r="G186" s="106"/>
      <c r="H186" s="106"/>
      <c r="I186" s="15" t="s">
        <v>22</v>
      </c>
      <c r="J186" s="6" t="s">
        <v>19</v>
      </c>
      <c r="K186" s="6" t="s">
        <v>23</v>
      </c>
      <c r="L186" s="11" t="s">
        <v>13</v>
      </c>
      <c r="M186" s="19">
        <v>0</v>
      </c>
      <c r="N186" s="19"/>
      <c r="O186" s="19">
        <f t="shared" si="34"/>
        <v>0</v>
      </c>
      <c r="P186" s="9"/>
      <c r="Q186" s="4"/>
      <c r="R186" s="45"/>
    </row>
    <row r="187" spans="1:18" ht="39.75" hidden="1" customHeight="1" outlineLevel="1" x14ac:dyDescent="0.2">
      <c r="A187" s="46"/>
      <c r="B187" s="39"/>
      <c r="C187" s="47"/>
      <c r="D187" s="51"/>
      <c r="E187" s="106" t="s">
        <v>357</v>
      </c>
      <c r="F187" s="106"/>
      <c r="G187" s="106"/>
      <c r="H187" s="106"/>
      <c r="I187" s="15"/>
      <c r="J187" s="6">
        <v>23</v>
      </c>
      <c r="K187" s="6">
        <v>1</v>
      </c>
      <c r="L187" s="11" t="s">
        <v>11</v>
      </c>
      <c r="M187" s="19">
        <v>0</v>
      </c>
      <c r="N187" s="19"/>
      <c r="O187" s="19">
        <f t="shared" si="34"/>
        <v>0</v>
      </c>
      <c r="P187" s="9"/>
      <c r="Q187" s="4"/>
      <c r="R187" s="45"/>
    </row>
    <row r="188" spans="1:18" ht="39.75" hidden="1" customHeight="1" outlineLevel="1" x14ac:dyDescent="0.2">
      <c r="A188" s="46"/>
      <c r="B188" s="39"/>
      <c r="C188" s="47"/>
      <c r="D188" s="51"/>
      <c r="E188" s="106" t="s">
        <v>358</v>
      </c>
      <c r="F188" s="106"/>
      <c r="G188" s="106"/>
      <c r="H188" s="106"/>
      <c r="I188" s="15"/>
      <c r="J188" s="6">
        <v>23</v>
      </c>
      <c r="K188" s="6">
        <v>1</v>
      </c>
      <c r="L188" s="11" t="s">
        <v>26</v>
      </c>
      <c r="M188" s="19">
        <v>0</v>
      </c>
      <c r="N188" s="19"/>
      <c r="O188" s="19">
        <f t="shared" si="34"/>
        <v>0</v>
      </c>
      <c r="P188" s="9"/>
      <c r="Q188" s="4"/>
      <c r="R188" s="45"/>
    </row>
    <row r="189" spans="1:18" ht="52.5" hidden="1" customHeight="1" outlineLevel="1" x14ac:dyDescent="0.2">
      <c r="A189" s="46"/>
      <c r="B189" s="39"/>
      <c r="C189" s="47"/>
      <c r="D189" s="51"/>
      <c r="E189" s="106" t="s">
        <v>359</v>
      </c>
      <c r="F189" s="106"/>
      <c r="G189" s="106"/>
      <c r="H189" s="106"/>
      <c r="I189" s="15"/>
      <c r="J189" s="6">
        <v>23</v>
      </c>
      <c r="K189" s="6">
        <v>1</v>
      </c>
      <c r="L189" s="11" t="s">
        <v>10</v>
      </c>
      <c r="M189" s="19">
        <v>0</v>
      </c>
      <c r="N189" s="19"/>
      <c r="O189" s="19">
        <f t="shared" si="34"/>
        <v>0</v>
      </c>
      <c r="P189" s="9"/>
      <c r="Q189" s="4"/>
      <c r="R189" s="45"/>
    </row>
    <row r="190" spans="1:18" ht="45.75" hidden="1" customHeight="1" outlineLevel="1" x14ac:dyDescent="0.2">
      <c r="A190" s="46"/>
      <c r="B190" s="39"/>
      <c r="C190" s="47"/>
      <c r="D190" s="14"/>
      <c r="E190" s="105" t="s">
        <v>282</v>
      </c>
      <c r="F190" s="106"/>
      <c r="G190" s="106"/>
      <c r="H190" s="106"/>
      <c r="I190" s="15" t="s">
        <v>22</v>
      </c>
      <c r="J190" s="6" t="s">
        <v>19</v>
      </c>
      <c r="K190" s="6" t="s">
        <v>23</v>
      </c>
      <c r="L190" s="6" t="s">
        <v>17</v>
      </c>
      <c r="M190" s="19">
        <v>0</v>
      </c>
      <c r="N190" s="19"/>
      <c r="O190" s="19">
        <f t="shared" si="34"/>
        <v>0</v>
      </c>
      <c r="P190" s="9"/>
      <c r="Q190" s="4"/>
      <c r="R190" s="45"/>
    </row>
    <row r="191" spans="1:18" ht="37.5" customHeight="1" collapsed="1" x14ac:dyDescent="0.2">
      <c r="A191" s="46"/>
      <c r="B191" s="39"/>
      <c r="C191" s="47"/>
      <c r="D191" s="119" t="s">
        <v>283</v>
      </c>
      <c r="E191" s="118"/>
      <c r="F191" s="118"/>
      <c r="G191" s="118"/>
      <c r="H191" s="118"/>
      <c r="I191" s="73" t="s">
        <v>21</v>
      </c>
      <c r="J191" s="74" t="s">
        <v>19</v>
      </c>
      <c r="K191" s="74" t="s">
        <v>18</v>
      </c>
      <c r="L191" s="74" t="s">
        <v>4</v>
      </c>
      <c r="M191" s="75">
        <f>M192+M195</f>
        <v>115913.4</v>
      </c>
      <c r="N191" s="75">
        <f>N192+N195</f>
        <v>15000</v>
      </c>
      <c r="O191" s="75">
        <f t="shared" si="34"/>
        <v>130913.4</v>
      </c>
      <c r="P191" s="76" t="s">
        <v>393</v>
      </c>
      <c r="Q191" s="4"/>
      <c r="R191" s="45"/>
    </row>
    <row r="192" spans="1:18" ht="39" hidden="1" customHeight="1" outlineLevel="1" x14ac:dyDescent="0.2">
      <c r="A192" s="46"/>
      <c r="B192" s="39"/>
      <c r="C192" s="47"/>
      <c r="D192" s="14"/>
      <c r="E192" s="105" t="s">
        <v>284</v>
      </c>
      <c r="F192" s="106"/>
      <c r="G192" s="106"/>
      <c r="H192" s="106"/>
      <c r="I192" s="15" t="s">
        <v>20</v>
      </c>
      <c r="J192" s="6" t="s">
        <v>19</v>
      </c>
      <c r="K192" s="6" t="s">
        <v>18</v>
      </c>
      <c r="L192" s="6" t="s">
        <v>13</v>
      </c>
      <c r="M192" s="19">
        <v>0</v>
      </c>
      <c r="N192" s="19"/>
      <c r="O192" s="19">
        <f t="shared" ref="O192:O203" si="35">SUM(M192:N192)</f>
        <v>0</v>
      </c>
      <c r="P192" s="9"/>
      <c r="Q192" s="4"/>
      <c r="R192" s="45"/>
    </row>
    <row r="193" spans="1:19" ht="38.25" hidden="1" customHeight="1" outlineLevel="1" x14ac:dyDescent="0.2">
      <c r="A193" s="46"/>
      <c r="B193" s="39"/>
      <c r="C193" s="47"/>
      <c r="D193" s="14"/>
      <c r="E193" s="106" t="s">
        <v>360</v>
      </c>
      <c r="F193" s="106"/>
      <c r="G193" s="106"/>
      <c r="H193" s="106"/>
      <c r="I193" s="15"/>
      <c r="J193" s="6">
        <v>23</v>
      </c>
      <c r="K193" s="6">
        <v>2</v>
      </c>
      <c r="L193" s="11" t="s">
        <v>11</v>
      </c>
      <c r="M193" s="19">
        <v>0</v>
      </c>
      <c r="N193" s="19"/>
      <c r="O193" s="19">
        <f t="shared" si="35"/>
        <v>0</v>
      </c>
      <c r="P193" s="9"/>
      <c r="Q193" s="4"/>
      <c r="R193" s="45"/>
    </row>
    <row r="194" spans="1:19" ht="42" hidden="1" customHeight="1" outlineLevel="1" x14ac:dyDescent="0.2">
      <c r="A194" s="46"/>
      <c r="B194" s="39"/>
      <c r="C194" s="47"/>
      <c r="D194" s="14"/>
      <c r="E194" s="106" t="s">
        <v>361</v>
      </c>
      <c r="F194" s="106"/>
      <c r="G194" s="106"/>
      <c r="H194" s="106"/>
      <c r="I194" s="15"/>
      <c r="J194" s="6">
        <v>23</v>
      </c>
      <c r="K194" s="6">
        <v>2</v>
      </c>
      <c r="L194" s="11" t="s">
        <v>26</v>
      </c>
      <c r="M194" s="19">
        <v>0</v>
      </c>
      <c r="N194" s="19"/>
      <c r="O194" s="19">
        <f t="shared" si="35"/>
        <v>0</v>
      </c>
      <c r="P194" s="9"/>
      <c r="Q194" s="4"/>
      <c r="R194" s="45"/>
    </row>
    <row r="195" spans="1:19" ht="30.75" hidden="1" customHeight="1" outlineLevel="1" x14ac:dyDescent="0.2">
      <c r="A195" s="46"/>
      <c r="B195" s="39"/>
      <c r="C195" s="47"/>
      <c r="D195" s="14"/>
      <c r="E195" s="105" t="s">
        <v>282</v>
      </c>
      <c r="F195" s="106"/>
      <c r="G195" s="106"/>
      <c r="H195" s="106"/>
      <c r="I195" s="15" t="s">
        <v>16</v>
      </c>
      <c r="J195" s="6" t="s">
        <v>19</v>
      </c>
      <c r="K195" s="6" t="s">
        <v>18</v>
      </c>
      <c r="L195" s="6" t="s">
        <v>17</v>
      </c>
      <c r="M195" s="19">
        <v>115913.4</v>
      </c>
      <c r="N195" s="19">
        <f>15000</f>
        <v>15000</v>
      </c>
      <c r="O195" s="19">
        <f t="shared" si="35"/>
        <v>130913.4</v>
      </c>
      <c r="P195" s="9" t="s">
        <v>393</v>
      </c>
      <c r="Q195" s="4"/>
      <c r="R195" s="45"/>
    </row>
    <row r="196" spans="1:19" ht="42" customHeight="1" collapsed="1" thickBot="1" x14ac:dyDescent="0.25">
      <c r="A196" s="46"/>
      <c r="B196" s="39"/>
      <c r="C196" s="47"/>
      <c r="D196" s="144" t="s">
        <v>180</v>
      </c>
      <c r="E196" s="145"/>
      <c r="F196" s="145"/>
      <c r="G196" s="145"/>
      <c r="H196" s="146"/>
      <c r="I196" s="61" t="s">
        <v>15</v>
      </c>
      <c r="J196" s="99" t="s">
        <v>3</v>
      </c>
      <c r="K196" s="99" t="s">
        <v>2</v>
      </c>
      <c r="L196" s="99" t="s">
        <v>4</v>
      </c>
      <c r="M196" s="64">
        <f t="shared" ref="M196:O196" si="36">M197+M198+M199+M200+M201+M202+M203</f>
        <v>41394.100000000006</v>
      </c>
      <c r="N196" s="64">
        <f t="shared" si="36"/>
        <v>4057.2000000000003</v>
      </c>
      <c r="O196" s="64">
        <f t="shared" si="36"/>
        <v>45451.3</v>
      </c>
      <c r="P196" s="100" t="s">
        <v>400</v>
      </c>
      <c r="Q196" s="4"/>
      <c r="R196" s="45"/>
    </row>
    <row r="197" spans="1:19" ht="36.75" hidden="1" customHeight="1" outlineLevel="1" x14ac:dyDescent="0.2">
      <c r="A197" s="46"/>
      <c r="B197" s="39"/>
      <c r="C197" s="47"/>
      <c r="D197" s="14"/>
      <c r="E197" s="105" t="s">
        <v>285</v>
      </c>
      <c r="F197" s="106"/>
      <c r="G197" s="106"/>
      <c r="H197" s="106"/>
      <c r="I197" s="15" t="s">
        <v>14</v>
      </c>
      <c r="J197" s="6" t="s">
        <v>3</v>
      </c>
      <c r="K197" s="6" t="s">
        <v>2</v>
      </c>
      <c r="L197" s="6" t="s">
        <v>13</v>
      </c>
      <c r="M197" s="19">
        <v>10389.1</v>
      </c>
      <c r="N197" s="19"/>
      <c r="O197" s="19">
        <f t="shared" si="35"/>
        <v>10389.1</v>
      </c>
      <c r="P197" s="9"/>
      <c r="Q197" s="4"/>
      <c r="R197" s="45"/>
      <c r="S197" s="17"/>
    </row>
    <row r="198" spans="1:19" ht="25.5" hidden="1" customHeight="1" outlineLevel="1" x14ac:dyDescent="0.2">
      <c r="A198" s="46"/>
      <c r="B198" s="39"/>
      <c r="C198" s="47"/>
      <c r="D198" s="14"/>
      <c r="E198" s="106" t="s">
        <v>286</v>
      </c>
      <c r="F198" s="106"/>
      <c r="G198" s="106"/>
      <c r="H198" s="106"/>
      <c r="I198" s="15" t="s">
        <v>12</v>
      </c>
      <c r="J198" s="6" t="s">
        <v>3</v>
      </c>
      <c r="K198" s="6" t="s">
        <v>2</v>
      </c>
      <c r="L198" s="6" t="s">
        <v>11</v>
      </c>
      <c r="M198" s="19">
        <v>12479.7</v>
      </c>
      <c r="N198" s="19"/>
      <c r="O198" s="19">
        <f t="shared" si="35"/>
        <v>12479.7</v>
      </c>
      <c r="P198" s="9"/>
      <c r="Q198" s="4"/>
      <c r="R198" s="45"/>
    </row>
    <row r="199" spans="1:19" ht="27.75" hidden="1" customHeight="1" outlineLevel="1" x14ac:dyDescent="0.2">
      <c r="A199" s="46"/>
      <c r="B199" s="39"/>
      <c r="C199" s="47"/>
      <c r="D199" s="14"/>
      <c r="E199" s="105" t="s">
        <v>289</v>
      </c>
      <c r="F199" s="106"/>
      <c r="G199" s="106"/>
      <c r="H199" s="106"/>
      <c r="I199" s="15" t="s">
        <v>9</v>
      </c>
      <c r="J199" s="6" t="s">
        <v>3</v>
      </c>
      <c r="K199" s="6" t="s">
        <v>2</v>
      </c>
      <c r="L199" s="6" t="s">
        <v>10</v>
      </c>
      <c r="M199" s="19">
        <v>1500</v>
      </c>
      <c r="N199" s="19"/>
      <c r="O199" s="19">
        <f t="shared" si="35"/>
        <v>1500</v>
      </c>
      <c r="P199" s="9"/>
      <c r="Q199" s="4"/>
      <c r="R199" s="45"/>
    </row>
    <row r="200" spans="1:19" ht="33" hidden="1" customHeight="1" outlineLevel="1" x14ac:dyDescent="0.2">
      <c r="A200" s="46"/>
      <c r="B200" s="39"/>
      <c r="C200" s="47"/>
      <c r="D200" s="14"/>
      <c r="E200" s="106" t="s">
        <v>287</v>
      </c>
      <c r="F200" s="106"/>
      <c r="G200" s="106"/>
      <c r="H200" s="106"/>
      <c r="I200" s="15" t="s">
        <v>8</v>
      </c>
      <c r="J200" s="6" t="s">
        <v>3</v>
      </c>
      <c r="K200" s="6" t="s">
        <v>2</v>
      </c>
      <c r="L200" s="6" t="s">
        <v>7</v>
      </c>
      <c r="M200" s="19">
        <v>150</v>
      </c>
      <c r="N200" s="19">
        <f>3837.4+219.8</f>
        <v>4057.2000000000003</v>
      </c>
      <c r="O200" s="19">
        <f t="shared" si="35"/>
        <v>4207.2000000000007</v>
      </c>
      <c r="P200" s="9" t="s">
        <v>400</v>
      </c>
      <c r="Q200" s="4"/>
      <c r="R200" s="45"/>
    </row>
    <row r="201" spans="1:19" ht="57" hidden="1" customHeight="1" outlineLevel="1" x14ac:dyDescent="0.2">
      <c r="A201" s="46"/>
      <c r="B201" s="39"/>
      <c r="C201" s="47"/>
      <c r="D201" s="14"/>
      <c r="E201" s="105" t="s">
        <v>274</v>
      </c>
      <c r="F201" s="106"/>
      <c r="G201" s="106"/>
      <c r="H201" s="106"/>
      <c r="I201" s="15" t="s">
        <v>6</v>
      </c>
      <c r="J201" s="6" t="s">
        <v>3</v>
      </c>
      <c r="K201" s="6" t="s">
        <v>2</v>
      </c>
      <c r="L201" s="6" t="s">
        <v>5</v>
      </c>
      <c r="M201" s="19">
        <v>9875.2999999999993</v>
      </c>
      <c r="N201" s="19"/>
      <c r="O201" s="18">
        <f>SUM(M201:N201)</f>
        <v>9875.2999999999993</v>
      </c>
      <c r="P201" s="30"/>
      <c r="Q201" s="4"/>
      <c r="R201" s="45"/>
    </row>
    <row r="202" spans="1:19" ht="23.25" hidden="1" customHeight="1" outlineLevel="1" x14ac:dyDescent="0.2">
      <c r="A202" s="46"/>
      <c r="B202" s="39"/>
      <c r="C202" s="47"/>
      <c r="D202" s="14"/>
      <c r="E202" s="105" t="s">
        <v>288</v>
      </c>
      <c r="F202" s="106"/>
      <c r="G202" s="106"/>
      <c r="H202" s="106"/>
      <c r="I202" s="16" t="s">
        <v>0</v>
      </c>
      <c r="J202" s="7" t="s">
        <v>3</v>
      </c>
      <c r="K202" s="7" t="s">
        <v>2</v>
      </c>
      <c r="L202" s="7" t="s">
        <v>1</v>
      </c>
      <c r="M202" s="18">
        <v>7000</v>
      </c>
      <c r="N202" s="18"/>
      <c r="O202" s="19">
        <f t="shared" si="35"/>
        <v>7000</v>
      </c>
      <c r="P202" s="9"/>
      <c r="Q202" s="4"/>
      <c r="R202" s="45"/>
    </row>
    <row r="203" spans="1:19" ht="69" hidden="1" customHeight="1" outlineLevel="1" thickBot="1" x14ac:dyDescent="0.25">
      <c r="A203" s="52"/>
      <c r="B203" s="53"/>
      <c r="C203" s="54"/>
      <c r="D203" s="55"/>
      <c r="E203" s="160" t="s">
        <v>299</v>
      </c>
      <c r="F203" s="161"/>
      <c r="G203" s="161"/>
      <c r="H203" s="161"/>
      <c r="I203" s="25"/>
      <c r="J203" s="26" t="s">
        <v>3</v>
      </c>
      <c r="K203" s="26" t="s">
        <v>2</v>
      </c>
      <c r="L203" s="26" t="s">
        <v>300</v>
      </c>
      <c r="M203" s="27">
        <v>0</v>
      </c>
      <c r="N203" s="27"/>
      <c r="O203" s="28">
        <f t="shared" si="35"/>
        <v>0</v>
      </c>
      <c r="P203" s="29"/>
      <c r="Q203" s="4"/>
      <c r="R203" s="45"/>
    </row>
    <row r="204" spans="1:19" ht="25.5" customHeight="1" collapsed="1" thickBot="1" x14ac:dyDescent="0.25">
      <c r="A204" s="12"/>
      <c r="B204" s="13"/>
      <c r="C204" s="13"/>
      <c r="D204" s="5"/>
      <c r="E204" s="147" t="s">
        <v>181</v>
      </c>
      <c r="F204" s="148"/>
      <c r="G204" s="148"/>
      <c r="H204" s="148"/>
      <c r="I204" s="148"/>
      <c r="J204" s="148"/>
      <c r="K204" s="148"/>
      <c r="L204" s="149"/>
      <c r="M204" s="102">
        <f>(M9+M17+M22+M29+M38+M43+M56+M58+M60+M74+M78+M91+M96+M104+M121+M123+M126+M136+M147+M171+M173+M184+M196)</f>
        <v>5116037.0999999987</v>
      </c>
      <c r="N204" s="103">
        <f>(N9+N17+N22+N29+N38+N43+N56+N58+N60+N74+N78+N91+N96+N104+N121+N123+N126+N136+N147+N171+N173+N184+N196)</f>
        <v>46159.1</v>
      </c>
      <c r="O204" s="103">
        <f>(O9+O17+O22+O29+O38+O43+O56+O58+O60+O74+O78+O91+O96+O104+O121+O123+O126+O136+O147+O171+O173+O184+O196)</f>
        <v>5162196.1999999993</v>
      </c>
      <c r="P204" s="104"/>
      <c r="Q204" s="4"/>
      <c r="R204" s="45"/>
    </row>
    <row r="205" spans="1:19" ht="12.75" hidden="1" customHeight="1" x14ac:dyDescent="0.2">
      <c r="A205" s="1"/>
      <c r="B205" s="1"/>
      <c r="C205" s="10"/>
      <c r="D205" s="10"/>
      <c r="E205" s="10"/>
      <c r="F205" s="10" t="s">
        <v>295</v>
      </c>
      <c r="G205" s="10"/>
      <c r="H205" s="10"/>
      <c r="I205" s="10"/>
      <c r="J205" s="10"/>
      <c r="K205" s="10"/>
      <c r="L205" s="10"/>
      <c r="M205" s="56"/>
      <c r="N205" s="56"/>
      <c r="O205" s="56"/>
      <c r="P205" s="35"/>
      <c r="Q205" s="35"/>
      <c r="R205" s="45"/>
    </row>
    <row r="206" spans="1:19" x14ac:dyDescent="0.2">
      <c r="L206" s="48"/>
      <c r="R206" s="45"/>
    </row>
    <row r="207" spans="1:19" x14ac:dyDescent="0.2">
      <c r="R207" s="45"/>
    </row>
    <row r="208" spans="1:19" x14ac:dyDescent="0.2">
      <c r="M208" s="45"/>
      <c r="R208" s="45"/>
    </row>
    <row r="209" spans="14:18" x14ac:dyDescent="0.2">
      <c r="R209" s="45"/>
    </row>
    <row r="210" spans="14:18" x14ac:dyDescent="0.2">
      <c r="O210" s="45"/>
      <c r="R210" s="45"/>
    </row>
    <row r="212" spans="14:18" x14ac:dyDescent="0.2">
      <c r="N212" s="45"/>
    </row>
  </sheetData>
  <mergeCells count="210">
    <mergeCell ref="E150:H150"/>
    <mergeCell ref="E23:H23"/>
    <mergeCell ref="E24:H24"/>
    <mergeCell ref="E26:H26"/>
    <mergeCell ref="E28:H28"/>
    <mergeCell ref="E163:H163"/>
    <mergeCell ref="E177:H177"/>
    <mergeCell ref="M148:M149"/>
    <mergeCell ref="E67:H67"/>
    <mergeCell ref="D84:H84"/>
    <mergeCell ref="E80:H80"/>
    <mergeCell ref="E94:H94"/>
    <mergeCell ref="E77:H77"/>
    <mergeCell ref="E124:H124"/>
    <mergeCell ref="E93:H93"/>
    <mergeCell ref="D39:H39"/>
    <mergeCell ref="D41:H41"/>
    <mergeCell ref="D142:H142"/>
    <mergeCell ref="E140:H140"/>
    <mergeCell ref="E141:H141"/>
    <mergeCell ref="E138:H138"/>
    <mergeCell ref="E134:H134"/>
    <mergeCell ref="E135:H135"/>
    <mergeCell ref="E129:H129"/>
    <mergeCell ref="I148:I149"/>
    <mergeCell ref="D43:H43"/>
    <mergeCell ref="E125:H125"/>
    <mergeCell ref="E86:H86"/>
    <mergeCell ref="D74:H74"/>
    <mergeCell ref="D97:H97"/>
    <mergeCell ref="E65:H65"/>
    <mergeCell ref="D44:H44"/>
    <mergeCell ref="E68:H68"/>
    <mergeCell ref="D66:H66"/>
    <mergeCell ref="E62:H62"/>
    <mergeCell ref="E85:H85"/>
    <mergeCell ref="D78:H78"/>
    <mergeCell ref="E70:H70"/>
    <mergeCell ref="E92:H92"/>
    <mergeCell ref="E69:H69"/>
    <mergeCell ref="D56:H56"/>
    <mergeCell ref="D60:H60"/>
    <mergeCell ref="E75:H75"/>
    <mergeCell ref="E98:H98"/>
    <mergeCell ref="E99:H99"/>
    <mergeCell ref="D123:H123"/>
    <mergeCell ref="D100:H100"/>
    <mergeCell ref="E114:H114"/>
    <mergeCell ref="E71:I71"/>
    <mergeCell ref="E95:H95"/>
    <mergeCell ref="D89:H89"/>
    <mergeCell ref="E116:H116"/>
    <mergeCell ref="D115:H115"/>
    <mergeCell ref="E122:H122"/>
    <mergeCell ref="D117:H117"/>
    <mergeCell ref="E82:H82"/>
    <mergeCell ref="E83:H83"/>
    <mergeCell ref="D81:H81"/>
    <mergeCell ref="D119:H119"/>
    <mergeCell ref="E88:H88"/>
    <mergeCell ref="E90:H90"/>
    <mergeCell ref="D96:H96"/>
    <mergeCell ref="D136:H136"/>
    <mergeCell ref="D147:H147"/>
    <mergeCell ref="E131:H131"/>
    <mergeCell ref="E130:H130"/>
    <mergeCell ref="D132:H132"/>
    <mergeCell ref="D144:H144"/>
    <mergeCell ref="E146:H146"/>
    <mergeCell ref="D126:H126"/>
    <mergeCell ref="D127:H127"/>
    <mergeCell ref="E152:H152"/>
    <mergeCell ref="D148:H149"/>
    <mergeCell ref="E143:H143"/>
    <mergeCell ref="E153:H153"/>
    <mergeCell ref="E157:H157"/>
    <mergeCell ref="P148:P149"/>
    <mergeCell ref="N148:N149"/>
    <mergeCell ref="E203:H203"/>
    <mergeCell ref="P5:P7"/>
    <mergeCell ref="D9:H9"/>
    <mergeCell ref="D17:H17"/>
    <mergeCell ref="D22:H22"/>
    <mergeCell ref="E15:H15"/>
    <mergeCell ref="E20:H20"/>
    <mergeCell ref="E21:H21"/>
    <mergeCell ref="I5:I7"/>
    <mergeCell ref="E182:H182"/>
    <mergeCell ref="O5:O7"/>
    <mergeCell ref="E18:H18"/>
    <mergeCell ref="O148:O149"/>
    <mergeCell ref="D104:H104"/>
    <mergeCell ref="E113:H113"/>
    <mergeCell ref="E111:H111"/>
    <mergeCell ref="E59:H59"/>
    <mergeCell ref="E204:L204"/>
    <mergeCell ref="E172:H172"/>
    <mergeCell ref="D173:H173"/>
    <mergeCell ref="D191:H191"/>
    <mergeCell ref="E179:H179"/>
    <mergeCell ref="E195:H195"/>
    <mergeCell ref="E202:H202"/>
    <mergeCell ref="E201:H201"/>
    <mergeCell ref="E190:H190"/>
    <mergeCell ref="D178:H178"/>
    <mergeCell ref="E176:H176"/>
    <mergeCell ref="D184:H184"/>
    <mergeCell ref="D185:H185"/>
    <mergeCell ref="E186:H186"/>
    <mergeCell ref="E181:H181"/>
    <mergeCell ref="E183:H183"/>
    <mergeCell ref="E187:H187"/>
    <mergeCell ref="E193:H193"/>
    <mergeCell ref="D180:H180"/>
    <mergeCell ref="D174:H174"/>
    <mergeCell ref="E175:H175"/>
    <mergeCell ref="E188:H188"/>
    <mergeCell ref="E189:H189"/>
    <mergeCell ref="E194:H194"/>
    <mergeCell ref="E192:H192"/>
    <mergeCell ref="E197:H197"/>
    <mergeCell ref="E198:H198"/>
    <mergeCell ref="E200:H200"/>
    <mergeCell ref="E199:H199"/>
    <mergeCell ref="E160:H160"/>
    <mergeCell ref="E166:H166"/>
    <mergeCell ref="D165:H165"/>
    <mergeCell ref="E162:H162"/>
    <mergeCell ref="D169:H169"/>
    <mergeCell ref="D196:H196"/>
    <mergeCell ref="E159:H159"/>
    <mergeCell ref="E155:H155"/>
    <mergeCell ref="E156:H156"/>
    <mergeCell ref="D158:H158"/>
    <mergeCell ref="D171:H171"/>
    <mergeCell ref="E167:H167"/>
    <mergeCell ref="E168:H168"/>
    <mergeCell ref="E161:H161"/>
    <mergeCell ref="E170:H170"/>
    <mergeCell ref="E164:H164"/>
    <mergeCell ref="E151:H151"/>
    <mergeCell ref="E154:H154"/>
    <mergeCell ref="E45:H45"/>
    <mergeCell ref="E47:H47"/>
    <mergeCell ref="E49:H49"/>
    <mergeCell ref="E57:H57"/>
    <mergeCell ref="E55:H55"/>
    <mergeCell ref="D121:H121"/>
    <mergeCell ref="E108:H108"/>
    <mergeCell ref="E64:H64"/>
    <mergeCell ref="D102:H102"/>
    <mergeCell ref="E103:H103"/>
    <mergeCell ref="D105:H105"/>
    <mergeCell ref="E101:H101"/>
    <mergeCell ref="E63:H63"/>
    <mergeCell ref="D61:H61"/>
    <mergeCell ref="D50:H50"/>
    <mergeCell ref="D91:H91"/>
    <mergeCell ref="E52:H52"/>
    <mergeCell ref="E87:H87"/>
    <mergeCell ref="D79:H79"/>
    <mergeCell ref="E72:H72"/>
    <mergeCell ref="E73:H73"/>
    <mergeCell ref="E76:H76"/>
    <mergeCell ref="N5:N7"/>
    <mergeCell ref="D30:H30"/>
    <mergeCell ref="D38:H38"/>
    <mergeCell ref="E34:H34"/>
    <mergeCell ref="D29:H29"/>
    <mergeCell ref="E27:H27"/>
    <mergeCell ref="E35:H35"/>
    <mergeCell ref="E37:H37"/>
    <mergeCell ref="E31:H31"/>
    <mergeCell ref="D10:H10"/>
    <mergeCell ref="E11:H11"/>
    <mergeCell ref="E13:H13"/>
    <mergeCell ref="E16:H16"/>
    <mergeCell ref="D36:H36"/>
    <mergeCell ref="M5:M7"/>
    <mergeCell ref="D12:H12"/>
    <mergeCell ref="D14:H14"/>
    <mergeCell ref="D5:H7"/>
    <mergeCell ref="D32:H32"/>
    <mergeCell ref="J5:L7"/>
    <mergeCell ref="E19:H19"/>
    <mergeCell ref="E25:H25"/>
    <mergeCell ref="E42:H42"/>
    <mergeCell ref="E40:H40"/>
    <mergeCell ref="D58:H58"/>
    <mergeCell ref="E33:H33"/>
    <mergeCell ref="E109:H109"/>
    <mergeCell ref="J148:J149"/>
    <mergeCell ref="K148:K149"/>
    <mergeCell ref="L148:L149"/>
    <mergeCell ref="D110:H110"/>
    <mergeCell ref="E106:H106"/>
    <mergeCell ref="E120:H120"/>
    <mergeCell ref="E107:H107"/>
    <mergeCell ref="E112:H112"/>
    <mergeCell ref="E118:H118"/>
    <mergeCell ref="D137:H137"/>
    <mergeCell ref="E128:H128"/>
    <mergeCell ref="E145:H145"/>
    <mergeCell ref="E133:H133"/>
    <mergeCell ref="E139:H139"/>
    <mergeCell ref="E46:H46"/>
    <mergeCell ref="E51:H51"/>
    <mergeCell ref="E53:H53"/>
    <mergeCell ref="D54:H54"/>
    <mergeCell ref="E48:H48"/>
  </mergeCells>
  <pageMargins left="0.78740157480314965" right="0.39370078740157483" top="0.98425196850393704" bottom="0" header="0.51181102362204722" footer="0.23622047244094491"/>
  <pageSetup paperSize="9" scale="62" fitToHeight="18" orientation="landscape" verticalDpi="300" r:id="rId1"/>
  <headerFooter alignWithMargins="0"/>
  <rowBreaks count="2" manualBreakCount="2">
    <brk id="155" min="3" max="25" man="1"/>
    <brk id="178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Грига Ирина Владимировна</cp:lastModifiedBy>
  <cp:lastPrinted>2022-02-01T06:14:56Z</cp:lastPrinted>
  <dcterms:created xsi:type="dcterms:W3CDTF">2020-01-24T05:18:11Z</dcterms:created>
  <dcterms:modified xsi:type="dcterms:W3CDTF">2022-02-01T06:17:58Z</dcterms:modified>
</cp:coreProperties>
</file>